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da\Dropbox\Covid Model\"/>
    </mc:Choice>
  </mc:AlternateContent>
  <xr:revisionPtr revIDLastSave="0" documentId="13_ncr:1_{C23CE256-E3A8-400C-B618-7AE7006F539E}" xr6:coauthVersionLast="45" xr6:coauthVersionMax="45" xr10:uidLastSave="{00000000-0000-0000-0000-000000000000}"/>
  <bookViews>
    <workbookView xWindow="840" yWindow="-120" windowWidth="18480" windowHeight="11040" tabRatio="768" firstSheet="5" activeTab="12" xr2:uid="{53F3D916-1896-4AAE-B772-D37453D6A646}"/>
  </bookViews>
  <sheets>
    <sheet name="Notes" sheetId="4" r:id="rId1"/>
    <sheet name="Summary Results" sheetId="21" r:id="rId2"/>
    <sheet name="AveQ1-4Impacts" sheetId="25" r:id="rId3"/>
    <sheet name="Q1BaseShocks" sheetId="10" r:id="rId4"/>
    <sheet name="Q1Shock" sheetId="19" r:id="rId5"/>
    <sheet name="Q1Impacts" sheetId="3" r:id="rId6"/>
    <sheet name="Q2BaseShocks" sheetId="26" r:id="rId7"/>
    <sheet name="Q2Shock" sheetId="15" r:id="rId8"/>
    <sheet name="Q2Impacts" sheetId="16" r:id="rId9"/>
    <sheet name="Q3BaseShocks" sheetId="27" r:id="rId10"/>
    <sheet name="Q3Shock" sheetId="17" r:id="rId11"/>
    <sheet name="Q3Impacts" sheetId="13" r:id="rId12"/>
    <sheet name="Q4BaseShocks" sheetId="28" r:id="rId13"/>
    <sheet name="Q4Shock" sheetId="23" r:id="rId14"/>
    <sheet name="Q4Impacts" sheetId="24" r:id="rId15"/>
    <sheet name="Employment" sheetId="5" state="hidden" r:id="rId16"/>
    <sheet name="Empl Elast" sheetId="7" state="hidden" r:id="rId17"/>
    <sheet name="SAM and Preps" sheetId="1" r:id="rId18"/>
  </sheets>
  <externalReferences>
    <externalReference r:id="rId19"/>
  </externalReferences>
  <definedNames>
    <definedName name="_AMO_ContentDefinition_296899469" hidden="1">"'Partitions:6'"</definedName>
    <definedName name="_AMO_ContentDefinition_296899469.0" hidden="1">"'&lt;ContentDefinition name=""SASApp:GDPDATA.SUPPLY_TABLE_FIRST"" rsid=""296899469"" type=""Dataset"" format=""REPORTXML"" imgfmt=""ACTIVEX"" created=""04/08/2009 15:05:03"" modifed=""10/22/2009 10:59:23"" user=""gerhardb"" apply=""False"" thread=""BACK'"</definedName>
    <definedName name="_AMO_ContentDefinition_296899469.1" hidden="1">"'GROUND"" css=""C:\Program Files\SAS\Shared Files\BIClientStyles\AMODefault.css"" range=""SASApp_GDPDATA_SUPPLY_TABLE_FIRST"" auto=""False"" rdc=""False"" mig=""False"" xTime=""00:00:03.7185120"" rTime=""00:00:01.5624000"" bgnew=""False"" nFmt=""Fal'"</definedName>
    <definedName name="_AMO_ContentDefinition_296899469.2" hidden="1">"'se"" grphSet=""False"" imgY=""0"" imgX=""0""&gt;_x000D_
  &lt;files /&gt;_x000D_
  &lt;param n=""DisplayName"" v=""SASApp:GDPDATA.SUPPLY_TABLE_FIRST"" /&gt;_x000D_
  &lt;param n=""AMO_Version"" v=""2.1"" /&gt;_x000D_
  &lt;param n=""DataSourceType"" v=""SAS DATASET"" /&gt;_x000D_
  &lt;param n=""SASFilter""'"</definedName>
    <definedName name="_AMO_ContentDefinition_296899469.3" hidden="1">"' v="""" /&gt;_x000D_
  &lt;param n=""OpenDataInto"" v=""ExistingWorksheet"" /&gt;_x000D_
  &lt;param n=""MoreSheetsForRows"" v=""False"" /&gt;_x000D_
  &lt;param n=""ClassName"" v=""SAS.OfficeAddin.DataViewItem"" /&gt;_x000D_
  &lt;param n=""ServerName"" v=""SASApp"" /&gt;_x000D_
  &lt;param n=""DataSource"" '"</definedName>
    <definedName name="_AMO_ContentDefinition_296899469.4" hidden="1">"'v=""&amp;lt;SasDataSource Version=&amp;quot;2.1&amp;quot; Type=&amp;quot;SAS.Servers.Dataset&amp;quot; Svr=&amp;quot;SASApp&amp;quot; Lib=&amp;quot;GDPDATA&amp;quot; UseLbls=&amp;quot;true&amp;quot; ColSelFlg=&amp;quot;0&amp;quot; Name=&amp;quot;SUPPLY_TABLE_FIRST&amp;quot; /&amp;gt;"" /&gt;_x000D_
  &lt;ExcelXMLOptions AdjCo'"</definedName>
    <definedName name="_AMO_ContentDefinition_296899469.5" hidden="1">"'lWidths=""True"" RowOpt=""InsertCells"" ColOpt=""InsertCells"" /&gt;_x000D_
&lt;/ContentDefinition&gt;'"</definedName>
    <definedName name="_AMO_ContentLocation_296899469__A1" hidden="1">"'Partitions:2'"</definedName>
    <definedName name="_AMO_ContentLocation_296899469__A1.0" hidden="1">"'&lt;ContentLocation path=""A1"" rsid=""296899469"" tag="""" fid=""0""&gt;&lt;param n=""VarSelStateFlag"" v=""0"" /&gt;&lt;param n=""VarCount"" v=""185"" /&gt;&lt;param n=""DataInfo"" v=""false"" /&gt;&lt;param n=""ObsColumn"" v=""true"" /&gt;&lt;param n=""DataRowCount"" v=""110"" '"</definedName>
    <definedName name="_AMO_ContentLocation_296899469__A1.1" hidden="1">"'/&gt;&lt;param n=""DataColCount"" v=""186"" /&gt;&lt;param n=""SASDataState"" v=""none"" /&gt;&lt;param n=""SASDataStart"" v=""1"" /&gt;&lt;param n=""SASDataEnd"" v=""109"" /&gt;&lt;/ContentLocation&gt;'"</definedName>
    <definedName name="_AMO_RefreshMultipleList" hidden="1">"'296899469 426988102 362274166 589584065 285770244'"</definedName>
    <definedName name="_AMO_UniqueIdentifier" hidden="1">"'ccb1dd26-1acc-4413-9d36-58efc43e9cac'"</definedName>
    <definedName name="_AMO_XmlVersion" hidden="1">"'1'"</definedName>
    <definedName name="_xlnm._FilterDatabase" localSheetId="2" hidden="1">'AveQ1-4Impacts'!$P$7:$P$181</definedName>
    <definedName name="_xlnm._FilterDatabase" localSheetId="0" hidden="1">Notes!$E$1:$E$207</definedName>
    <definedName name="_xlnm._FilterDatabase" localSheetId="5" hidden="1">Q1Impacts!$P$7:$P$181</definedName>
    <definedName name="_xlnm._FilterDatabase" localSheetId="4" hidden="1">Q1Shock!#REF!</definedName>
    <definedName name="_xlnm._FilterDatabase" localSheetId="8" hidden="1">Q2Impacts!$P$7:$P$181</definedName>
    <definedName name="_xlnm._FilterDatabase" localSheetId="7" hidden="1">Q2Shock!$T$2:$T$185</definedName>
    <definedName name="_xlnm._FilterDatabase" localSheetId="11" hidden="1">Q3Impacts!$P$7:$P$181</definedName>
    <definedName name="_xlnm._FilterDatabase" localSheetId="10" hidden="1">Q3Shock!#REF!</definedName>
    <definedName name="_xlnm._FilterDatabase" localSheetId="14" hidden="1">Q4Impacts!$P$7:$P$181</definedName>
    <definedName name="_xlnm._FilterDatabase" localSheetId="13" hidden="1">Q4Shock!#REF!</definedName>
    <definedName name="_xlnm._FilterDatabase" localSheetId="1" hidden="1">'Summary Results'!$A$7:$J$89</definedName>
    <definedName name="Adj_Q1">'Summary Results'!$D$2:$D$5</definedName>
    <definedName name="Adj_Q2">'Summary Results'!$E$2:$E$5</definedName>
    <definedName name="Adj_Q3">'Summary Results'!$F$2:$F$5</definedName>
    <definedName name="Adj_Q4">'Summary Results'!$G$2:$G$5</definedName>
    <definedName name="Base_Shock_col_headings" localSheetId="6">Q2BaseShocks!$D$3:$H$3</definedName>
    <definedName name="Base_Shock_col_headings" localSheetId="9">Q3BaseShocks!$D$3:$H$3</definedName>
    <definedName name="Base_Shock_col_headings" localSheetId="12">Q4BaseShocks!$D$3:$H$3</definedName>
    <definedName name="Base_Shock_LR" localSheetId="6">Q2BaseShocks!$D$7:$H$110</definedName>
    <definedName name="Base_Shock_LR" localSheetId="9">Q3BaseShocks!$D$7:$H$110</definedName>
    <definedName name="Base_Shock_LR" localSheetId="12">Q4BaseShocks!$D$7:$H$110</definedName>
    <definedName name="Base_Shock_LR">Q1BaseShocks!$D$7:$H$110</definedName>
    <definedName name="BaseShockQ1_CH" localSheetId="3">Q1BaseShocks!$D$3:$H$3</definedName>
    <definedName name="BaseShockQ1_LR" localSheetId="3">Q1BaseShocks!$D$7:$H$110</definedName>
    <definedName name="BaseShockQ2_CH" localSheetId="6">Q2BaseShocks!$D$3:$H$3</definedName>
    <definedName name="BaseShockQ2_LR" localSheetId="6">Q2BaseShocks!$D$7:$H$110</definedName>
    <definedName name="BaseShockQ3_CH" localSheetId="9">Q3BaseShocks!$D$3:$H$3</definedName>
    <definedName name="BaseShockQ3_LR" localSheetId="9">Q3BaseShocks!$D$7:$H$110</definedName>
    <definedName name="BaseShockQ4_CH" localSheetId="12">Q4BaseShocks!$D$3:$H$3</definedName>
    <definedName name="BaseShockQ4_LR" localSheetId="12">Q4BaseShocks!$D$7:$H$110</definedName>
    <definedName name="comm_shock" localSheetId="2">'AveQ1-4Impacts'!$P$70:$P$173</definedName>
    <definedName name="comm_shock" localSheetId="8">Q2Impacts!$P$70:$P$173</definedName>
    <definedName name="comm_shock" localSheetId="11">Q3Impacts!$P$70:$P$173</definedName>
    <definedName name="comm_shock" localSheetId="14">Q4Impacts!$P$70:$P$173</definedName>
    <definedName name="comm_shock">Q1Impacts!$P$70:$P$173</definedName>
    <definedName name="Constraint_Selector_Mod_Ave" localSheetId="2">'AveQ1-4Impacts'!$O$8:$O$180</definedName>
    <definedName name="Constraint_Selector_Mod_Q1" localSheetId="5">Q1Impacts!$O$8:$O$180</definedName>
    <definedName name="Constraint_Selector_Mod_Q2" localSheetId="8">Q2Impacts!$O$8:$O$180</definedName>
    <definedName name="Constraint_Selector_Mod_Q3" localSheetId="11">Q3Impacts!$O$8:$O$180</definedName>
    <definedName name="Constraint_Selector_Mod_Q4" localSheetId="14">Q4Impacts!$O$8:$O$180</definedName>
    <definedName name="Constraint_Selector_Prep">'SAM and Preps'!$GV$8:$GV$180</definedName>
    <definedName name="df" localSheetId="2">'AveQ1-4Impacts'!$R$8:$R$180</definedName>
    <definedName name="df" localSheetId="8">Q2Impacts!$R$8:$R$180</definedName>
    <definedName name="df" localSheetId="11">Q3Impacts!$R$8:$R$180</definedName>
    <definedName name="df" localSheetId="14">Q4Impacts!$R$8:$R$180</definedName>
    <definedName name="df">Q1Impacts!$R$8:$R$180</definedName>
    <definedName name="dm_endo" localSheetId="2">'AveQ1-4Impacts'!$Q$8:$Q$180</definedName>
    <definedName name="dm_endo" localSheetId="8">Q2Impacts!$Q$8:$Q$180</definedName>
    <definedName name="dm_endo" localSheetId="11">Q3Impacts!$Q$8:$Q$180</definedName>
    <definedName name="dm_endo" localSheetId="14">Q4Impacts!$Q$8:$Q$180</definedName>
    <definedName name="dm_endo">Q1Impacts!$Q$8:$Q$180</definedName>
    <definedName name="dm_endo_act" localSheetId="2">'AveQ1-4Impacts'!$Q$8:$Q$69</definedName>
    <definedName name="dm_endo_act" localSheetId="8">Q2Impacts!$Q$8:$Q$69</definedName>
    <definedName name="dm_endo_act" localSheetId="11">Q3Impacts!$Q$8:$Q$69</definedName>
    <definedName name="dm_endo_act" localSheetId="14">Q4Impacts!$Q$8:$Q$69</definedName>
    <definedName name="dm_endo_act">Q1Impacts!$Q$8:$Q$69</definedName>
    <definedName name="dm_exo" localSheetId="2">'AveQ1-4Impacts'!$P$8:$P$180</definedName>
    <definedName name="dm_exo" localSheetId="8">Q2Impacts!$P$8:$P$180</definedName>
    <definedName name="dm_exo" localSheetId="11">Q3Impacts!$P$8:$P$180</definedName>
    <definedName name="dm_exo" localSheetId="14">Q4Impacts!$P$8:$P$180</definedName>
    <definedName name="dm_exo">Q1Impacts!$P$8:$P$180</definedName>
    <definedName name="dx" localSheetId="2">'AveQ1-4Impacts'!$S$8:$S$180</definedName>
    <definedName name="dx" localSheetId="8">Q2Impacts!$S$8:$S$180</definedName>
    <definedName name="dx" localSheetId="11">Q3Impacts!$S$8:$S$180</definedName>
    <definedName name="dx" localSheetId="14">Q4Impacts!$S$8:$S$180</definedName>
    <definedName name="dx">Q1Impacts!$S$8:$S$180</definedName>
    <definedName name="EMP_all" localSheetId="2">'AveQ1-4Impacts'!$I$8:$L$69</definedName>
    <definedName name="EMP_all" localSheetId="8">Q2Impacts!$I$8:$L$69</definedName>
    <definedName name="EMP_all" localSheetId="11">Q3Impacts!$I$8:$L$69</definedName>
    <definedName name="EMP_all" localSheetId="14">Q4Impacts!$I$8:$L$69</definedName>
    <definedName name="EMP_all">Q1Impacts!$I$8:$L$69</definedName>
    <definedName name="EMP_ELAS_all">'Empl Elast'!$N$3:$Q$64</definedName>
    <definedName name="f">'SAM and Preps'!$GR$8:$GR$180</definedName>
    <definedName name="first_rnd" localSheetId="2">'AveQ1-4Impacts'!$X$8:$X$69</definedName>
    <definedName name="first_rnd" localSheetId="5">Q1Impacts!$X$8:$X$69</definedName>
    <definedName name="first_rnd" localSheetId="8">Q2Impacts!$X$8:$X$69</definedName>
    <definedName name="first_rnd" localSheetId="11">Q3Impacts!$X$8:$X$69</definedName>
    <definedName name="first_rnd" localSheetId="14">Q4Impacts!$X$8:$X$69</definedName>
    <definedName name="gdp_act" localSheetId="2">'AveQ1-4Impacts'!$H$8:$H$69</definedName>
    <definedName name="gdp_act" localSheetId="8">Q2Impacts!$H$8:$H$69</definedName>
    <definedName name="gdp_act" localSheetId="11">Q3Impacts!$H$8:$H$69</definedName>
    <definedName name="gdp_act" localSheetId="14">Q4Impacts!$H$8:$H$69</definedName>
    <definedName name="gdp_act">Q1Impacts!$H$8:$H$69</definedName>
    <definedName name="hh_inc">'SAM and Preps'!$C$181:$FS$194</definedName>
    <definedName name="hh_outlays">'SAM and Preps'!$FT$203:$GG$203</definedName>
    <definedName name="hh_post_impacts" localSheetId="2">'AveQ1-4Impacts'!$Q$208:$Q$221</definedName>
    <definedName name="hh_post_impacts" localSheetId="8">Q2Impacts!$Q$208:$Q$221</definedName>
    <definedName name="hh_post_impacts" localSheetId="11">Q3Impacts!$Q$208:$Q$221</definedName>
    <definedName name="hh_post_impacts" localSheetId="14">Q4Impacts!$Q$208:$Q$221</definedName>
    <definedName name="hh_post_impacts">Q1Impacts!$Q$208:$Q$221</definedName>
    <definedName name="hh_tax">'SAM and Preps'!$FT$197:$GG$197</definedName>
    <definedName name="imports">'SAM and Preps'!$C$204:$FS$204</definedName>
    <definedName name="M" localSheetId="2">IF(TRANSPOSE('AveQ1-4Impacts'!Constraint_Selector_Mod_Ave)=0,_xlfn.MUNIT(ROWS(x))-Z/TRANSPOSE(x),-_xlfn.MUNIT(ROWS(x)))</definedName>
    <definedName name="M" localSheetId="8">IF(TRANSPOSE(Q2Impacts!Constraint_Selector_Mod_Q2)=0,_xlfn.MUNIT(ROWS(x))-Z/TRANSPOSE(x),-_xlfn.MUNIT(ROWS(x)))</definedName>
    <definedName name="M" localSheetId="11">IF(TRANSPOSE(Q3Impacts!Constraint_Selector_Mod_Q3)=0,_xlfn.MUNIT(ROWS(x))-Z/TRANSPOSE(x),-_xlfn.MUNIT(ROWS(x)))</definedName>
    <definedName name="M" localSheetId="14">IF(TRANSPOSE(Q4Impacts!Constraint_Selector_Mod_Q4)=0,_xlfn.MUNIT(ROWS(x))-Z/TRANSPOSE(x),-_xlfn.MUNIT(ROWS(x)))</definedName>
    <definedName name="M">IF(TRANSPOSE(Q1Impacts!Constraint_Selector_Mod_Q1)=0,_xlfn.MUNIT(ROWS(x))-Z/TRANSPOSE(x),-_xlfn.MUNIT(ROWS(x)))</definedName>
    <definedName name="m_endo">'SAM and Preps'!$GX$8:$GX$180</definedName>
    <definedName name="m_exo">'SAM and Preps'!$GW$8:$GW$180</definedName>
    <definedName name="M_prep">IF(TRANSPOSE(Constraint_Selector_Prep)=0,_xlfn.MUNIT(ROWS(x))-Z/TRANSPOSE(x),-_xlfn.MUNIT(ROWS(x)))</definedName>
    <definedName name="N" localSheetId="2">IF(TRANSPOSE('AveQ1-4Impacts'!Constraint_Selector_Mod_Ave)=0,_xlfn.MUNIT(ROWS(x)),-(_xlfn.MUNIT(ROWS(x))-Z/TRANSPOSE(x)))</definedName>
    <definedName name="N" localSheetId="8">IF(TRANSPOSE(Q2Impacts!Constraint_Selector_Mod_Q2)=0,_xlfn.MUNIT(ROWS(x)),-(_xlfn.MUNIT(ROWS(x))-Z/TRANSPOSE(x)))</definedName>
    <definedName name="N" localSheetId="11">IF(TRANSPOSE(Q3Impacts!Constraint_Selector_Mod_Q3)=0,_xlfn.MUNIT(ROWS(x)),-(_xlfn.MUNIT(ROWS(x))-Z/TRANSPOSE(x)))</definedName>
    <definedName name="N" localSheetId="14">IF(TRANSPOSE(Q4Impacts!Constraint_Selector_Mod_Q4)=0,_xlfn.MUNIT(ROWS(x)),-(_xlfn.MUNIT(ROWS(x))-Z/TRANSPOSE(x)))</definedName>
    <definedName name="N">IF(TRANSPOSE(Q1Impacts!Constraint_Selector_Mod_Q1)=0,_xlfn.MUNIT(ROWS(x)),-(_xlfn.MUNIT(ROWS(x))-Z/TRANSPOSE(x)))</definedName>
    <definedName name="N_prep">IF(TRANSPOSE(Constraint_Selector_Prep)=0,_xlfn.MUNIT(ROWS(x)),-(_xlfn.MUNIT(ROWS(x))-Z/TRANSPOSE(x)))</definedName>
    <definedName name="shock" localSheetId="4">Q1Shock!$S$7:$S$180</definedName>
    <definedName name="shock" localSheetId="7">Q2Shock!$S$7:$S$180</definedName>
    <definedName name="shock" localSheetId="10">Q3Shock!$S$7:$S$180</definedName>
    <definedName name="shock" localSheetId="13">Q4Shock!$S$7:$S$180</definedName>
    <definedName name="Sim_1" localSheetId="6">Q2BaseShocks!$W$7:$Z$110</definedName>
    <definedName name="Sim_1" localSheetId="9">Q3BaseShocks!$W$7:$Z$110</definedName>
    <definedName name="Sim_1" localSheetId="12">Q4BaseShocks!$W$7:$Z$110</definedName>
    <definedName name="Sim_1">Q1BaseShocks!$W$7:$Z$110</definedName>
    <definedName name="Sim_2" localSheetId="6">Q2BaseShocks!$AC$7:$AF$110</definedName>
    <definedName name="Sim_2" localSheetId="9">Q3BaseShocks!$AC$7:$AF$110</definedName>
    <definedName name="Sim_2" localSheetId="12">Q4BaseShocks!$AC$7:$AF$110</definedName>
    <definedName name="Sim_2">Q1BaseShocks!$AC$7:$AF$110</definedName>
    <definedName name="Sim_3" localSheetId="6">Q2BaseShocks!$AI$7:$AL$110</definedName>
    <definedName name="Sim_3" localSheetId="9">Q3BaseShocks!$AI$7:$AL$110</definedName>
    <definedName name="Sim_3" localSheetId="12">Q4BaseShocks!$AI$7:$AL$110</definedName>
    <definedName name="Sim_3">Q1BaseShocks!$AI$7:$AL$110</definedName>
    <definedName name="Sim_4" localSheetId="6">Q2BaseShocks!$AO$7:$AR$110</definedName>
    <definedName name="Sim_4" localSheetId="9">Q3BaseShocks!$AO$7:$AR$110</definedName>
    <definedName name="Sim_4" localSheetId="12">Q4BaseShocks!$AO$7:$AR$110</definedName>
    <definedName name="Sim_4">Q1BaseShocks!$AO$7:$AR$110</definedName>
    <definedName name="Sim_5" localSheetId="3">Q1BaseShocks!$AU$7:$AX$110</definedName>
    <definedName name="Sim_5" localSheetId="6">Q2BaseShocks!$AU$7:$AX$110</definedName>
    <definedName name="Sim_5" localSheetId="9">Q3BaseShocks!$AU$7:$AX$110</definedName>
    <definedName name="Sim_5" localSheetId="12">Q4BaseShocks!$AU$7:$AX$110</definedName>
    <definedName name="Sim_6" localSheetId="3">Q1BaseShocks!$BA$7:$BD$110</definedName>
    <definedName name="Sim_6" localSheetId="6">Q2BaseShocks!$BA$7:$BD$110</definedName>
    <definedName name="Sim_6" localSheetId="9">Q3BaseShocks!$BA$7:$BD$110</definedName>
    <definedName name="Sim_6">Q4BaseShocks!$BA$7:$BD$110</definedName>
    <definedName name="Sim_7" localSheetId="3">Q1BaseShocks!$BG$7:$BJ$110</definedName>
    <definedName name="Sim_7" localSheetId="6">Q2BaseShocks!$BG$7:$BJ$110</definedName>
    <definedName name="Sim_7" localSheetId="9">Q3BaseShocks!$BG$7:$BJ$110</definedName>
    <definedName name="Sim_7" localSheetId="12">Q4BaseShocks!$BG$7:$BJ$110</definedName>
    <definedName name="tax_a">'SAM and Preps'!$C$196:$FS$196</definedName>
    <definedName name="tax_d">'SAM and Preps'!$C$197:$FS$197</definedName>
    <definedName name="tax_m">'SAM and Preps'!$C$198:$FS$198</definedName>
    <definedName name="tax_s">'SAM and Preps'!$C$199:$FS$199</definedName>
    <definedName name="Warning1" localSheetId="4">Q4Shock!$T$69:$T$172</definedName>
    <definedName name="Warning1" localSheetId="7">Q4Shock!$T$69:$T$172</definedName>
    <definedName name="Warning1" localSheetId="10">Q4Shock!$T$69:$T$172</definedName>
    <definedName name="Warning1" localSheetId="13">Q4Shock!$T$69:$T$172</definedName>
    <definedName name="x">'SAM and Preps'!$GP$8:$GP$180</definedName>
    <definedName name="x_act" localSheetId="2">'AveQ1-4Impacts'!$N$8:$N$69</definedName>
    <definedName name="x_act" localSheetId="8">Q2Impacts!$N$8:$N$69</definedName>
    <definedName name="x_act" localSheetId="11">Q3Impacts!$N$8:$N$69</definedName>
    <definedName name="x_act" localSheetId="14">Q4Impacts!$N$8:$N$69</definedName>
    <definedName name="x_act">Q1Impacts!$N$8:$N$69</definedName>
    <definedName name="Z">'SAM and Preps'!$C$8:$FS$180</definedName>
  </definedNames>
  <calcPr calcId="191029" iterate="1" iterateCount="1000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W7" i="28" l="1"/>
  <c r="AW8" i="28"/>
  <c r="AW9" i="28"/>
  <c r="AW10" i="28"/>
  <c r="AW11" i="28"/>
  <c r="AW12" i="28"/>
  <c r="AW13" i="28"/>
  <c r="AW14" i="28"/>
  <c r="AW15" i="28"/>
  <c r="AW16" i="28"/>
  <c r="AW17" i="28"/>
  <c r="AW18" i="28"/>
  <c r="AW19" i="28"/>
  <c r="AW20" i="28"/>
  <c r="AW21" i="28"/>
  <c r="AW22" i="28"/>
  <c r="AW23" i="28"/>
  <c r="AW24" i="28"/>
  <c r="AW25" i="28"/>
  <c r="AW26" i="28"/>
  <c r="AW27" i="28"/>
  <c r="AW28" i="28"/>
  <c r="AW29" i="28"/>
  <c r="AW30" i="28"/>
  <c r="AW31" i="28"/>
  <c r="AW32" i="28"/>
  <c r="AW33" i="28"/>
  <c r="AW34" i="28"/>
  <c r="AW35" i="28"/>
  <c r="AW36" i="28"/>
  <c r="AW37" i="28"/>
  <c r="AW38" i="28"/>
  <c r="AW39" i="28"/>
  <c r="AW40" i="28"/>
  <c r="AW41" i="28"/>
  <c r="AW42" i="28"/>
  <c r="AW43" i="28"/>
  <c r="AW44" i="28"/>
  <c r="AW45" i="28"/>
  <c r="AW46" i="28"/>
  <c r="AW47" i="28"/>
  <c r="AW48" i="28"/>
  <c r="AW49" i="28"/>
  <c r="AW50" i="28"/>
  <c r="AW51" i="28"/>
  <c r="AW52" i="28"/>
  <c r="AW53" i="28"/>
  <c r="AW54" i="28"/>
  <c r="AW55" i="28"/>
  <c r="AW56" i="28"/>
  <c r="AW57" i="28"/>
  <c r="AW58" i="28"/>
  <c r="AW59" i="28"/>
  <c r="AW60" i="28"/>
  <c r="AW61" i="28"/>
  <c r="AW62" i="28"/>
  <c r="AW63" i="28"/>
  <c r="AW64" i="28"/>
  <c r="AW65" i="28"/>
  <c r="AW66" i="28"/>
  <c r="AW67" i="28"/>
  <c r="AW68" i="28"/>
  <c r="AW69" i="28"/>
  <c r="AW70" i="28"/>
  <c r="AW71" i="28"/>
  <c r="AW72" i="28"/>
  <c r="AW73" i="28"/>
  <c r="AW74" i="28"/>
  <c r="AW75" i="28"/>
  <c r="AW76" i="28"/>
  <c r="AW77" i="28"/>
  <c r="AW78" i="28"/>
  <c r="AW79" i="28"/>
  <c r="AW80" i="28"/>
  <c r="AW81" i="28"/>
  <c r="AW82" i="28"/>
  <c r="AW83" i="28"/>
  <c r="AW84" i="28"/>
  <c r="AW85" i="28"/>
  <c r="AW86" i="28"/>
  <c r="AW87" i="28"/>
  <c r="AW88" i="28"/>
  <c r="AW89" i="28"/>
  <c r="AW90" i="28"/>
  <c r="AW91" i="28"/>
  <c r="AW92" i="28"/>
  <c r="AW93" i="28"/>
  <c r="AW94" i="28"/>
  <c r="AW95" i="28"/>
  <c r="AW96" i="28"/>
  <c r="AW97" i="28"/>
  <c r="AW98" i="28"/>
  <c r="AW99" i="28"/>
  <c r="AW100" i="28"/>
  <c r="AW101" i="28"/>
  <c r="AW102" i="28"/>
  <c r="AW103" i="28"/>
  <c r="AW104" i="28"/>
  <c r="AW105" i="28"/>
  <c r="AW106" i="28"/>
  <c r="AW107" i="28"/>
  <c r="AW108" i="28"/>
  <c r="AW109" i="28"/>
  <c r="AW110" i="28"/>
  <c r="AW7" i="27"/>
  <c r="AW8" i="27"/>
  <c r="AW9" i="27"/>
  <c r="AW10" i="27"/>
  <c r="AW11" i="27"/>
  <c r="AW12" i="27"/>
  <c r="AW13" i="27"/>
  <c r="AW14" i="27"/>
  <c r="AW15" i="27"/>
  <c r="AW16" i="27"/>
  <c r="AW17" i="27"/>
  <c r="AW18" i="27"/>
  <c r="AW19" i="27"/>
  <c r="AW20" i="27"/>
  <c r="AW21" i="27"/>
  <c r="AW22" i="27"/>
  <c r="AW23" i="27"/>
  <c r="AW24" i="27"/>
  <c r="AW25" i="27"/>
  <c r="AW26" i="27"/>
  <c r="AW27" i="27"/>
  <c r="AW28" i="27"/>
  <c r="AW29" i="27"/>
  <c r="AW30" i="27"/>
  <c r="AW31" i="27"/>
  <c r="AW32" i="27"/>
  <c r="AW33" i="27"/>
  <c r="AW34" i="27"/>
  <c r="AW35" i="27"/>
  <c r="AW36" i="27"/>
  <c r="AW37" i="27"/>
  <c r="AW38" i="27"/>
  <c r="AW39" i="27"/>
  <c r="AW40" i="27"/>
  <c r="AW41" i="27"/>
  <c r="AW42" i="27"/>
  <c r="AW43" i="27"/>
  <c r="AW44" i="27"/>
  <c r="AW45" i="27"/>
  <c r="AW46" i="27"/>
  <c r="AW47" i="27"/>
  <c r="AW48" i="27"/>
  <c r="AW49" i="27"/>
  <c r="AW50" i="27"/>
  <c r="AW51" i="27"/>
  <c r="AW52" i="27"/>
  <c r="AW53" i="27"/>
  <c r="AW54" i="27"/>
  <c r="AW55" i="27"/>
  <c r="AW56" i="27"/>
  <c r="AW57" i="27"/>
  <c r="AW58" i="27"/>
  <c r="AW59" i="27"/>
  <c r="AW60" i="27"/>
  <c r="AW61" i="27"/>
  <c r="AW62" i="27"/>
  <c r="AW63" i="27"/>
  <c r="AW64" i="27"/>
  <c r="AW65" i="27"/>
  <c r="AW66" i="27"/>
  <c r="AW67" i="27"/>
  <c r="AW68" i="27"/>
  <c r="AW69" i="27"/>
  <c r="AW70" i="27"/>
  <c r="AW71" i="27"/>
  <c r="AW72" i="27"/>
  <c r="AW73" i="27"/>
  <c r="AW74" i="27"/>
  <c r="AW75" i="27"/>
  <c r="AW76" i="27"/>
  <c r="AW77" i="27"/>
  <c r="AW78" i="27"/>
  <c r="AW79" i="27"/>
  <c r="AW80" i="27"/>
  <c r="AW81" i="27"/>
  <c r="AW82" i="27"/>
  <c r="AW83" i="27"/>
  <c r="AW84" i="27"/>
  <c r="AW85" i="27"/>
  <c r="AW86" i="27"/>
  <c r="AW87" i="27"/>
  <c r="AW88" i="27"/>
  <c r="AW89" i="27"/>
  <c r="AW90" i="27"/>
  <c r="AW91" i="27"/>
  <c r="AW92" i="27"/>
  <c r="AW93" i="27"/>
  <c r="AW94" i="27"/>
  <c r="AW95" i="27"/>
  <c r="AW96" i="27"/>
  <c r="AW97" i="27"/>
  <c r="AW98" i="27"/>
  <c r="AW99" i="27"/>
  <c r="AW100" i="27"/>
  <c r="AW101" i="27"/>
  <c r="AW102" i="27"/>
  <c r="AW103" i="27"/>
  <c r="AW104" i="27"/>
  <c r="AW105" i="27"/>
  <c r="AW106" i="27"/>
  <c r="AW107" i="27"/>
  <c r="AW108" i="27"/>
  <c r="AW109" i="27"/>
  <c r="AW110" i="27"/>
  <c r="AW7" i="26"/>
  <c r="AW8" i="26"/>
  <c r="AW9" i="26"/>
  <c r="AW10" i="26"/>
  <c r="AW11" i="26"/>
  <c r="AW12" i="26"/>
  <c r="AW13" i="26"/>
  <c r="AW14" i="26"/>
  <c r="AW15" i="26"/>
  <c r="AW16" i="26"/>
  <c r="AW17" i="26"/>
  <c r="AW18" i="26"/>
  <c r="AW19" i="26"/>
  <c r="AW20" i="26"/>
  <c r="AW21" i="26"/>
  <c r="AW22" i="26"/>
  <c r="AW23" i="26"/>
  <c r="AW24" i="26"/>
  <c r="AW25" i="26"/>
  <c r="AW26" i="26"/>
  <c r="AW27" i="26"/>
  <c r="AW28" i="26"/>
  <c r="AW29" i="26"/>
  <c r="AW30" i="26"/>
  <c r="AW31" i="26"/>
  <c r="AW32" i="26"/>
  <c r="AW33" i="26"/>
  <c r="AW34" i="26"/>
  <c r="AW35" i="26"/>
  <c r="AW36" i="26"/>
  <c r="AW37" i="26"/>
  <c r="AW38" i="26"/>
  <c r="AW39" i="26"/>
  <c r="AW40" i="26"/>
  <c r="AW41" i="26"/>
  <c r="AW42" i="26"/>
  <c r="AW43" i="26"/>
  <c r="AW44" i="26"/>
  <c r="AW45" i="26"/>
  <c r="AW46" i="26"/>
  <c r="AW47" i="26"/>
  <c r="AW48" i="26"/>
  <c r="AW49" i="26"/>
  <c r="AW50" i="26"/>
  <c r="AW51" i="26"/>
  <c r="AW52" i="26"/>
  <c r="AW53" i="26"/>
  <c r="AW54" i="26"/>
  <c r="AW55" i="26"/>
  <c r="AW56" i="26"/>
  <c r="AW57" i="26"/>
  <c r="AW58" i="26"/>
  <c r="AW59" i="26"/>
  <c r="AW60" i="26"/>
  <c r="AW61" i="26"/>
  <c r="AW62" i="26"/>
  <c r="AW63" i="26"/>
  <c r="AW64" i="26"/>
  <c r="AW65" i="26"/>
  <c r="AW66" i="26"/>
  <c r="AW67" i="26"/>
  <c r="AW68" i="26"/>
  <c r="AW69" i="26"/>
  <c r="AW70" i="26"/>
  <c r="AW71" i="26"/>
  <c r="AW72" i="26"/>
  <c r="AW73" i="26"/>
  <c r="AW74" i="26"/>
  <c r="AW75" i="26"/>
  <c r="AW76" i="26"/>
  <c r="AW77" i="26"/>
  <c r="AW78" i="26"/>
  <c r="AW79" i="26"/>
  <c r="AW80" i="26"/>
  <c r="AW81" i="26"/>
  <c r="AW82" i="26"/>
  <c r="AW83" i="26"/>
  <c r="AW84" i="26"/>
  <c r="AW85" i="26"/>
  <c r="AW86" i="26"/>
  <c r="AW87" i="26"/>
  <c r="AW88" i="26"/>
  <c r="AW89" i="26"/>
  <c r="AW90" i="26"/>
  <c r="AW91" i="26"/>
  <c r="AW92" i="26"/>
  <c r="AW93" i="26"/>
  <c r="AW94" i="26"/>
  <c r="AW95" i="26"/>
  <c r="AW96" i="26"/>
  <c r="AW97" i="26"/>
  <c r="AW98" i="26"/>
  <c r="AW99" i="26"/>
  <c r="AW100" i="26"/>
  <c r="AW101" i="26"/>
  <c r="AW102" i="26"/>
  <c r="AW103" i="26"/>
  <c r="AW104" i="26"/>
  <c r="AW105" i="26"/>
  <c r="AW106" i="26"/>
  <c r="AW107" i="26"/>
  <c r="AW108" i="26"/>
  <c r="AW109" i="26"/>
  <c r="AW110" i="26"/>
  <c r="AU7" i="10"/>
  <c r="AV7" i="10"/>
  <c r="AW7" i="10"/>
  <c r="AX7" i="10"/>
  <c r="AU8" i="10"/>
  <c r="AV8" i="10"/>
  <c r="AW8" i="10"/>
  <c r="AX8" i="10"/>
  <c r="AW9" i="10"/>
  <c r="AW10" i="10"/>
  <c r="AW11" i="10"/>
  <c r="AW12" i="10"/>
  <c r="AW13" i="10"/>
  <c r="AW14" i="10"/>
  <c r="AW15" i="10"/>
  <c r="AW16" i="10"/>
  <c r="AW17" i="10"/>
  <c r="AW18" i="10"/>
  <c r="AW19" i="10"/>
  <c r="AW20" i="10"/>
  <c r="AW21" i="10"/>
  <c r="AW22" i="10"/>
  <c r="AW23" i="10"/>
  <c r="AW24" i="10"/>
  <c r="AW25" i="10"/>
  <c r="AW26" i="10"/>
  <c r="AW27" i="10"/>
  <c r="AW28" i="10"/>
  <c r="AW29" i="10"/>
  <c r="AW30" i="10"/>
  <c r="AW31" i="10"/>
  <c r="AW32" i="10"/>
  <c r="AW33" i="10"/>
  <c r="AW34" i="10"/>
  <c r="AW35" i="10"/>
  <c r="AW36" i="10"/>
  <c r="AW37" i="10"/>
  <c r="AW38" i="10"/>
  <c r="AW39" i="10"/>
  <c r="AW40" i="10"/>
  <c r="AW41" i="10"/>
  <c r="AW42" i="10"/>
  <c r="AW43" i="10"/>
  <c r="AW44" i="10"/>
  <c r="AW45" i="10"/>
  <c r="AW46" i="10"/>
  <c r="AW47" i="10"/>
  <c r="AW48" i="10"/>
  <c r="AW49" i="10"/>
  <c r="AW50" i="10"/>
  <c r="AW51" i="10"/>
  <c r="AW52" i="10"/>
  <c r="AW53" i="10"/>
  <c r="AW54" i="10"/>
  <c r="AW55" i="10"/>
  <c r="AW56" i="10"/>
  <c r="AW57" i="10"/>
  <c r="AW58" i="10"/>
  <c r="AW59" i="10"/>
  <c r="AW60" i="10"/>
  <c r="AW61" i="10"/>
  <c r="AW62" i="10"/>
  <c r="AW63" i="10"/>
  <c r="AW64" i="10"/>
  <c r="AW65" i="10"/>
  <c r="AW66" i="10"/>
  <c r="AW67" i="10"/>
  <c r="AW68" i="10"/>
  <c r="AW69" i="10"/>
  <c r="AW70" i="10"/>
  <c r="AW71" i="10"/>
  <c r="AW72" i="10"/>
  <c r="AW73" i="10"/>
  <c r="AW74" i="10"/>
  <c r="AW75" i="10"/>
  <c r="AW76" i="10"/>
  <c r="AW77" i="10"/>
  <c r="AW78" i="10"/>
  <c r="AW79" i="10"/>
  <c r="AW80" i="10"/>
  <c r="AW81" i="10"/>
  <c r="AW82" i="10"/>
  <c r="AW83" i="10"/>
  <c r="AW84" i="10"/>
  <c r="AW85" i="10"/>
  <c r="AW86" i="10"/>
  <c r="AW87" i="10"/>
  <c r="AW88" i="10"/>
  <c r="AW89" i="10"/>
  <c r="AW90" i="10"/>
  <c r="AW91" i="10"/>
  <c r="AW92" i="10"/>
  <c r="AW93" i="10"/>
  <c r="AW94" i="10"/>
  <c r="AW95" i="10"/>
  <c r="AW96" i="10"/>
  <c r="AW97" i="10"/>
  <c r="AW98" i="10"/>
  <c r="AW99" i="10"/>
  <c r="AW100" i="10"/>
  <c r="AW101" i="10"/>
  <c r="AW102" i="10"/>
  <c r="AW103" i="10"/>
  <c r="AW104" i="10"/>
  <c r="AW105" i="10"/>
  <c r="AW106" i="10"/>
  <c r="AW107" i="10"/>
  <c r="AW108" i="10"/>
  <c r="AU109" i="10"/>
  <c r="AV109" i="10"/>
  <c r="AW109" i="10"/>
  <c r="AX109" i="10"/>
  <c r="AU110" i="10"/>
  <c r="AV110" i="10"/>
  <c r="AW110" i="10"/>
  <c r="AX110" i="10"/>
  <c r="AX44" i="10"/>
  <c r="AX24" i="10"/>
  <c r="AX30" i="10"/>
  <c r="AX16" i="10"/>
  <c r="AX22" i="10"/>
  <c r="AX48" i="10"/>
  <c r="AX54" i="10"/>
  <c r="AX14" i="10"/>
  <c r="AX40" i="10"/>
  <c r="AX46" i="10"/>
  <c r="AX12" i="10"/>
  <c r="AX32" i="10"/>
  <c r="AX38" i="10"/>
  <c r="AX28" i="10"/>
  <c r="AX106" i="10"/>
  <c r="AX102" i="10"/>
  <c r="AX98" i="10"/>
  <c r="AX94" i="10"/>
  <c r="AX90" i="10"/>
  <c r="AX86" i="10"/>
  <c r="AX82" i="10"/>
  <c r="AX78" i="10"/>
  <c r="AX74" i="10"/>
  <c r="AX70" i="10"/>
  <c r="AX62" i="10"/>
  <c r="AX58" i="10"/>
  <c r="AX107" i="10"/>
  <c r="AX103" i="10"/>
  <c r="AX99" i="10"/>
  <c r="AX95" i="10"/>
  <c r="AX91" i="10"/>
  <c r="AX87" i="10"/>
  <c r="AX83" i="10"/>
  <c r="AX79" i="10"/>
  <c r="AX75" i="10"/>
  <c r="AX71" i="10"/>
  <c r="AX67" i="10"/>
  <c r="AX63" i="10"/>
  <c r="AX59" i="10"/>
  <c r="AX55" i="10"/>
  <c r="AX51" i="10"/>
  <c r="AX47" i="10"/>
  <c r="AX43" i="10"/>
  <c r="AX39" i="10"/>
  <c r="AX35" i="10"/>
  <c r="AX31" i="10"/>
  <c r="AX27" i="10"/>
  <c r="AX23" i="10"/>
  <c r="AX19" i="10"/>
  <c r="AX15" i="10"/>
  <c r="AX11" i="10"/>
  <c r="AX108" i="10"/>
  <c r="AX104" i="10"/>
  <c r="AX100" i="10"/>
  <c r="AX96" i="10"/>
  <c r="AX92" i="10"/>
  <c r="AX88" i="10"/>
  <c r="AX84" i="10"/>
  <c r="AX80" i="10"/>
  <c r="AX76" i="10"/>
  <c r="AX72" i="10"/>
  <c r="AX68" i="10"/>
  <c r="AX64" i="10"/>
  <c r="AX60" i="10"/>
  <c r="AX56" i="10"/>
  <c r="AX52" i="10"/>
  <c r="AX105" i="10"/>
  <c r="AX101" i="10"/>
  <c r="AX97" i="10"/>
  <c r="AX93" i="10"/>
  <c r="AX89" i="10"/>
  <c r="AX85" i="10"/>
  <c r="AX81" i="10"/>
  <c r="AX77" i="10"/>
  <c r="AX73" i="10"/>
  <c r="AX69" i="10"/>
  <c r="AX65" i="10"/>
  <c r="AX61" i="10"/>
  <c r="AX57" i="10"/>
  <c r="AX53" i="10"/>
  <c r="AX49" i="10"/>
  <c r="AX45" i="10"/>
  <c r="AX41" i="10"/>
  <c r="AX37" i="10"/>
  <c r="AX33" i="10"/>
  <c r="AX29" i="10"/>
  <c r="AX25" i="10"/>
  <c r="AX21" i="10"/>
  <c r="AX17" i="10"/>
  <c r="AX13" i="10"/>
  <c r="AX9" i="10"/>
  <c r="AX66" i="10"/>
  <c r="AX10" i="10"/>
  <c r="AX26" i="10"/>
  <c r="AX42" i="10"/>
  <c r="AX20" i="10"/>
  <c r="AX36" i="10"/>
  <c r="AX18" i="10"/>
  <c r="AX34" i="10"/>
  <c r="AX50" i="10"/>
  <c r="AV107" i="10"/>
  <c r="AV103" i="10"/>
  <c r="AV99" i="10"/>
  <c r="AV95" i="10"/>
  <c r="AV91" i="10"/>
  <c r="AV87" i="10"/>
  <c r="AV83" i="10"/>
  <c r="AV79" i="10"/>
  <c r="AV75" i="10"/>
  <c r="AV71" i="10"/>
  <c r="AV67" i="10"/>
  <c r="AV63" i="10"/>
  <c r="AV59" i="10"/>
  <c r="AV55" i="10"/>
  <c r="AV51" i="10"/>
  <c r="AV47" i="10"/>
  <c r="AV43" i="10"/>
  <c r="AV39" i="10"/>
  <c r="AV35" i="10"/>
  <c r="AV31" i="10"/>
  <c r="AV27" i="10"/>
  <c r="AV23" i="10"/>
  <c r="AV19" i="10"/>
  <c r="AV15" i="10"/>
  <c r="AV11" i="10"/>
  <c r="AV98" i="10"/>
  <c r="AV90" i="10"/>
  <c r="AV78" i="10"/>
  <c r="AV74" i="10"/>
  <c r="AV62" i="10"/>
  <c r="AV54" i="10"/>
  <c r="AV46" i="10"/>
  <c r="AV34" i="10"/>
  <c r="AV18" i="10"/>
  <c r="AV106" i="10"/>
  <c r="AV66" i="10"/>
  <c r="AV42" i="10"/>
  <c r="AV22" i="10"/>
  <c r="AV94" i="10"/>
  <c r="AV86" i="10"/>
  <c r="AV82" i="10"/>
  <c r="AV70" i="10"/>
  <c r="AV50" i="10"/>
  <c r="AV30" i="10"/>
  <c r="AV10" i="10"/>
  <c r="AV96" i="10"/>
  <c r="AV56" i="10"/>
  <c r="AV40" i="10"/>
  <c r="AV28" i="10"/>
  <c r="AV16" i="10"/>
  <c r="AV105" i="10"/>
  <c r="AV101" i="10"/>
  <c r="AV97" i="10"/>
  <c r="AV93" i="10"/>
  <c r="AV89" i="10"/>
  <c r="AV85" i="10"/>
  <c r="AV81" i="10"/>
  <c r="AV77" i="10"/>
  <c r="AV73" i="10"/>
  <c r="AV69" i="10"/>
  <c r="AV65" i="10"/>
  <c r="AV61" i="10"/>
  <c r="AV57" i="10"/>
  <c r="AV53" i="10"/>
  <c r="AV49" i="10"/>
  <c r="AV45" i="10"/>
  <c r="AV41" i="10"/>
  <c r="AV37" i="10"/>
  <c r="AV33" i="10"/>
  <c r="AV29" i="10"/>
  <c r="AV25" i="10"/>
  <c r="AV21" i="10"/>
  <c r="AV17" i="10"/>
  <c r="AV13" i="10"/>
  <c r="AV9" i="10"/>
  <c r="AV100" i="10"/>
  <c r="AV88" i="10"/>
  <c r="AV80" i="10"/>
  <c r="AV72" i="10"/>
  <c r="AV64" i="10"/>
  <c r="AV52" i="10"/>
  <c r="AV36" i="10"/>
  <c r="AV20" i="10"/>
  <c r="AV12" i="10"/>
  <c r="AV108" i="10"/>
  <c r="AV68" i="10"/>
  <c r="AV44" i="10"/>
  <c r="AV24" i="10"/>
  <c r="AV104" i="10"/>
  <c r="AV92" i="10"/>
  <c r="AV84" i="10"/>
  <c r="AV76" i="10"/>
  <c r="AV60" i="10"/>
  <c r="AV48" i="10"/>
  <c r="AV32" i="10"/>
  <c r="AV102" i="10"/>
  <c r="AV58" i="10"/>
  <c r="AV38" i="10"/>
  <c r="AV26" i="10"/>
  <c r="AV14" i="10"/>
  <c r="AU107" i="10"/>
  <c r="AU108" i="10"/>
  <c r="AU106" i="10"/>
  <c r="AU104" i="10"/>
  <c r="AU102" i="10"/>
  <c r="AU100" i="10"/>
  <c r="AU98" i="10"/>
  <c r="AU96" i="10"/>
  <c r="AU94" i="10"/>
  <c r="AU92" i="10"/>
  <c r="AU90" i="10"/>
  <c r="AU88" i="10"/>
  <c r="AU86" i="10"/>
  <c r="AU84" i="10"/>
  <c r="AU82" i="10"/>
  <c r="AU80" i="10"/>
  <c r="AU78" i="10"/>
  <c r="AU76" i="10"/>
  <c r="AU74" i="10"/>
  <c r="AU72" i="10"/>
  <c r="AU70" i="10"/>
  <c r="AU68" i="10"/>
  <c r="AU66" i="10"/>
  <c r="AU64" i="10"/>
  <c r="AU62" i="10"/>
  <c r="AU60" i="10"/>
  <c r="AU58" i="10"/>
  <c r="AU56" i="10"/>
  <c r="AU54" i="10"/>
  <c r="AU52" i="10"/>
  <c r="AU50" i="10"/>
  <c r="AU48" i="10"/>
  <c r="AU46" i="10"/>
  <c r="AU44" i="10"/>
  <c r="AU42" i="10"/>
  <c r="AU40" i="10"/>
  <c r="AU38" i="10"/>
  <c r="AU36" i="10"/>
  <c r="AU34" i="10"/>
  <c r="AU32" i="10"/>
  <c r="AU30" i="10"/>
  <c r="AU28" i="10"/>
  <c r="AU26" i="10"/>
  <c r="AU24" i="10"/>
  <c r="AU22" i="10"/>
  <c r="AU20" i="10"/>
  <c r="AU18" i="10"/>
  <c r="AU16" i="10"/>
  <c r="AU14" i="10"/>
  <c r="AU12" i="10"/>
  <c r="AU10" i="10"/>
  <c r="AU105" i="10"/>
  <c r="AU103" i="10"/>
  <c r="AU101" i="10"/>
  <c r="AU99" i="10"/>
  <c r="AU97" i="10"/>
  <c r="AU95" i="10"/>
  <c r="AU93" i="10"/>
  <c r="AU91" i="10"/>
  <c r="AU89" i="10"/>
  <c r="AU87" i="10"/>
  <c r="AU85" i="10"/>
  <c r="AU83" i="10"/>
  <c r="AU81" i="10"/>
  <c r="AU79" i="10"/>
  <c r="AU77" i="10"/>
  <c r="AU75" i="10"/>
  <c r="AU73" i="10"/>
  <c r="AU71" i="10"/>
  <c r="AU69" i="10"/>
  <c r="AU67" i="10"/>
  <c r="AU65" i="10"/>
  <c r="AU63" i="10"/>
  <c r="AU61" i="10"/>
  <c r="AU59" i="10"/>
  <c r="AU57" i="10"/>
  <c r="AU55" i="10"/>
  <c r="AU53" i="10"/>
  <c r="AU51" i="10"/>
  <c r="AU49" i="10"/>
  <c r="AU47" i="10"/>
  <c r="AU45" i="10"/>
  <c r="AU43" i="10"/>
  <c r="AU41" i="10"/>
  <c r="AU39" i="10"/>
  <c r="AU37" i="10"/>
  <c r="AU35" i="10"/>
  <c r="AU33" i="10"/>
  <c r="AU31" i="10"/>
  <c r="AU29" i="10"/>
  <c r="AU27" i="10"/>
  <c r="AU25" i="10"/>
  <c r="AU23" i="10"/>
  <c r="AU21" i="10"/>
  <c r="AU19" i="10"/>
  <c r="AU17" i="10"/>
  <c r="AU15" i="10"/>
  <c r="AU13" i="10"/>
  <c r="AU11" i="10"/>
  <c r="AU9" i="10"/>
  <c r="H112" i="26" a="1"/>
  <c r="H112" i="26"/>
  <c r="G112" i="26" a="1"/>
  <c r="G112" i="26"/>
  <c r="F112" i="26" a="1"/>
  <c r="F112" i="26"/>
  <c r="E112" i="26" a="1"/>
  <c r="E112" i="26"/>
  <c r="H112" i="27" a="1"/>
  <c r="H112" i="27"/>
  <c r="G112" i="27" a="1"/>
  <c r="G112" i="27"/>
  <c r="F112" i="27" a="1"/>
  <c r="F112" i="27"/>
  <c r="E112" i="27" a="1"/>
  <c r="E112" i="27"/>
  <c r="H112" i="28" a="1"/>
  <c r="H112" i="28"/>
  <c r="G112" i="28" a="1"/>
  <c r="G112" i="28"/>
  <c r="F112" i="28" a="1"/>
  <c r="F112" i="28"/>
  <c r="E112" i="28" a="1"/>
  <c r="E112" i="28"/>
  <c r="H112" i="10" a="1"/>
  <c r="H112" i="10"/>
  <c r="G112" i="10" a="1"/>
  <c r="G112" i="10"/>
  <c r="F112" i="10" a="1"/>
  <c r="F112" i="10"/>
  <c r="E112" i="10" a="1"/>
  <c r="E112" i="10"/>
  <c r="I183" i="23" a="1"/>
  <c r="K183" i="23"/>
  <c r="I183" i="17" a="1"/>
  <c r="J183" i="17"/>
  <c r="I183" i="15" a="1"/>
  <c r="K183" i="15"/>
  <c r="I183" i="19" a="1"/>
  <c r="L183" i="19"/>
  <c r="I183" i="19"/>
  <c r="J183" i="19"/>
  <c r="K183" i="19"/>
  <c r="I183" i="23"/>
  <c r="L183" i="23"/>
  <c r="J183" i="23"/>
  <c r="L183" i="17"/>
  <c r="K183" i="17"/>
  <c r="I183" i="17"/>
  <c r="I183" i="15"/>
  <c r="J183" i="15"/>
  <c r="L183" i="15"/>
  <c r="B16" i="21"/>
  <c r="E1" i="21"/>
  <c r="F1" i="21"/>
  <c r="G1" i="21"/>
  <c r="D1" i="21"/>
  <c r="K5" i="21"/>
  <c r="N221" i="25"/>
  <c r="B221" i="25"/>
  <c r="N220" i="25"/>
  <c r="B220" i="25"/>
  <c r="N219" i="25"/>
  <c r="B219" i="25"/>
  <c r="N218" i="25"/>
  <c r="B218" i="25"/>
  <c r="N217" i="25"/>
  <c r="B217" i="25"/>
  <c r="N216" i="25"/>
  <c r="B216" i="25"/>
  <c r="N215" i="25"/>
  <c r="B215" i="25"/>
  <c r="N214" i="25"/>
  <c r="B214" i="25"/>
  <c r="N213" i="25"/>
  <c r="B213" i="25"/>
  <c r="N212" i="25"/>
  <c r="B212" i="25"/>
  <c r="N211" i="25"/>
  <c r="B211" i="25"/>
  <c r="N210" i="25"/>
  <c r="B210" i="25"/>
  <c r="N209" i="25"/>
  <c r="B209" i="25"/>
  <c r="N208" i="25"/>
  <c r="N222" i="25"/>
  <c r="N224" i="25"/>
  <c r="B208" i="25"/>
  <c r="N206" i="25"/>
  <c r="N203" i="25"/>
  <c r="N202" i="25"/>
  <c r="N200" i="25"/>
  <c r="N198" i="25"/>
  <c r="N199" i="25"/>
  <c r="N201" i="25"/>
  <c r="N197" i="25"/>
  <c r="N204" i="25"/>
  <c r="N192" i="25"/>
  <c r="N190" i="25"/>
  <c r="N189" i="25" a="1"/>
  <c r="N189" i="25"/>
  <c r="N188" i="25" a="1"/>
  <c r="N188" i="25"/>
  <c r="U188" i="25"/>
  <c r="N187" i="25" a="1"/>
  <c r="N187" i="25"/>
  <c r="N186" i="25" a="1"/>
  <c r="N186" i="25"/>
  <c r="N185" i="25"/>
  <c r="L180" i="25"/>
  <c r="K180" i="25"/>
  <c r="J180" i="25"/>
  <c r="I180" i="25"/>
  <c r="H180" i="25" a="1"/>
  <c r="H180" i="25"/>
  <c r="F180" i="25"/>
  <c r="E180" i="25"/>
  <c r="D180" i="25"/>
  <c r="C180" i="25"/>
  <c r="B180" i="25"/>
  <c r="L179" i="25"/>
  <c r="K179" i="25"/>
  <c r="J179" i="25"/>
  <c r="I179" i="25"/>
  <c r="H179" i="25"/>
  <c r="F179" i="25"/>
  <c r="E179" i="25"/>
  <c r="D179" i="25"/>
  <c r="C179" i="25"/>
  <c r="B179" i="25"/>
  <c r="L178" i="25"/>
  <c r="K178" i="25"/>
  <c r="J178" i="25"/>
  <c r="M178" i="25"/>
  <c r="I178" i="25"/>
  <c r="H178" i="25"/>
  <c r="F178" i="25"/>
  <c r="E178" i="25"/>
  <c r="D178" i="25"/>
  <c r="C178" i="25"/>
  <c r="B178" i="25"/>
  <c r="L177" i="25"/>
  <c r="K177" i="25"/>
  <c r="J177" i="25"/>
  <c r="I177" i="25"/>
  <c r="H177" i="25"/>
  <c r="F177" i="25"/>
  <c r="E177" i="25"/>
  <c r="D177" i="25"/>
  <c r="C177" i="25"/>
  <c r="B177" i="25"/>
  <c r="L176" i="25"/>
  <c r="K176" i="25"/>
  <c r="J176" i="25"/>
  <c r="I176" i="25"/>
  <c r="H176" i="25"/>
  <c r="F176" i="25"/>
  <c r="E176" i="25"/>
  <c r="D176" i="25"/>
  <c r="C176" i="25"/>
  <c r="B176" i="25"/>
  <c r="L175" i="25"/>
  <c r="K175" i="25"/>
  <c r="J175" i="25"/>
  <c r="I175" i="25"/>
  <c r="H175" i="25"/>
  <c r="F175" i="25"/>
  <c r="E175" i="25"/>
  <c r="D175" i="25"/>
  <c r="C175" i="25"/>
  <c r="B175" i="25"/>
  <c r="L174" i="25"/>
  <c r="K174" i="25"/>
  <c r="J174" i="25"/>
  <c r="I174" i="25"/>
  <c r="H174" i="25"/>
  <c r="F174" i="25"/>
  <c r="E174" i="25"/>
  <c r="D174" i="25"/>
  <c r="C174" i="25"/>
  <c r="B174" i="25"/>
  <c r="L173" i="25"/>
  <c r="K173" i="25"/>
  <c r="J173" i="25"/>
  <c r="M173" i="25"/>
  <c r="I173" i="25"/>
  <c r="H173" i="25"/>
  <c r="F173" i="25"/>
  <c r="E173" i="25"/>
  <c r="D173" i="25"/>
  <c r="C173" i="25"/>
  <c r="B173" i="25"/>
  <c r="L172" i="25"/>
  <c r="M172" i="25"/>
  <c r="K172" i="25"/>
  <c r="J172" i="25"/>
  <c r="I172" i="25"/>
  <c r="H172" i="25"/>
  <c r="F172" i="25"/>
  <c r="E172" i="25"/>
  <c r="D172" i="25"/>
  <c r="C172" i="25"/>
  <c r="B172" i="25"/>
  <c r="L171" i="25"/>
  <c r="K171" i="25"/>
  <c r="J171" i="25"/>
  <c r="I171" i="25"/>
  <c r="H171" i="25"/>
  <c r="F171" i="25"/>
  <c r="E171" i="25"/>
  <c r="D171" i="25"/>
  <c r="C171" i="25"/>
  <c r="B171" i="25"/>
  <c r="L170" i="25"/>
  <c r="K170" i="25"/>
  <c r="J170" i="25"/>
  <c r="I170" i="25"/>
  <c r="H170" i="25"/>
  <c r="F170" i="25"/>
  <c r="E170" i="25"/>
  <c r="D170" i="25"/>
  <c r="C170" i="25"/>
  <c r="B170" i="25"/>
  <c r="L169" i="25"/>
  <c r="K169" i="25"/>
  <c r="J169" i="25"/>
  <c r="M169" i="25"/>
  <c r="I169" i="25"/>
  <c r="H169" i="25"/>
  <c r="F169" i="25"/>
  <c r="E169" i="25"/>
  <c r="D169" i="25"/>
  <c r="C169" i="25"/>
  <c r="B169" i="25"/>
  <c r="L168" i="25"/>
  <c r="M168" i="25"/>
  <c r="K168" i="25"/>
  <c r="J168" i="25"/>
  <c r="I168" i="25"/>
  <c r="H168" i="25"/>
  <c r="F168" i="25"/>
  <c r="E168" i="25"/>
  <c r="D168" i="25"/>
  <c r="C168" i="25"/>
  <c r="B168" i="25"/>
  <c r="L167" i="25"/>
  <c r="K167" i="25"/>
  <c r="J167" i="25"/>
  <c r="I167" i="25"/>
  <c r="H167" i="25"/>
  <c r="F167" i="25"/>
  <c r="E167" i="25"/>
  <c r="D167" i="25"/>
  <c r="C167" i="25"/>
  <c r="B167" i="25"/>
  <c r="L166" i="25"/>
  <c r="K166" i="25"/>
  <c r="J166" i="25"/>
  <c r="M166" i="25"/>
  <c r="I166" i="25"/>
  <c r="H166" i="25"/>
  <c r="F166" i="25"/>
  <c r="E166" i="25"/>
  <c r="D166" i="25"/>
  <c r="C166" i="25"/>
  <c r="B166" i="25"/>
  <c r="L165" i="25"/>
  <c r="K165" i="25"/>
  <c r="J165" i="25"/>
  <c r="M165" i="25"/>
  <c r="I165" i="25"/>
  <c r="H165" i="25"/>
  <c r="F165" i="25"/>
  <c r="E165" i="25"/>
  <c r="D165" i="25"/>
  <c r="C165" i="25"/>
  <c r="B165" i="25"/>
  <c r="L164" i="25"/>
  <c r="M164" i="25"/>
  <c r="K164" i="25"/>
  <c r="J164" i="25"/>
  <c r="I164" i="25"/>
  <c r="H164" i="25"/>
  <c r="F164" i="25"/>
  <c r="E164" i="25"/>
  <c r="D164" i="25"/>
  <c r="C164" i="25"/>
  <c r="B164" i="25"/>
  <c r="L163" i="25"/>
  <c r="K163" i="25"/>
  <c r="J163" i="25"/>
  <c r="I163" i="25"/>
  <c r="H163" i="25"/>
  <c r="F163" i="25"/>
  <c r="E163" i="25"/>
  <c r="D163" i="25"/>
  <c r="C163" i="25"/>
  <c r="B163" i="25"/>
  <c r="L162" i="25"/>
  <c r="K162" i="25"/>
  <c r="J162" i="25"/>
  <c r="M162" i="25"/>
  <c r="I162" i="25"/>
  <c r="H162" i="25"/>
  <c r="F162" i="25"/>
  <c r="E162" i="25"/>
  <c r="D162" i="25"/>
  <c r="C162" i="25"/>
  <c r="B162" i="25"/>
  <c r="L161" i="25"/>
  <c r="K161" i="25"/>
  <c r="J161" i="25"/>
  <c r="M161" i="25"/>
  <c r="I161" i="25"/>
  <c r="H161" i="25"/>
  <c r="F161" i="25"/>
  <c r="E161" i="25"/>
  <c r="D161" i="25"/>
  <c r="C161" i="25"/>
  <c r="B161" i="25"/>
  <c r="L160" i="25"/>
  <c r="M160" i="25"/>
  <c r="K160" i="25"/>
  <c r="J160" i="25"/>
  <c r="I160" i="25"/>
  <c r="H160" i="25"/>
  <c r="F160" i="25"/>
  <c r="E160" i="25"/>
  <c r="D160" i="25"/>
  <c r="C160" i="25"/>
  <c r="B160" i="25"/>
  <c r="L159" i="25"/>
  <c r="K159" i="25"/>
  <c r="J159" i="25"/>
  <c r="I159" i="25"/>
  <c r="H159" i="25"/>
  <c r="F159" i="25"/>
  <c r="E159" i="25"/>
  <c r="D159" i="25"/>
  <c r="C159" i="25"/>
  <c r="B159" i="25"/>
  <c r="L158" i="25"/>
  <c r="K158" i="25"/>
  <c r="J158" i="25"/>
  <c r="I158" i="25"/>
  <c r="H158" i="25"/>
  <c r="F158" i="25"/>
  <c r="E158" i="25"/>
  <c r="D158" i="25"/>
  <c r="C158" i="25"/>
  <c r="B158" i="25"/>
  <c r="L157" i="25"/>
  <c r="K157" i="25"/>
  <c r="J157" i="25"/>
  <c r="M157" i="25"/>
  <c r="I157" i="25"/>
  <c r="H157" i="25"/>
  <c r="F157" i="25"/>
  <c r="E157" i="25"/>
  <c r="D157" i="25"/>
  <c r="C157" i="25"/>
  <c r="B157" i="25"/>
  <c r="L156" i="25"/>
  <c r="M156" i="25"/>
  <c r="K156" i="25"/>
  <c r="J156" i="25"/>
  <c r="I156" i="25"/>
  <c r="H156" i="25"/>
  <c r="F156" i="25"/>
  <c r="E156" i="25"/>
  <c r="D156" i="25"/>
  <c r="C156" i="25"/>
  <c r="B156" i="25"/>
  <c r="L155" i="25"/>
  <c r="K155" i="25"/>
  <c r="J155" i="25"/>
  <c r="I155" i="25"/>
  <c r="H155" i="25"/>
  <c r="F155" i="25"/>
  <c r="E155" i="25"/>
  <c r="D155" i="25"/>
  <c r="C155" i="25"/>
  <c r="B155" i="25"/>
  <c r="L154" i="25"/>
  <c r="K154" i="25"/>
  <c r="J154" i="25"/>
  <c r="M154" i="25"/>
  <c r="I154" i="25"/>
  <c r="H154" i="25"/>
  <c r="F154" i="25"/>
  <c r="E154" i="25"/>
  <c r="D154" i="25"/>
  <c r="C154" i="25"/>
  <c r="B154" i="25"/>
  <c r="L153" i="25"/>
  <c r="K153" i="25"/>
  <c r="J153" i="25"/>
  <c r="M153" i="25"/>
  <c r="I153" i="25"/>
  <c r="H153" i="25"/>
  <c r="F153" i="25"/>
  <c r="E153" i="25"/>
  <c r="D153" i="25"/>
  <c r="C153" i="25"/>
  <c r="B153" i="25"/>
  <c r="L152" i="25"/>
  <c r="M152" i="25"/>
  <c r="K152" i="25"/>
  <c r="J152" i="25"/>
  <c r="I152" i="25"/>
  <c r="H152" i="25"/>
  <c r="F152" i="25"/>
  <c r="E152" i="25"/>
  <c r="D152" i="25"/>
  <c r="C152" i="25"/>
  <c r="B152" i="25"/>
  <c r="L151" i="25"/>
  <c r="K151" i="25"/>
  <c r="J151" i="25"/>
  <c r="I151" i="25"/>
  <c r="H151" i="25"/>
  <c r="F151" i="25"/>
  <c r="E151" i="25"/>
  <c r="D151" i="25"/>
  <c r="C151" i="25"/>
  <c r="B151" i="25"/>
  <c r="L150" i="25"/>
  <c r="K150" i="25"/>
  <c r="J150" i="25"/>
  <c r="I150" i="25"/>
  <c r="H150" i="25"/>
  <c r="F150" i="25"/>
  <c r="E150" i="25"/>
  <c r="D150" i="25"/>
  <c r="C150" i="25"/>
  <c r="B150" i="25"/>
  <c r="L149" i="25"/>
  <c r="K149" i="25"/>
  <c r="J149" i="25"/>
  <c r="M149" i="25"/>
  <c r="I149" i="25"/>
  <c r="H149" i="25"/>
  <c r="F149" i="25"/>
  <c r="E149" i="25"/>
  <c r="D149" i="25"/>
  <c r="C149" i="25"/>
  <c r="B149" i="25"/>
  <c r="L148" i="25"/>
  <c r="M148" i="25"/>
  <c r="K148" i="25"/>
  <c r="J148" i="25"/>
  <c r="I148" i="25"/>
  <c r="H148" i="25"/>
  <c r="F148" i="25"/>
  <c r="E148" i="25"/>
  <c r="D148" i="25"/>
  <c r="C148" i="25"/>
  <c r="B148" i="25"/>
  <c r="L147" i="25"/>
  <c r="K147" i="25"/>
  <c r="J147" i="25"/>
  <c r="I147" i="25"/>
  <c r="H147" i="25"/>
  <c r="F147" i="25"/>
  <c r="E147" i="25"/>
  <c r="D147" i="25"/>
  <c r="C147" i="25"/>
  <c r="B147" i="25"/>
  <c r="L146" i="25"/>
  <c r="K146" i="25"/>
  <c r="J146" i="25"/>
  <c r="M146" i="25"/>
  <c r="I146" i="25"/>
  <c r="H146" i="25"/>
  <c r="F146" i="25"/>
  <c r="E146" i="25"/>
  <c r="D146" i="25"/>
  <c r="C146" i="25"/>
  <c r="B146" i="25"/>
  <c r="L145" i="25"/>
  <c r="K145" i="25"/>
  <c r="J145" i="25"/>
  <c r="M145" i="25"/>
  <c r="I145" i="25"/>
  <c r="H145" i="25"/>
  <c r="F145" i="25"/>
  <c r="E145" i="25"/>
  <c r="D145" i="25"/>
  <c r="C145" i="25"/>
  <c r="B145" i="25"/>
  <c r="L144" i="25"/>
  <c r="M144" i="25"/>
  <c r="K144" i="25"/>
  <c r="J144" i="25"/>
  <c r="I144" i="25"/>
  <c r="H144" i="25"/>
  <c r="F144" i="25"/>
  <c r="E144" i="25"/>
  <c r="D144" i="25"/>
  <c r="C144" i="25"/>
  <c r="B144" i="25"/>
  <c r="L143" i="25"/>
  <c r="K143" i="25"/>
  <c r="J143" i="25"/>
  <c r="I143" i="25"/>
  <c r="H143" i="25"/>
  <c r="F143" i="25"/>
  <c r="E143" i="25"/>
  <c r="D143" i="25"/>
  <c r="C143" i="25"/>
  <c r="B143" i="25"/>
  <c r="L142" i="25"/>
  <c r="K142" i="25"/>
  <c r="J142" i="25"/>
  <c r="I142" i="25"/>
  <c r="H142" i="25"/>
  <c r="F142" i="25"/>
  <c r="E142" i="25"/>
  <c r="D142" i="25"/>
  <c r="C142" i="25"/>
  <c r="B142" i="25"/>
  <c r="L141" i="25"/>
  <c r="K141" i="25"/>
  <c r="J141" i="25"/>
  <c r="M141" i="25"/>
  <c r="I141" i="25"/>
  <c r="H141" i="25"/>
  <c r="F141" i="25"/>
  <c r="E141" i="25"/>
  <c r="D141" i="25"/>
  <c r="C141" i="25"/>
  <c r="B141" i="25"/>
  <c r="L140" i="25"/>
  <c r="M140" i="25"/>
  <c r="K140" i="25"/>
  <c r="J140" i="25"/>
  <c r="I140" i="25"/>
  <c r="H140" i="25"/>
  <c r="F140" i="25"/>
  <c r="E140" i="25"/>
  <c r="D140" i="25"/>
  <c r="C140" i="25"/>
  <c r="B140" i="25"/>
  <c r="L139" i="25"/>
  <c r="K139" i="25"/>
  <c r="J139" i="25"/>
  <c r="I139" i="25"/>
  <c r="H139" i="25"/>
  <c r="F139" i="25"/>
  <c r="E139" i="25"/>
  <c r="D139" i="25"/>
  <c r="C139" i="25"/>
  <c r="B139" i="25"/>
  <c r="L138" i="25"/>
  <c r="K138" i="25"/>
  <c r="J138" i="25"/>
  <c r="M138" i="25"/>
  <c r="I138" i="25"/>
  <c r="H138" i="25"/>
  <c r="F138" i="25"/>
  <c r="E138" i="25"/>
  <c r="D138" i="25"/>
  <c r="C138" i="25"/>
  <c r="B138" i="25"/>
  <c r="L137" i="25"/>
  <c r="K137" i="25"/>
  <c r="J137" i="25"/>
  <c r="M137" i="25"/>
  <c r="I137" i="25"/>
  <c r="H137" i="25"/>
  <c r="F137" i="25"/>
  <c r="E137" i="25"/>
  <c r="D137" i="25"/>
  <c r="C137" i="25"/>
  <c r="B137" i="25"/>
  <c r="L136" i="25"/>
  <c r="M136" i="25"/>
  <c r="K136" i="25"/>
  <c r="J136" i="25"/>
  <c r="I136" i="25"/>
  <c r="H136" i="25"/>
  <c r="F136" i="25"/>
  <c r="E136" i="25"/>
  <c r="D136" i="25"/>
  <c r="C136" i="25"/>
  <c r="B136" i="25"/>
  <c r="L135" i="25"/>
  <c r="K135" i="25"/>
  <c r="J135" i="25"/>
  <c r="I135" i="25"/>
  <c r="H135" i="25"/>
  <c r="F135" i="25"/>
  <c r="E135" i="25"/>
  <c r="D135" i="25"/>
  <c r="C135" i="25"/>
  <c r="B135" i="25"/>
  <c r="L134" i="25"/>
  <c r="K134" i="25"/>
  <c r="J134" i="25"/>
  <c r="M134" i="25"/>
  <c r="I134" i="25"/>
  <c r="H134" i="25"/>
  <c r="F134" i="25"/>
  <c r="E134" i="25"/>
  <c r="D134" i="25"/>
  <c r="C134" i="25"/>
  <c r="B134" i="25"/>
  <c r="L133" i="25"/>
  <c r="K133" i="25"/>
  <c r="J133" i="25"/>
  <c r="M133" i="25"/>
  <c r="I133" i="25"/>
  <c r="H133" i="25"/>
  <c r="F133" i="25"/>
  <c r="E133" i="25"/>
  <c r="D133" i="25"/>
  <c r="C133" i="25"/>
  <c r="B133" i="25"/>
  <c r="L132" i="25"/>
  <c r="M132" i="25"/>
  <c r="K132" i="25"/>
  <c r="J132" i="25"/>
  <c r="I132" i="25"/>
  <c r="H132" i="25"/>
  <c r="F132" i="25"/>
  <c r="E132" i="25"/>
  <c r="D132" i="25"/>
  <c r="C132" i="25"/>
  <c r="B132" i="25"/>
  <c r="L131" i="25"/>
  <c r="K131" i="25"/>
  <c r="J131" i="25"/>
  <c r="I131" i="25"/>
  <c r="H131" i="25"/>
  <c r="F131" i="25"/>
  <c r="E131" i="25"/>
  <c r="D131" i="25"/>
  <c r="C131" i="25"/>
  <c r="B131" i="25"/>
  <c r="L130" i="25"/>
  <c r="K130" i="25"/>
  <c r="J130" i="25"/>
  <c r="M130" i="25"/>
  <c r="I130" i="25"/>
  <c r="H130" i="25"/>
  <c r="F130" i="25"/>
  <c r="E130" i="25"/>
  <c r="D130" i="25"/>
  <c r="C130" i="25"/>
  <c r="B130" i="25"/>
  <c r="L129" i="25"/>
  <c r="K129" i="25"/>
  <c r="J129" i="25"/>
  <c r="M129" i="25"/>
  <c r="I129" i="25"/>
  <c r="H129" i="25"/>
  <c r="F129" i="25"/>
  <c r="E129" i="25"/>
  <c r="D129" i="25"/>
  <c r="C129" i="25"/>
  <c r="B129" i="25"/>
  <c r="L128" i="25"/>
  <c r="M128" i="25"/>
  <c r="K128" i="25"/>
  <c r="J128" i="25"/>
  <c r="I128" i="25"/>
  <c r="H128" i="25"/>
  <c r="F128" i="25"/>
  <c r="E128" i="25"/>
  <c r="D128" i="25"/>
  <c r="C128" i="25"/>
  <c r="B128" i="25"/>
  <c r="L127" i="25"/>
  <c r="K127" i="25"/>
  <c r="J127" i="25"/>
  <c r="I127" i="25"/>
  <c r="H127" i="25"/>
  <c r="F127" i="25"/>
  <c r="E127" i="25"/>
  <c r="D127" i="25"/>
  <c r="C127" i="25"/>
  <c r="B127" i="25"/>
  <c r="L126" i="25"/>
  <c r="K126" i="25"/>
  <c r="J126" i="25"/>
  <c r="M126" i="25"/>
  <c r="I126" i="25"/>
  <c r="H126" i="25"/>
  <c r="F126" i="25"/>
  <c r="E126" i="25"/>
  <c r="D126" i="25"/>
  <c r="C126" i="25"/>
  <c r="B126" i="25"/>
  <c r="L125" i="25"/>
  <c r="K125" i="25"/>
  <c r="J125" i="25"/>
  <c r="M125" i="25"/>
  <c r="I125" i="25"/>
  <c r="H125" i="25"/>
  <c r="F125" i="25"/>
  <c r="E125" i="25"/>
  <c r="D125" i="25"/>
  <c r="C125" i="25"/>
  <c r="B125" i="25"/>
  <c r="L124" i="25"/>
  <c r="M124" i="25"/>
  <c r="K124" i="25"/>
  <c r="J124" i="25"/>
  <c r="I124" i="25"/>
  <c r="H124" i="25"/>
  <c r="F124" i="25"/>
  <c r="E124" i="25"/>
  <c r="D124" i="25"/>
  <c r="C124" i="25"/>
  <c r="B124" i="25"/>
  <c r="L123" i="25"/>
  <c r="K123" i="25"/>
  <c r="J123" i="25"/>
  <c r="I123" i="25"/>
  <c r="H123" i="25"/>
  <c r="F123" i="25"/>
  <c r="E123" i="25"/>
  <c r="D123" i="25"/>
  <c r="C123" i="25"/>
  <c r="B123" i="25"/>
  <c r="L122" i="25"/>
  <c r="K122" i="25"/>
  <c r="J122" i="25"/>
  <c r="M122" i="25"/>
  <c r="I122" i="25"/>
  <c r="H122" i="25"/>
  <c r="F122" i="25"/>
  <c r="E122" i="25"/>
  <c r="D122" i="25"/>
  <c r="C122" i="25"/>
  <c r="B122" i="25"/>
  <c r="L121" i="25"/>
  <c r="K121" i="25"/>
  <c r="J121" i="25"/>
  <c r="M121" i="25"/>
  <c r="I121" i="25"/>
  <c r="H121" i="25"/>
  <c r="F121" i="25"/>
  <c r="E121" i="25"/>
  <c r="D121" i="25"/>
  <c r="C121" i="25"/>
  <c r="B121" i="25"/>
  <c r="L120" i="25"/>
  <c r="M120" i="25"/>
  <c r="K120" i="25"/>
  <c r="J120" i="25"/>
  <c r="I120" i="25"/>
  <c r="H120" i="25"/>
  <c r="F120" i="25"/>
  <c r="E120" i="25"/>
  <c r="D120" i="25"/>
  <c r="C120" i="25"/>
  <c r="B120" i="25"/>
  <c r="L119" i="25"/>
  <c r="K119" i="25"/>
  <c r="J119" i="25"/>
  <c r="I119" i="25"/>
  <c r="H119" i="25"/>
  <c r="F119" i="25"/>
  <c r="E119" i="25"/>
  <c r="D119" i="25"/>
  <c r="C119" i="25"/>
  <c r="B119" i="25"/>
  <c r="L118" i="25"/>
  <c r="K118" i="25"/>
  <c r="J118" i="25"/>
  <c r="M118" i="25"/>
  <c r="I118" i="25"/>
  <c r="H118" i="25"/>
  <c r="F118" i="25"/>
  <c r="E118" i="25"/>
  <c r="D118" i="25"/>
  <c r="C118" i="25"/>
  <c r="B118" i="25"/>
  <c r="L117" i="25"/>
  <c r="K117" i="25"/>
  <c r="J117" i="25"/>
  <c r="M117" i="25"/>
  <c r="I117" i="25"/>
  <c r="H117" i="25"/>
  <c r="F117" i="25"/>
  <c r="E117" i="25"/>
  <c r="D117" i="25"/>
  <c r="C117" i="25"/>
  <c r="B117" i="25"/>
  <c r="L116" i="25"/>
  <c r="M116" i="25"/>
  <c r="K116" i="25"/>
  <c r="J116" i="25"/>
  <c r="I116" i="25"/>
  <c r="H116" i="25"/>
  <c r="F116" i="25"/>
  <c r="E116" i="25"/>
  <c r="D116" i="25"/>
  <c r="C116" i="25"/>
  <c r="B116" i="25"/>
  <c r="L115" i="25"/>
  <c r="K115" i="25"/>
  <c r="J115" i="25"/>
  <c r="I115" i="25"/>
  <c r="H115" i="25"/>
  <c r="F115" i="25"/>
  <c r="E115" i="25"/>
  <c r="D115" i="25"/>
  <c r="C115" i="25"/>
  <c r="B115" i="25"/>
  <c r="L114" i="25"/>
  <c r="K114" i="25"/>
  <c r="J114" i="25"/>
  <c r="I114" i="25"/>
  <c r="H114" i="25"/>
  <c r="F114" i="25"/>
  <c r="E114" i="25"/>
  <c r="D114" i="25"/>
  <c r="C114" i="25"/>
  <c r="B114" i="25"/>
  <c r="L113" i="25"/>
  <c r="K113" i="25"/>
  <c r="J113" i="25"/>
  <c r="M113" i="25"/>
  <c r="I113" i="25"/>
  <c r="H113" i="25"/>
  <c r="F113" i="25"/>
  <c r="E113" i="25"/>
  <c r="D113" i="25"/>
  <c r="C113" i="25"/>
  <c r="B113" i="25"/>
  <c r="L112" i="25"/>
  <c r="M112" i="25"/>
  <c r="K112" i="25"/>
  <c r="J112" i="25"/>
  <c r="I112" i="25"/>
  <c r="H112" i="25"/>
  <c r="F112" i="25"/>
  <c r="E112" i="25"/>
  <c r="D112" i="25"/>
  <c r="C112" i="25"/>
  <c r="B112" i="25"/>
  <c r="L111" i="25"/>
  <c r="K111" i="25"/>
  <c r="J111" i="25"/>
  <c r="I111" i="25"/>
  <c r="H111" i="25"/>
  <c r="F111" i="25"/>
  <c r="E111" i="25"/>
  <c r="D111" i="25"/>
  <c r="C111" i="25"/>
  <c r="B111" i="25"/>
  <c r="L110" i="25"/>
  <c r="K110" i="25"/>
  <c r="J110" i="25"/>
  <c r="M110" i="25"/>
  <c r="I110" i="25"/>
  <c r="H110" i="25"/>
  <c r="F110" i="25"/>
  <c r="E110" i="25"/>
  <c r="D110" i="25"/>
  <c r="C110" i="25"/>
  <c r="B110" i="25"/>
  <c r="L109" i="25"/>
  <c r="K109" i="25"/>
  <c r="J109" i="25"/>
  <c r="M109" i="25"/>
  <c r="I109" i="25"/>
  <c r="H109" i="25"/>
  <c r="F109" i="25"/>
  <c r="E109" i="25"/>
  <c r="D109" i="25"/>
  <c r="C109" i="25"/>
  <c r="B109" i="25"/>
  <c r="L108" i="25"/>
  <c r="M108" i="25"/>
  <c r="K108" i="25"/>
  <c r="J108" i="25"/>
  <c r="I108" i="25"/>
  <c r="H108" i="25"/>
  <c r="F108" i="25"/>
  <c r="E108" i="25"/>
  <c r="D108" i="25"/>
  <c r="C108" i="25"/>
  <c r="B108" i="25"/>
  <c r="L107" i="25"/>
  <c r="K107" i="25"/>
  <c r="J107" i="25"/>
  <c r="I107" i="25"/>
  <c r="H107" i="25"/>
  <c r="F107" i="25"/>
  <c r="E107" i="25"/>
  <c r="D107" i="25"/>
  <c r="C107" i="25"/>
  <c r="B107" i="25"/>
  <c r="L106" i="25"/>
  <c r="K106" i="25"/>
  <c r="J106" i="25"/>
  <c r="M106" i="25"/>
  <c r="I106" i="25"/>
  <c r="H106" i="25"/>
  <c r="F106" i="25"/>
  <c r="E106" i="25"/>
  <c r="D106" i="25"/>
  <c r="C106" i="25"/>
  <c r="B106" i="25"/>
  <c r="L105" i="25"/>
  <c r="K105" i="25"/>
  <c r="J105" i="25"/>
  <c r="M105" i="25"/>
  <c r="I105" i="25"/>
  <c r="H105" i="25"/>
  <c r="F105" i="25"/>
  <c r="E105" i="25"/>
  <c r="D105" i="25"/>
  <c r="C105" i="25"/>
  <c r="B105" i="25"/>
  <c r="L104" i="25"/>
  <c r="M104" i="25"/>
  <c r="K104" i="25"/>
  <c r="J104" i="25"/>
  <c r="I104" i="25"/>
  <c r="H104" i="25"/>
  <c r="F104" i="25"/>
  <c r="E104" i="25"/>
  <c r="D104" i="25"/>
  <c r="C104" i="25"/>
  <c r="B104" i="25"/>
  <c r="L103" i="25"/>
  <c r="K103" i="25"/>
  <c r="J103" i="25"/>
  <c r="I103" i="25"/>
  <c r="H103" i="25"/>
  <c r="F103" i="25"/>
  <c r="E103" i="25"/>
  <c r="D103" i="25"/>
  <c r="C103" i="25"/>
  <c r="B103" i="25"/>
  <c r="L102" i="25"/>
  <c r="K102" i="25"/>
  <c r="J102" i="25"/>
  <c r="I102" i="25"/>
  <c r="H102" i="25"/>
  <c r="F102" i="25"/>
  <c r="E102" i="25"/>
  <c r="D102" i="25"/>
  <c r="C102" i="25"/>
  <c r="B102" i="25"/>
  <c r="L101" i="25"/>
  <c r="K101" i="25"/>
  <c r="J101" i="25"/>
  <c r="M101" i="25"/>
  <c r="I101" i="25"/>
  <c r="H101" i="25"/>
  <c r="F101" i="25"/>
  <c r="E101" i="25"/>
  <c r="D101" i="25"/>
  <c r="C101" i="25"/>
  <c r="B101" i="25"/>
  <c r="L100" i="25"/>
  <c r="K100" i="25"/>
  <c r="J100" i="25"/>
  <c r="I100" i="25"/>
  <c r="H100" i="25"/>
  <c r="F100" i="25"/>
  <c r="E100" i="25"/>
  <c r="D100" i="25"/>
  <c r="C100" i="25"/>
  <c r="B100" i="25"/>
  <c r="L99" i="25"/>
  <c r="K99" i="25"/>
  <c r="J99" i="25"/>
  <c r="I99" i="25"/>
  <c r="H99" i="25"/>
  <c r="F99" i="25"/>
  <c r="E99" i="25"/>
  <c r="D99" i="25"/>
  <c r="C99" i="25"/>
  <c r="B99" i="25"/>
  <c r="L98" i="25"/>
  <c r="K98" i="25"/>
  <c r="J98" i="25"/>
  <c r="M98" i="25"/>
  <c r="I98" i="25"/>
  <c r="H98" i="25"/>
  <c r="F98" i="25"/>
  <c r="E98" i="25"/>
  <c r="D98" i="25"/>
  <c r="C98" i="25"/>
  <c r="B98" i="25"/>
  <c r="L97" i="25"/>
  <c r="K97" i="25"/>
  <c r="J97" i="25"/>
  <c r="I97" i="25"/>
  <c r="H97" i="25"/>
  <c r="F97" i="25"/>
  <c r="E97" i="25"/>
  <c r="D97" i="25"/>
  <c r="C97" i="25"/>
  <c r="B97" i="25"/>
  <c r="L96" i="25"/>
  <c r="K96" i="25"/>
  <c r="J96" i="25"/>
  <c r="I96" i="25"/>
  <c r="H96" i="25"/>
  <c r="F96" i="25"/>
  <c r="E96" i="25"/>
  <c r="D96" i="25"/>
  <c r="C96" i="25"/>
  <c r="B96" i="25"/>
  <c r="L95" i="25"/>
  <c r="K95" i="25"/>
  <c r="J95" i="25"/>
  <c r="I95" i="25"/>
  <c r="H95" i="25"/>
  <c r="F95" i="25"/>
  <c r="E95" i="25"/>
  <c r="D95" i="25"/>
  <c r="C95" i="25"/>
  <c r="B95" i="25"/>
  <c r="L94" i="25"/>
  <c r="K94" i="25"/>
  <c r="J94" i="25"/>
  <c r="I94" i="25"/>
  <c r="H94" i="25"/>
  <c r="F94" i="25"/>
  <c r="E94" i="25"/>
  <c r="D94" i="25"/>
  <c r="C94" i="25"/>
  <c r="B94" i="25"/>
  <c r="L93" i="25"/>
  <c r="K93" i="25"/>
  <c r="J93" i="25"/>
  <c r="I93" i="25"/>
  <c r="H93" i="25"/>
  <c r="F93" i="25"/>
  <c r="E93" i="25"/>
  <c r="D93" i="25"/>
  <c r="C93" i="25"/>
  <c r="B93" i="25"/>
  <c r="L92" i="25"/>
  <c r="K92" i="25"/>
  <c r="J92" i="25"/>
  <c r="I92" i="25"/>
  <c r="H92" i="25"/>
  <c r="F92" i="25"/>
  <c r="E92" i="25"/>
  <c r="D92" i="25"/>
  <c r="C92" i="25"/>
  <c r="B92" i="25"/>
  <c r="L91" i="25"/>
  <c r="K91" i="25"/>
  <c r="J91" i="25"/>
  <c r="I91" i="25"/>
  <c r="H91" i="25"/>
  <c r="F91" i="25"/>
  <c r="E91" i="25"/>
  <c r="D91" i="25"/>
  <c r="C91" i="25"/>
  <c r="B91" i="25"/>
  <c r="L90" i="25"/>
  <c r="K90" i="25"/>
  <c r="J90" i="25"/>
  <c r="M90" i="25"/>
  <c r="I90" i="25"/>
  <c r="H90" i="25"/>
  <c r="F90" i="25"/>
  <c r="E90" i="25"/>
  <c r="D90" i="25"/>
  <c r="C90" i="25"/>
  <c r="B90" i="25"/>
  <c r="L89" i="25"/>
  <c r="K89" i="25"/>
  <c r="J89" i="25"/>
  <c r="I89" i="25"/>
  <c r="H89" i="25"/>
  <c r="F89" i="25"/>
  <c r="E89" i="25"/>
  <c r="D89" i="25"/>
  <c r="C89" i="25"/>
  <c r="B89" i="25"/>
  <c r="L88" i="25"/>
  <c r="K88" i="25"/>
  <c r="J88" i="25"/>
  <c r="I88" i="25"/>
  <c r="H88" i="25"/>
  <c r="F88" i="25"/>
  <c r="E88" i="25"/>
  <c r="D88" i="25"/>
  <c r="C88" i="25"/>
  <c r="B88" i="25"/>
  <c r="L87" i="25"/>
  <c r="K87" i="25"/>
  <c r="J87" i="25"/>
  <c r="I87" i="25"/>
  <c r="H87" i="25"/>
  <c r="F87" i="25"/>
  <c r="E87" i="25"/>
  <c r="D87" i="25"/>
  <c r="C87" i="25"/>
  <c r="B87" i="25"/>
  <c r="L86" i="25"/>
  <c r="K86" i="25"/>
  <c r="J86" i="25"/>
  <c r="I86" i="25"/>
  <c r="H86" i="25"/>
  <c r="F86" i="25"/>
  <c r="E86" i="25"/>
  <c r="D86" i="25"/>
  <c r="C86" i="25"/>
  <c r="B86" i="25"/>
  <c r="L85" i="25"/>
  <c r="K85" i="25"/>
  <c r="J85" i="25"/>
  <c r="I85" i="25"/>
  <c r="H85" i="25"/>
  <c r="F85" i="25"/>
  <c r="E85" i="25"/>
  <c r="D85" i="25"/>
  <c r="C85" i="25"/>
  <c r="B85" i="25"/>
  <c r="L84" i="25"/>
  <c r="K84" i="25"/>
  <c r="J84" i="25"/>
  <c r="I84" i="25"/>
  <c r="H84" i="25"/>
  <c r="F84" i="25"/>
  <c r="E84" i="25"/>
  <c r="D84" i="25"/>
  <c r="C84" i="25"/>
  <c r="B84" i="25"/>
  <c r="L83" i="25"/>
  <c r="K83" i="25"/>
  <c r="M83" i="25"/>
  <c r="J83" i="25"/>
  <c r="I83" i="25"/>
  <c r="H83" i="25"/>
  <c r="F83" i="25"/>
  <c r="E83" i="25"/>
  <c r="D83" i="25"/>
  <c r="C83" i="25"/>
  <c r="B83" i="25"/>
  <c r="L82" i="25"/>
  <c r="K82" i="25"/>
  <c r="J82" i="25"/>
  <c r="I82" i="25"/>
  <c r="H82" i="25"/>
  <c r="F82" i="25"/>
  <c r="E82" i="25"/>
  <c r="D82" i="25"/>
  <c r="C82" i="25"/>
  <c r="B82" i="25"/>
  <c r="L81" i="25"/>
  <c r="K81" i="25"/>
  <c r="J81" i="25"/>
  <c r="I81" i="25"/>
  <c r="H81" i="25"/>
  <c r="F81" i="25"/>
  <c r="E81" i="25"/>
  <c r="D81" i="25"/>
  <c r="C81" i="25"/>
  <c r="B81" i="25"/>
  <c r="L80" i="25"/>
  <c r="K80" i="25"/>
  <c r="J80" i="25"/>
  <c r="I80" i="25"/>
  <c r="H80" i="25"/>
  <c r="F80" i="25"/>
  <c r="E80" i="25"/>
  <c r="D80" i="25"/>
  <c r="C80" i="25"/>
  <c r="B80" i="25"/>
  <c r="L79" i="25"/>
  <c r="K79" i="25"/>
  <c r="J79" i="25"/>
  <c r="I79" i="25"/>
  <c r="H79" i="25"/>
  <c r="F79" i="25"/>
  <c r="E79" i="25"/>
  <c r="D79" i="25"/>
  <c r="C79" i="25"/>
  <c r="B79" i="25"/>
  <c r="L78" i="25"/>
  <c r="K78" i="25"/>
  <c r="J78" i="25"/>
  <c r="M78" i="25"/>
  <c r="I78" i="25"/>
  <c r="H78" i="25"/>
  <c r="F78" i="25"/>
  <c r="E78" i="25"/>
  <c r="D78" i="25"/>
  <c r="C78" i="25"/>
  <c r="B78" i="25"/>
  <c r="L77" i="25"/>
  <c r="K77" i="25"/>
  <c r="J77" i="25"/>
  <c r="I77" i="25"/>
  <c r="H77" i="25"/>
  <c r="F77" i="25"/>
  <c r="E77" i="25"/>
  <c r="D77" i="25"/>
  <c r="C77" i="25"/>
  <c r="B77" i="25"/>
  <c r="L76" i="25"/>
  <c r="K76" i="25"/>
  <c r="J76" i="25"/>
  <c r="I76" i="25"/>
  <c r="H76" i="25"/>
  <c r="F76" i="25"/>
  <c r="E76" i="25"/>
  <c r="D76" i="25"/>
  <c r="C76" i="25"/>
  <c r="B76" i="25"/>
  <c r="L75" i="25"/>
  <c r="K75" i="25"/>
  <c r="J75" i="25"/>
  <c r="I75" i="25"/>
  <c r="H75" i="25"/>
  <c r="F75" i="25"/>
  <c r="E75" i="25"/>
  <c r="D75" i="25"/>
  <c r="C75" i="25"/>
  <c r="B75" i="25"/>
  <c r="L74" i="25"/>
  <c r="K74" i="25"/>
  <c r="J74" i="25"/>
  <c r="I74" i="25"/>
  <c r="H74" i="25"/>
  <c r="F74" i="25"/>
  <c r="E74" i="25"/>
  <c r="D74" i="25"/>
  <c r="C74" i="25"/>
  <c r="B74" i="25"/>
  <c r="L73" i="25"/>
  <c r="K73" i="25"/>
  <c r="J73" i="25"/>
  <c r="I73" i="25"/>
  <c r="H73" i="25"/>
  <c r="F73" i="25"/>
  <c r="E73" i="25"/>
  <c r="D73" i="25"/>
  <c r="C73" i="25"/>
  <c r="B73" i="25"/>
  <c r="L72" i="25"/>
  <c r="K72" i="25"/>
  <c r="J72" i="25"/>
  <c r="I72" i="25"/>
  <c r="H72" i="25"/>
  <c r="F72" i="25"/>
  <c r="E72" i="25"/>
  <c r="D72" i="25"/>
  <c r="C72" i="25"/>
  <c r="B72" i="25"/>
  <c r="L71" i="25"/>
  <c r="K71" i="25"/>
  <c r="J71" i="25"/>
  <c r="I71" i="25"/>
  <c r="H71" i="25"/>
  <c r="F71" i="25"/>
  <c r="E71" i="25"/>
  <c r="D71" i="25"/>
  <c r="C71" i="25"/>
  <c r="B71" i="25"/>
  <c r="L70" i="25"/>
  <c r="K70" i="25"/>
  <c r="J70" i="25"/>
  <c r="M70" i="25"/>
  <c r="I70" i="25"/>
  <c r="H70" i="25"/>
  <c r="F70" i="25"/>
  <c r="E70" i="25"/>
  <c r="D70" i="25"/>
  <c r="C70" i="25"/>
  <c r="B70" i="25"/>
  <c r="L69" i="25"/>
  <c r="K69" i="25"/>
  <c r="J69" i="25"/>
  <c r="I69" i="25"/>
  <c r="H69" i="25"/>
  <c r="F69" i="25"/>
  <c r="E69" i="25"/>
  <c r="D69" i="25"/>
  <c r="C69" i="25"/>
  <c r="B69" i="25"/>
  <c r="L68" i="25"/>
  <c r="K68" i="25"/>
  <c r="J68" i="25"/>
  <c r="I68" i="25"/>
  <c r="H68" i="25"/>
  <c r="F68" i="25"/>
  <c r="E68" i="25"/>
  <c r="D68" i="25"/>
  <c r="C68" i="25"/>
  <c r="B68" i="25"/>
  <c r="L67" i="25"/>
  <c r="K67" i="25"/>
  <c r="J67" i="25"/>
  <c r="I67" i="25"/>
  <c r="H67" i="25"/>
  <c r="F67" i="25"/>
  <c r="E67" i="25"/>
  <c r="D67" i="25"/>
  <c r="C67" i="25"/>
  <c r="B67" i="25"/>
  <c r="L66" i="25"/>
  <c r="K66" i="25"/>
  <c r="J66" i="25"/>
  <c r="M66" i="25"/>
  <c r="I66" i="25"/>
  <c r="H66" i="25"/>
  <c r="F66" i="25"/>
  <c r="E66" i="25"/>
  <c r="D66" i="25"/>
  <c r="C66" i="25"/>
  <c r="B66" i="25"/>
  <c r="L65" i="25"/>
  <c r="K65" i="25"/>
  <c r="J65" i="25"/>
  <c r="I65" i="25"/>
  <c r="H65" i="25"/>
  <c r="F65" i="25"/>
  <c r="E65" i="25"/>
  <c r="D65" i="25"/>
  <c r="C65" i="25"/>
  <c r="B65" i="25"/>
  <c r="L64" i="25"/>
  <c r="K64" i="25"/>
  <c r="J64" i="25"/>
  <c r="I64" i="25"/>
  <c r="H64" i="25"/>
  <c r="F64" i="25"/>
  <c r="E64" i="25"/>
  <c r="D64" i="25"/>
  <c r="C64" i="25"/>
  <c r="B64" i="25"/>
  <c r="L63" i="25"/>
  <c r="K63" i="25"/>
  <c r="M63" i="25"/>
  <c r="J63" i="25"/>
  <c r="I63" i="25"/>
  <c r="H63" i="25"/>
  <c r="F63" i="25"/>
  <c r="E63" i="25"/>
  <c r="D63" i="25"/>
  <c r="C63" i="25"/>
  <c r="B63" i="25"/>
  <c r="L62" i="25"/>
  <c r="K62" i="25"/>
  <c r="J62" i="25"/>
  <c r="M62" i="25"/>
  <c r="I62" i="25"/>
  <c r="H62" i="25"/>
  <c r="F62" i="25"/>
  <c r="E62" i="25"/>
  <c r="D62" i="25"/>
  <c r="C62" i="25"/>
  <c r="B62" i="25"/>
  <c r="L61" i="25"/>
  <c r="K61" i="25"/>
  <c r="J61" i="25"/>
  <c r="I61" i="25"/>
  <c r="H61" i="25"/>
  <c r="F61" i="25"/>
  <c r="E61" i="25"/>
  <c r="D61" i="25"/>
  <c r="C61" i="25"/>
  <c r="B61" i="25"/>
  <c r="L60" i="25"/>
  <c r="K60" i="25"/>
  <c r="J60" i="25"/>
  <c r="I60" i="25"/>
  <c r="H60" i="25"/>
  <c r="F60" i="25"/>
  <c r="E60" i="25"/>
  <c r="D60" i="25"/>
  <c r="C60" i="25"/>
  <c r="B60" i="25"/>
  <c r="L59" i="25"/>
  <c r="K59" i="25"/>
  <c r="J59" i="25"/>
  <c r="I59" i="25"/>
  <c r="H59" i="25"/>
  <c r="F59" i="25"/>
  <c r="E59" i="25"/>
  <c r="D59" i="25"/>
  <c r="C59" i="25"/>
  <c r="B59" i="25"/>
  <c r="L58" i="25"/>
  <c r="K58" i="25"/>
  <c r="J58" i="25"/>
  <c r="I58" i="25"/>
  <c r="H58" i="25"/>
  <c r="F58" i="25"/>
  <c r="E58" i="25"/>
  <c r="D58" i="25"/>
  <c r="C58" i="25"/>
  <c r="B58" i="25"/>
  <c r="L57" i="25"/>
  <c r="K57" i="25"/>
  <c r="J57" i="25"/>
  <c r="I57" i="25"/>
  <c r="H57" i="25"/>
  <c r="F57" i="25"/>
  <c r="E57" i="25"/>
  <c r="D57" i="25"/>
  <c r="C57" i="25"/>
  <c r="B57" i="25"/>
  <c r="L56" i="25"/>
  <c r="K56" i="25"/>
  <c r="J56" i="25"/>
  <c r="I56" i="25"/>
  <c r="H56" i="25"/>
  <c r="F56" i="25"/>
  <c r="E56" i="25"/>
  <c r="D56" i="25"/>
  <c r="C56" i="25"/>
  <c r="B56" i="25"/>
  <c r="L55" i="25"/>
  <c r="K55" i="25"/>
  <c r="J55" i="25"/>
  <c r="I55" i="25"/>
  <c r="H55" i="25"/>
  <c r="F55" i="25"/>
  <c r="E55" i="25"/>
  <c r="D55" i="25"/>
  <c r="C55" i="25"/>
  <c r="B55" i="25"/>
  <c r="L54" i="25"/>
  <c r="K54" i="25"/>
  <c r="J54" i="25"/>
  <c r="M54" i="25"/>
  <c r="I54" i="25"/>
  <c r="H54" i="25"/>
  <c r="F54" i="25"/>
  <c r="E54" i="25"/>
  <c r="D54" i="25"/>
  <c r="C54" i="25"/>
  <c r="B54" i="25"/>
  <c r="L53" i="25"/>
  <c r="K53" i="25"/>
  <c r="J53" i="25"/>
  <c r="I53" i="25"/>
  <c r="M53" i="25"/>
  <c r="H53" i="25"/>
  <c r="F53" i="25"/>
  <c r="E53" i="25"/>
  <c r="D53" i="25"/>
  <c r="C53" i="25"/>
  <c r="B53" i="25"/>
  <c r="L52" i="25"/>
  <c r="K52" i="25"/>
  <c r="J52" i="25"/>
  <c r="I52" i="25"/>
  <c r="M52" i="25"/>
  <c r="H52" i="25"/>
  <c r="F52" i="25"/>
  <c r="E52" i="25"/>
  <c r="D52" i="25"/>
  <c r="C52" i="25"/>
  <c r="B52" i="25"/>
  <c r="L51" i="25"/>
  <c r="K51" i="25"/>
  <c r="J51" i="25"/>
  <c r="I51" i="25"/>
  <c r="M51" i="25"/>
  <c r="H51" i="25"/>
  <c r="F51" i="25"/>
  <c r="E51" i="25"/>
  <c r="D51" i="25"/>
  <c r="C51" i="25"/>
  <c r="B51" i="25"/>
  <c r="L50" i="25"/>
  <c r="K50" i="25"/>
  <c r="J50" i="25"/>
  <c r="I50" i="25"/>
  <c r="H50" i="25"/>
  <c r="F50" i="25"/>
  <c r="E50" i="25"/>
  <c r="D50" i="25"/>
  <c r="C50" i="25"/>
  <c r="B50" i="25"/>
  <c r="L49" i="25"/>
  <c r="K49" i="25"/>
  <c r="J49" i="25"/>
  <c r="I49" i="25"/>
  <c r="H49" i="25"/>
  <c r="F49" i="25"/>
  <c r="E49" i="25"/>
  <c r="D49" i="25"/>
  <c r="C49" i="25"/>
  <c r="B49" i="25"/>
  <c r="L48" i="25"/>
  <c r="K48" i="25"/>
  <c r="J48" i="25"/>
  <c r="I48" i="25"/>
  <c r="H48" i="25"/>
  <c r="F48" i="25"/>
  <c r="E48" i="25"/>
  <c r="D48" i="25"/>
  <c r="C48" i="25"/>
  <c r="B48" i="25"/>
  <c r="L47" i="25"/>
  <c r="K47" i="25"/>
  <c r="J47" i="25"/>
  <c r="I47" i="25"/>
  <c r="H47" i="25"/>
  <c r="F47" i="25"/>
  <c r="E47" i="25"/>
  <c r="D47" i="25"/>
  <c r="C47" i="25"/>
  <c r="B47" i="25"/>
  <c r="L46" i="25"/>
  <c r="K46" i="25"/>
  <c r="J46" i="25"/>
  <c r="I46" i="25"/>
  <c r="H46" i="25"/>
  <c r="F46" i="25"/>
  <c r="E46" i="25"/>
  <c r="D46" i="25"/>
  <c r="C46" i="25"/>
  <c r="B46" i="25"/>
  <c r="L45" i="25"/>
  <c r="K45" i="25"/>
  <c r="J45" i="25"/>
  <c r="I45" i="25"/>
  <c r="H45" i="25"/>
  <c r="F45" i="25"/>
  <c r="E45" i="25"/>
  <c r="D45" i="25"/>
  <c r="C45" i="25"/>
  <c r="B45" i="25"/>
  <c r="L44" i="25"/>
  <c r="K44" i="25"/>
  <c r="J44" i="25"/>
  <c r="I44" i="25"/>
  <c r="H44" i="25"/>
  <c r="F44" i="25"/>
  <c r="E44" i="25"/>
  <c r="D44" i="25"/>
  <c r="C44" i="25"/>
  <c r="B44" i="25"/>
  <c r="L43" i="25"/>
  <c r="K43" i="25"/>
  <c r="J43" i="25"/>
  <c r="I43" i="25"/>
  <c r="H43" i="25"/>
  <c r="F43" i="25"/>
  <c r="E43" i="25"/>
  <c r="D43" i="25"/>
  <c r="C43" i="25"/>
  <c r="B43" i="25"/>
  <c r="L42" i="25"/>
  <c r="K42" i="25"/>
  <c r="J42" i="25"/>
  <c r="M42" i="25"/>
  <c r="I42" i="25"/>
  <c r="H42" i="25"/>
  <c r="F42" i="25"/>
  <c r="E42" i="25"/>
  <c r="D42" i="25"/>
  <c r="C42" i="25"/>
  <c r="B42" i="25"/>
  <c r="L41" i="25"/>
  <c r="K41" i="25"/>
  <c r="J41" i="25"/>
  <c r="I41" i="25"/>
  <c r="H41" i="25"/>
  <c r="F41" i="25"/>
  <c r="E41" i="25"/>
  <c r="D41" i="25"/>
  <c r="C41" i="25"/>
  <c r="B41" i="25"/>
  <c r="L40" i="25"/>
  <c r="K40" i="25"/>
  <c r="M40" i="25"/>
  <c r="J40" i="25"/>
  <c r="I40" i="25"/>
  <c r="H40" i="25"/>
  <c r="F40" i="25"/>
  <c r="E40" i="25"/>
  <c r="D40" i="25"/>
  <c r="C40" i="25"/>
  <c r="B40" i="25"/>
  <c r="L39" i="25"/>
  <c r="K39" i="25"/>
  <c r="J39" i="25"/>
  <c r="I39" i="25"/>
  <c r="H39" i="25"/>
  <c r="F39" i="25"/>
  <c r="E39" i="25"/>
  <c r="D39" i="25"/>
  <c r="C39" i="25"/>
  <c r="B39" i="25"/>
  <c r="L38" i="25"/>
  <c r="K38" i="25"/>
  <c r="J38" i="25"/>
  <c r="I38" i="25"/>
  <c r="H38" i="25"/>
  <c r="F38" i="25"/>
  <c r="E38" i="25"/>
  <c r="D38" i="25"/>
  <c r="C38" i="25"/>
  <c r="B38" i="25"/>
  <c r="L37" i="25"/>
  <c r="K37" i="25"/>
  <c r="J37" i="25"/>
  <c r="I37" i="25"/>
  <c r="H37" i="25"/>
  <c r="F37" i="25"/>
  <c r="E37" i="25"/>
  <c r="D37" i="25"/>
  <c r="C37" i="25"/>
  <c r="B37" i="25"/>
  <c r="L36" i="25"/>
  <c r="K36" i="25"/>
  <c r="J36" i="25"/>
  <c r="I36" i="25"/>
  <c r="H36" i="25"/>
  <c r="F36" i="25"/>
  <c r="E36" i="25"/>
  <c r="D36" i="25"/>
  <c r="C36" i="25"/>
  <c r="B36" i="25"/>
  <c r="L35" i="25"/>
  <c r="K35" i="25"/>
  <c r="J35" i="25"/>
  <c r="I35" i="25"/>
  <c r="H35" i="25"/>
  <c r="F35" i="25"/>
  <c r="E35" i="25"/>
  <c r="D35" i="25"/>
  <c r="C35" i="25"/>
  <c r="B35" i="25"/>
  <c r="L34" i="25"/>
  <c r="K34" i="25"/>
  <c r="J34" i="25"/>
  <c r="I34" i="25"/>
  <c r="H34" i="25"/>
  <c r="F34" i="25"/>
  <c r="E34" i="25"/>
  <c r="D34" i="25"/>
  <c r="C34" i="25"/>
  <c r="B34" i="25"/>
  <c r="L33" i="25"/>
  <c r="K33" i="25"/>
  <c r="J33" i="25"/>
  <c r="I33" i="25"/>
  <c r="H33" i="25"/>
  <c r="F33" i="25"/>
  <c r="E33" i="25"/>
  <c r="D33" i="25"/>
  <c r="C33" i="25"/>
  <c r="B33" i="25"/>
  <c r="L32" i="25"/>
  <c r="K32" i="25"/>
  <c r="J32" i="25"/>
  <c r="I32" i="25"/>
  <c r="H32" i="25"/>
  <c r="F32" i="25"/>
  <c r="E32" i="25"/>
  <c r="D32" i="25"/>
  <c r="C32" i="25"/>
  <c r="B32" i="25"/>
  <c r="L31" i="25"/>
  <c r="K31" i="25"/>
  <c r="J31" i="25"/>
  <c r="I31" i="25"/>
  <c r="H31" i="25"/>
  <c r="F31" i="25"/>
  <c r="E31" i="25"/>
  <c r="D31" i="25"/>
  <c r="C31" i="25"/>
  <c r="B31" i="25"/>
  <c r="L30" i="25"/>
  <c r="K30" i="25"/>
  <c r="J30" i="25"/>
  <c r="M30" i="25"/>
  <c r="I30" i="25"/>
  <c r="H30" i="25"/>
  <c r="F30" i="25"/>
  <c r="E30" i="25"/>
  <c r="D30" i="25"/>
  <c r="C30" i="25"/>
  <c r="B30" i="25"/>
  <c r="L29" i="25"/>
  <c r="K29" i="25"/>
  <c r="J29" i="25"/>
  <c r="I29" i="25"/>
  <c r="H29" i="25"/>
  <c r="F29" i="25"/>
  <c r="E29" i="25"/>
  <c r="D29" i="25"/>
  <c r="C29" i="25"/>
  <c r="B29" i="25"/>
  <c r="L28" i="25"/>
  <c r="K28" i="25"/>
  <c r="M28" i="25"/>
  <c r="J28" i="25"/>
  <c r="I28" i="25"/>
  <c r="H28" i="25"/>
  <c r="F28" i="25"/>
  <c r="E28" i="25"/>
  <c r="D28" i="25"/>
  <c r="C28" i="25"/>
  <c r="B28" i="25"/>
  <c r="L27" i="25"/>
  <c r="K27" i="25"/>
  <c r="J27" i="25"/>
  <c r="I27" i="25"/>
  <c r="H27" i="25"/>
  <c r="F27" i="25"/>
  <c r="E27" i="25"/>
  <c r="D27" i="25"/>
  <c r="C27" i="25"/>
  <c r="B27" i="25"/>
  <c r="L26" i="25"/>
  <c r="K26" i="25"/>
  <c r="J26" i="25"/>
  <c r="I26" i="25"/>
  <c r="H26" i="25"/>
  <c r="F26" i="25"/>
  <c r="E26" i="25"/>
  <c r="D26" i="25"/>
  <c r="C26" i="25"/>
  <c r="B26" i="25"/>
  <c r="L25" i="25"/>
  <c r="K25" i="25"/>
  <c r="J25" i="25"/>
  <c r="I25" i="25"/>
  <c r="H25" i="25"/>
  <c r="F25" i="25"/>
  <c r="E25" i="25"/>
  <c r="D25" i="25"/>
  <c r="C25" i="25"/>
  <c r="B25" i="25"/>
  <c r="L24" i="25"/>
  <c r="K24" i="25"/>
  <c r="J24" i="25"/>
  <c r="I24" i="25"/>
  <c r="H24" i="25"/>
  <c r="F24" i="25"/>
  <c r="E24" i="25"/>
  <c r="D24" i="25"/>
  <c r="C24" i="25"/>
  <c r="B24" i="25"/>
  <c r="L23" i="25"/>
  <c r="K23" i="25"/>
  <c r="J23" i="25"/>
  <c r="I23" i="25"/>
  <c r="H23" i="25"/>
  <c r="F23" i="25"/>
  <c r="E23" i="25"/>
  <c r="D23" i="25"/>
  <c r="C23" i="25"/>
  <c r="B23" i="25"/>
  <c r="L22" i="25"/>
  <c r="K22" i="25"/>
  <c r="J22" i="25"/>
  <c r="I22" i="25"/>
  <c r="H22" i="25"/>
  <c r="F22" i="25"/>
  <c r="E22" i="25"/>
  <c r="D22" i="25"/>
  <c r="C22" i="25"/>
  <c r="B22" i="25"/>
  <c r="L21" i="25"/>
  <c r="K21" i="25"/>
  <c r="J21" i="25"/>
  <c r="I21" i="25"/>
  <c r="H21" i="25"/>
  <c r="F21" i="25"/>
  <c r="E21" i="25"/>
  <c r="D21" i="25"/>
  <c r="C21" i="25"/>
  <c r="B21" i="25"/>
  <c r="L20" i="25"/>
  <c r="K20" i="25"/>
  <c r="M20" i="25"/>
  <c r="J20" i="25"/>
  <c r="I20" i="25"/>
  <c r="H20" i="25"/>
  <c r="F20" i="25"/>
  <c r="E20" i="25"/>
  <c r="D20" i="25"/>
  <c r="C20" i="25"/>
  <c r="B20" i="25"/>
  <c r="L19" i="25"/>
  <c r="K19" i="25"/>
  <c r="J19" i="25"/>
  <c r="I19" i="25"/>
  <c r="H19" i="25"/>
  <c r="F19" i="25"/>
  <c r="E19" i="25"/>
  <c r="D19" i="25"/>
  <c r="C19" i="25"/>
  <c r="B19" i="25"/>
  <c r="L18" i="25"/>
  <c r="K18" i="25"/>
  <c r="J18" i="25"/>
  <c r="I18" i="25"/>
  <c r="H18" i="25"/>
  <c r="F18" i="25"/>
  <c r="E18" i="25"/>
  <c r="D18" i="25"/>
  <c r="C18" i="25"/>
  <c r="B18" i="25"/>
  <c r="L17" i="25"/>
  <c r="K17" i="25"/>
  <c r="J17" i="25"/>
  <c r="I17" i="25"/>
  <c r="H17" i="25"/>
  <c r="F17" i="25"/>
  <c r="E17" i="25"/>
  <c r="D17" i="25"/>
  <c r="C17" i="25"/>
  <c r="B17" i="25"/>
  <c r="L16" i="25"/>
  <c r="K16" i="25"/>
  <c r="J16" i="25"/>
  <c r="I16" i="25"/>
  <c r="M16" i="25"/>
  <c r="H16" i="25"/>
  <c r="F16" i="25"/>
  <c r="E16" i="25"/>
  <c r="D16" i="25"/>
  <c r="C16" i="25"/>
  <c r="B16" i="25"/>
  <c r="L15" i="25"/>
  <c r="K15" i="25"/>
  <c r="J15" i="25"/>
  <c r="I15" i="25"/>
  <c r="H15" i="25"/>
  <c r="F15" i="25"/>
  <c r="E15" i="25"/>
  <c r="D15" i="25"/>
  <c r="C15" i="25"/>
  <c r="B15" i="25"/>
  <c r="L14" i="25"/>
  <c r="K14" i="25"/>
  <c r="J14" i="25"/>
  <c r="M14" i="25"/>
  <c r="I14" i="25"/>
  <c r="H14" i="25"/>
  <c r="F14" i="25"/>
  <c r="E14" i="25"/>
  <c r="D14" i="25"/>
  <c r="C14" i="25"/>
  <c r="B14" i="25"/>
  <c r="L13" i="25"/>
  <c r="K13" i="25"/>
  <c r="J13" i="25"/>
  <c r="I13" i="25"/>
  <c r="H13" i="25"/>
  <c r="F13" i="25"/>
  <c r="E13" i="25"/>
  <c r="D13" i="25"/>
  <c r="C13" i="25"/>
  <c r="B13" i="25"/>
  <c r="L12" i="25"/>
  <c r="K12" i="25"/>
  <c r="M12" i="25"/>
  <c r="J12" i="25"/>
  <c r="I12" i="25"/>
  <c r="H12" i="25"/>
  <c r="F12" i="25"/>
  <c r="E12" i="25"/>
  <c r="D12" i="25"/>
  <c r="C12" i="25"/>
  <c r="B12" i="25"/>
  <c r="L11" i="25"/>
  <c r="K11" i="25"/>
  <c r="M11" i="25"/>
  <c r="J11" i="25"/>
  <c r="I11" i="25"/>
  <c r="H11" i="25"/>
  <c r="F11" i="25"/>
  <c r="E11" i="25"/>
  <c r="D11" i="25"/>
  <c r="C11" i="25"/>
  <c r="B11" i="25"/>
  <c r="L10" i="25"/>
  <c r="K10" i="25"/>
  <c r="J10" i="25"/>
  <c r="I10" i="25"/>
  <c r="H10" i="25"/>
  <c r="F10" i="25"/>
  <c r="E10" i="25"/>
  <c r="D10" i="25"/>
  <c r="C10" i="25"/>
  <c r="B10" i="25"/>
  <c r="L9" i="25"/>
  <c r="K9" i="25"/>
  <c r="J9" i="25"/>
  <c r="I9" i="25"/>
  <c r="H9" i="25"/>
  <c r="F9" i="25"/>
  <c r="E9" i="25"/>
  <c r="D9" i="25"/>
  <c r="C9" i="25"/>
  <c r="B9" i="25"/>
  <c r="N8" i="25" a="1"/>
  <c r="N194" i="25"/>
  <c r="L8" i="25"/>
  <c r="K8" i="25"/>
  <c r="J8" i="25"/>
  <c r="I8" i="25"/>
  <c r="H8" i="25"/>
  <c r="G8" i="25" a="1"/>
  <c r="G13" i="25"/>
  <c r="F8" i="25"/>
  <c r="E8" i="25"/>
  <c r="D8" i="25"/>
  <c r="C8" i="25"/>
  <c r="B8" i="25"/>
  <c r="A1" i="25" a="1"/>
  <c r="A1" i="25" s="1"/>
  <c r="BW7" i="25" s="1"/>
  <c r="Q7" i="28" a="1"/>
  <c r="Q7" i="27" a="1"/>
  <c r="M147" i="25"/>
  <c r="M19" i="25"/>
  <c r="M47" i="25"/>
  <c r="M35" i="25"/>
  <c r="M67" i="25"/>
  <c r="M131" i="25"/>
  <c r="M135" i="25"/>
  <c r="M174" i="25"/>
  <c r="M151" i="25"/>
  <c r="M171" i="25"/>
  <c r="M167" i="25"/>
  <c r="M163" i="25"/>
  <c r="M27" i="25"/>
  <c r="M55" i="25"/>
  <c r="M155" i="25"/>
  <c r="M159" i="25"/>
  <c r="M79" i="25"/>
  <c r="M87" i="25"/>
  <c r="M95" i="25"/>
  <c r="M127" i="25"/>
  <c r="M71" i="25"/>
  <c r="M91" i="25"/>
  <c r="M103" i="25"/>
  <c r="M139" i="25"/>
  <c r="M143" i="25"/>
  <c r="N223" i="25"/>
  <c r="M142" i="25"/>
  <c r="M158" i="25"/>
  <c r="M75" i="25"/>
  <c r="M107" i="25"/>
  <c r="M111" i="25"/>
  <c r="M115" i="25"/>
  <c r="M119" i="25"/>
  <c r="M123" i="25"/>
  <c r="M150" i="25"/>
  <c r="M99" i="25"/>
  <c r="M170" i="25"/>
  <c r="M15" i="25"/>
  <c r="M43" i="25"/>
  <c r="M59" i="25"/>
  <c r="M114" i="25"/>
  <c r="M74" i="25"/>
  <c r="M82" i="25"/>
  <c r="M102" i="25"/>
  <c r="M86" i="25"/>
  <c r="M94" i="25"/>
  <c r="G12" i="21"/>
  <c r="N221" i="24"/>
  <c r="B221" i="24"/>
  <c r="N220" i="24"/>
  <c r="B220" i="24"/>
  <c r="N219" i="24"/>
  <c r="B219" i="24"/>
  <c r="N218" i="24"/>
  <c r="B218" i="24"/>
  <c r="N217" i="24"/>
  <c r="B217" i="24"/>
  <c r="N216" i="24"/>
  <c r="B216" i="24"/>
  <c r="N215" i="24"/>
  <c r="B215" i="24"/>
  <c r="N214" i="24"/>
  <c r="B214" i="24"/>
  <c r="N213" i="24"/>
  <c r="B213" i="24"/>
  <c r="N212" i="24"/>
  <c r="B212" i="24"/>
  <c r="N211" i="24"/>
  <c r="B211" i="24"/>
  <c r="N210" i="24"/>
  <c r="B210" i="24"/>
  <c r="N209" i="24"/>
  <c r="B209" i="24"/>
  <c r="N208" i="24"/>
  <c r="B208" i="24"/>
  <c r="N206" i="24"/>
  <c r="N203" i="24"/>
  <c r="N202" i="24"/>
  <c r="N200" i="24"/>
  <c r="N198" i="24"/>
  <c r="N197" i="24"/>
  <c r="N192" i="24"/>
  <c r="N190" i="24"/>
  <c r="N189" i="24" a="1"/>
  <c r="N189" i="24"/>
  <c r="N188" i="24" a="1"/>
  <c r="N188" i="24"/>
  <c r="U188" i="24"/>
  <c r="N187" i="24"/>
  <c r="N187" i="24" a="1"/>
  <c r="N186" i="24"/>
  <c r="N186" i="24" a="1"/>
  <c r="N185" i="24"/>
  <c r="M180" i="24"/>
  <c r="L180" i="24"/>
  <c r="K180" i="24"/>
  <c r="J180" i="24"/>
  <c r="I180" i="24"/>
  <c r="H180" i="24"/>
  <c r="H180" i="24" a="1"/>
  <c r="F180" i="24"/>
  <c r="E180" i="24"/>
  <c r="D180" i="24"/>
  <c r="C180" i="24"/>
  <c r="B180" i="24"/>
  <c r="L179" i="24"/>
  <c r="K179" i="24"/>
  <c r="J179" i="24"/>
  <c r="I179" i="24"/>
  <c r="M179" i="24"/>
  <c r="H179" i="24"/>
  <c r="F179" i="24"/>
  <c r="E179" i="24"/>
  <c r="D179" i="24"/>
  <c r="C179" i="24"/>
  <c r="B179" i="24"/>
  <c r="L178" i="24"/>
  <c r="K178" i="24"/>
  <c r="J178" i="24"/>
  <c r="I178" i="24"/>
  <c r="H178" i="24"/>
  <c r="F178" i="24"/>
  <c r="E178" i="24"/>
  <c r="D178" i="24"/>
  <c r="C178" i="24"/>
  <c r="B178" i="24"/>
  <c r="L177" i="24"/>
  <c r="K177" i="24"/>
  <c r="J177" i="24"/>
  <c r="I177" i="24"/>
  <c r="M177" i="24"/>
  <c r="H177" i="24"/>
  <c r="F177" i="24"/>
  <c r="E177" i="24"/>
  <c r="D177" i="24"/>
  <c r="C177" i="24"/>
  <c r="B177" i="24"/>
  <c r="L176" i="24"/>
  <c r="K176" i="24"/>
  <c r="J176" i="24"/>
  <c r="I176" i="24"/>
  <c r="H176" i="24"/>
  <c r="F176" i="24"/>
  <c r="E176" i="24"/>
  <c r="D176" i="24"/>
  <c r="C176" i="24"/>
  <c r="B176" i="24"/>
  <c r="L175" i="24"/>
  <c r="K175" i="24"/>
  <c r="M175" i="24"/>
  <c r="J175" i="24"/>
  <c r="I175" i="24"/>
  <c r="H175" i="24"/>
  <c r="F175" i="24"/>
  <c r="E175" i="24"/>
  <c r="D175" i="24"/>
  <c r="C175" i="24"/>
  <c r="B175" i="24"/>
  <c r="L174" i="24"/>
  <c r="K174" i="24"/>
  <c r="J174" i="24"/>
  <c r="I174" i="24"/>
  <c r="M174" i="24"/>
  <c r="H174" i="24"/>
  <c r="F174" i="24"/>
  <c r="E174" i="24"/>
  <c r="D174" i="24"/>
  <c r="C174" i="24"/>
  <c r="B174" i="24"/>
  <c r="L173" i="24"/>
  <c r="K173" i="24"/>
  <c r="J173" i="24"/>
  <c r="M173" i="24"/>
  <c r="I173" i="24"/>
  <c r="H173" i="24"/>
  <c r="F173" i="24"/>
  <c r="E173" i="24"/>
  <c r="D173" i="24"/>
  <c r="C173" i="24"/>
  <c r="B173" i="24"/>
  <c r="L172" i="24"/>
  <c r="K172" i="24"/>
  <c r="J172" i="24"/>
  <c r="I172" i="24"/>
  <c r="H172" i="24"/>
  <c r="F172" i="24"/>
  <c r="E172" i="24"/>
  <c r="D172" i="24"/>
  <c r="C172" i="24"/>
  <c r="B172" i="24"/>
  <c r="M171" i="24"/>
  <c r="L171" i="24"/>
  <c r="K171" i="24"/>
  <c r="J171" i="24"/>
  <c r="I171" i="24"/>
  <c r="H171" i="24"/>
  <c r="F171" i="24"/>
  <c r="E171" i="24"/>
  <c r="D171" i="24"/>
  <c r="C171" i="24"/>
  <c r="B171" i="24"/>
  <c r="L170" i="24"/>
  <c r="K170" i="24"/>
  <c r="J170" i="24"/>
  <c r="I170" i="24"/>
  <c r="H170" i="24"/>
  <c r="F170" i="24"/>
  <c r="E170" i="24"/>
  <c r="D170" i="24"/>
  <c r="C170" i="24"/>
  <c r="B170" i="24"/>
  <c r="L169" i="24"/>
  <c r="K169" i="24"/>
  <c r="J169" i="24"/>
  <c r="M169" i="24"/>
  <c r="I169" i="24"/>
  <c r="H169" i="24"/>
  <c r="F169" i="24"/>
  <c r="E169" i="24"/>
  <c r="D169" i="24"/>
  <c r="C169" i="24"/>
  <c r="B169" i="24"/>
  <c r="L168" i="24"/>
  <c r="K168" i="24"/>
  <c r="J168" i="24"/>
  <c r="I168" i="24"/>
  <c r="H168" i="24"/>
  <c r="F168" i="24"/>
  <c r="E168" i="24"/>
  <c r="D168" i="24"/>
  <c r="C168" i="24"/>
  <c r="B168" i="24"/>
  <c r="L167" i="24"/>
  <c r="K167" i="24"/>
  <c r="M167" i="24"/>
  <c r="J167" i="24"/>
  <c r="I167" i="24"/>
  <c r="H167" i="24"/>
  <c r="F167" i="24"/>
  <c r="E167" i="24"/>
  <c r="D167" i="24"/>
  <c r="C167" i="24"/>
  <c r="B167" i="24"/>
  <c r="L166" i="24"/>
  <c r="K166" i="24"/>
  <c r="J166" i="24"/>
  <c r="I166" i="24"/>
  <c r="M166" i="24"/>
  <c r="H166" i="24"/>
  <c r="F166" i="24"/>
  <c r="E166" i="24"/>
  <c r="D166" i="24"/>
  <c r="C166" i="24"/>
  <c r="B166" i="24"/>
  <c r="L165" i="24"/>
  <c r="K165" i="24"/>
  <c r="J165" i="24"/>
  <c r="I165" i="24"/>
  <c r="M165" i="24"/>
  <c r="H165" i="24"/>
  <c r="F165" i="24"/>
  <c r="E165" i="24"/>
  <c r="D165" i="24"/>
  <c r="C165" i="24"/>
  <c r="B165" i="24"/>
  <c r="L164" i="24"/>
  <c r="K164" i="24"/>
  <c r="J164" i="24"/>
  <c r="I164" i="24"/>
  <c r="H164" i="24"/>
  <c r="F164" i="24"/>
  <c r="E164" i="24"/>
  <c r="D164" i="24"/>
  <c r="C164" i="24"/>
  <c r="B164" i="24"/>
  <c r="L163" i="24"/>
  <c r="K163" i="24"/>
  <c r="J163" i="24"/>
  <c r="I163" i="24"/>
  <c r="M163" i="24"/>
  <c r="H163" i="24"/>
  <c r="F163" i="24"/>
  <c r="E163" i="24"/>
  <c r="D163" i="24"/>
  <c r="C163" i="24"/>
  <c r="B163" i="24"/>
  <c r="L162" i="24"/>
  <c r="K162" i="24"/>
  <c r="J162" i="24"/>
  <c r="I162" i="24"/>
  <c r="H162" i="24"/>
  <c r="F162" i="24"/>
  <c r="E162" i="24"/>
  <c r="D162" i="24"/>
  <c r="C162" i="24"/>
  <c r="B162" i="24"/>
  <c r="L161" i="24"/>
  <c r="K161" i="24"/>
  <c r="J161" i="24"/>
  <c r="M161" i="24"/>
  <c r="I161" i="24"/>
  <c r="H161" i="24"/>
  <c r="F161" i="24"/>
  <c r="E161" i="24"/>
  <c r="D161" i="24"/>
  <c r="C161" i="24"/>
  <c r="B161" i="24"/>
  <c r="L160" i="24"/>
  <c r="K160" i="24"/>
  <c r="J160" i="24"/>
  <c r="I160" i="24"/>
  <c r="H160" i="24"/>
  <c r="F160" i="24"/>
  <c r="E160" i="24"/>
  <c r="D160" i="24"/>
  <c r="C160" i="24"/>
  <c r="B160" i="24"/>
  <c r="L159" i="24"/>
  <c r="K159" i="24"/>
  <c r="M159" i="24"/>
  <c r="J159" i="24"/>
  <c r="I159" i="24"/>
  <c r="H159" i="24"/>
  <c r="F159" i="24"/>
  <c r="E159" i="24"/>
  <c r="D159" i="24"/>
  <c r="C159" i="24"/>
  <c r="B159" i="24"/>
  <c r="L158" i="24"/>
  <c r="K158" i="24"/>
  <c r="J158" i="24"/>
  <c r="I158" i="24"/>
  <c r="M158" i="24"/>
  <c r="H158" i="24"/>
  <c r="F158" i="24"/>
  <c r="E158" i="24"/>
  <c r="D158" i="24"/>
  <c r="C158" i="24"/>
  <c r="B158" i="24"/>
  <c r="L157" i="24"/>
  <c r="K157" i="24"/>
  <c r="J157" i="24"/>
  <c r="M157" i="24"/>
  <c r="I157" i="24"/>
  <c r="H157" i="24"/>
  <c r="F157" i="24"/>
  <c r="E157" i="24"/>
  <c r="D157" i="24"/>
  <c r="C157" i="24"/>
  <c r="B157" i="24"/>
  <c r="L156" i="24"/>
  <c r="K156" i="24"/>
  <c r="J156" i="24"/>
  <c r="I156" i="24"/>
  <c r="H156" i="24"/>
  <c r="F156" i="24"/>
  <c r="E156" i="24"/>
  <c r="D156" i="24"/>
  <c r="C156" i="24"/>
  <c r="B156" i="24"/>
  <c r="M155" i="24"/>
  <c r="L155" i="24"/>
  <c r="K155" i="24"/>
  <c r="J155" i="24"/>
  <c r="I155" i="24"/>
  <c r="H155" i="24"/>
  <c r="F155" i="24"/>
  <c r="E155" i="24"/>
  <c r="D155" i="24"/>
  <c r="C155" i="24"/>
  <c r="B155" i="24"/>
  <c r="L154" i="24"/>
  <c r="K154" i="24"/>
  <c r="J154" i="24"/>
  <c r="I154" i="24"/>
  <c r="H154" i="24"/>
  <c r="F154" i="24"/>
  <c r="E154" i="24"/>
  <c r="D154" i="24"/>
  <c r="C154" i="24"/>
  <c r="B154" i="24"/>
  <c r="L153" i="24"/>
  <c r="K153" i="24"/>
  <c r="J153" i="24"/>
  <c r="M153" i="24"/>
  <c r="I153" i="24"/>
  <c r="H153" i="24"/>
  <c r="F153" i="24"/>
  <c r="E153" i="24"/>
  <c r="D153" i="24"/>
  <c r="C153" i="24"/>
  <c r="B153" i="24"/>
  <c r="L152" i="24"/>
  <c r="K152" i="24"/>
  <c r="J152" i="24"/>
  <c r="I152" i="24"/>
  <c r="H152" i="24"/>
  <c r="F152" i="24"/>
  <c r="E152" i="24"/>
  <c r="D152" i="24"/>
  <c r="C152" i="24"/>
  <c r="B152" i="24"/>
  <c r="L151" i="24"/>
  <c r="K151" i="24"/>
  <c r="M151" i="24"/>
  <c r="J151" i="24"/>
  <c r="I151" i="24"/>
  <c r="H151" i="24"/>
  <c r="F151" i="24"/>
  <c r="E151" i="24"/>
  <c r="D151" i="24"/>
  <c r="C151" i="24"/>
  <c r="B151" i="24"/>
  <c r="L150" i="24"/>
  <c r="K150" i="24"/>
  <c r="J150" i="24"/>
  <c r="I150" i="24"/>
  <c r="M150" i="24"/>
  <c r="H150" i="24"/>
  <c r="F150" i="24"/>
  <c r="E150" i="24"/>
  <c r="D150" i="24"/>
  <c r="C150" i="24"/>
  <c r="B150" i="24"/>
  <c r="L149" i="24"/>
  <c r="K149" i="24"/>
  <c r="J149" i="24"/>
  <c r="I149" i="24"/>
  <c r="M149" i="24"/>
  <c r="H149" i="24"/>
  <c r="F149" i="24"/>
  <c r="E149" i="24"/>
  <c r="D149" i="24"/>
  <c r="C149" i="24"/>
  <c r="B149" i="24"/>
  <c r="L148" i="24"/>
  <c r="K148" i="24"/>
  <c r="J148" i="24"/>
  <c r="I148" i="24"/>
  <c r="H148" i="24"/>
  <c r="F148" i="24"/>
  <c r="E148" i="24"/>
  <c r="D148" i="24"/>
  <c r="C148" i="24"/>
  <c r="B148" i="24"/>
  <c r="L147" i="24"/>
  <c r="K147" i="24"/>
  <c r="J147" i="24"/>
  <c r="I147" i="24"/>
  <c r="M147" i="24"/>
  <c r="H147" i="24"/>
  <c r="F147" i="24"/>
  <c r="E147" i="24"/>
  <c r="D147" i="24"/>
  <c r="C147" i="24"/>
  <c r="B147" i="24"/>
  <c r="L146" i="24"/>
  <c r="K146" i="24"/>
  <c r="J146" i="24"/>
  <c r="I146" i="24"/>
  <c r="H146" i="24"/>
  <c r="F146" i="24"/>
  <c r="E146" i="24"/>
  <c r="D146" i="24"/>
  <c r="C146" i="24"/>
  <c r="B146" i="24"/>
  <c r="L145" i="24"/>
  <c r="K145" i="24"/>
  <c r="J145" i="24"/>
  <c r="I145" i="24"/>
  <c r="H145" i="24"/>
  <c r="F145" i="24"/>
  <c r="E145" i="24"/>
  <c r="D145" i="24"/>
  <c r="C145" i="24"/>
  <c r="B145" i="24"/>
  <c r="L144" i="24"/>
  <c r="K144" i="24"/>
  <c r="J144" i="24"/>
  <c r="I144" i="24"/>
  <c r="H144" i="24"/>
  <c r="F144" i="24"/>
  <c r="E144" i="24"/>
  <c r="D144" i="24"/>
  <c r="C144" i="24"/>
  <c r="B144" i="24"/>
  <c r="L143" i="24"/>
  <c r="K143" i="24"/>
  <c r="J143" i="24"/>
  <c r="I143" i="24"/>
  <c r="H143" i="24"/>
  <c r="F143" i="24"/>
  <c r="E143" i="24"/>
  <c r="D143" i="24"/>
  <c r="C143" i="24"/>
  <c r="B143" i="24"/>
  <c r="L142" i="24"/>
  <c r="K142" i="24"/>
  <c r="J142" i="24"/>
  <c r="I142" i="24"/>
  <c r="H142" i="24"/>
  <c r="F142" i="24"/>
  <c r="E142" i="24"/>
  <c r="D142" i="24"/>
  <c r="C142" i="24"/>
  <c r="B142" i="24"/>
  <c r="L141" i="24"/>
  <c r="K141" i="24"/>
  <c r="J141" i="24"/>
  <c r="I141" i="24"/>
  <c r="M141" i="24"/>
  <c r="H141" i="24"/>
  <c r="F141" i="24"/>
  <c r="E141" i="24"/>
  <c r="D141" i="24"/>
  <c r="C141" i="24"/>
  <c r="B141" i="24"/>
  <c r="L140" i="24"/>
  <c r="K140" i="24"/>
  <c r="J140" i="24"/>
  <c r="I140" i="24"/>
  <c r="H140" i="24"/>
  <c r="F140" i="24"/>
  <c r="E140" i="24"/>
  <c r="D140" i="24"/>
  <c r="C140" i="24"/>
  <c r="B140" i="24"/>
  <c r="L139" i="24"/>
  <c r="K139" i="24"/>
  <c r="M139" i="24"/>
  <c r="J139" i="24"/>
  <c r="I139" i="24"/>
  <c r="H139" i="24"/>
  <c r="F139" i="24"/>
  <c r="E139" i="24"/>
  <c r="D139" i="24"/>
  <c r="C139" i="24"/>
  <c r="B139" i="24"/>
  <c r="L138" i="24"/>
  <c r="K138" i="24"/>
  <c r="J138" i="24"/>
  <c r="I138" i="24"/>
  <c r="M138" i="24"/>
  <c r="H138" i="24"/>
  <c r="F138" i="24"/>
  <c r="E138" i="24"/>
  <c r="D138" i="24"/>
  <c r="C138" i="24"/>
  <c r="B138" i="24"/>
  <c r="L137" i="24"/>
  <c r="K137" i="24"/>
  <c r="M137" i="24"/>
  <c r="J137" i="24"/>
  <c r="I137" i="24"/>
  <c r="H137" i="24"/>
  <c r="F137" i="24"/>
  <c r="E137" i="24"/>
  <c r="D137" i="24"/>
  <c r="C137" i="24"/>
  <c r="B137" i="24"/>
  <c r="L136" i="24"/>
  <c r="K136" i="24"/>
  <c r="J136" i="24"/>
  <c r="I136" i="24"/>
  <c r="M136" i="24"/>
  <c r="H136" i="24"/>
  <c r="F136" i="24"/>
  <c r="E136" i="24"/>
  <c r="D136" i="24"/>
  <c r="C136" i="24"/>
  <c r="B136" i="24"/>
  <c r="L135" i="24"/>
  <c r="K135" i="24"/>
  <c r="J135" i="24"/>
  <c r="I135" i="24"/>
  <c r="M135" i="24"/>
  <c r="H135" i="24"/>
  <c r="F135" i="24"/>
  <c r="E135" i="24"/>
  <c r="D135" i="24"/>
  <c r="C135" i="24"/>
  <c r="B135" i="24"/>
  <c r="L134" i="24"/>
  <c r="K134" i="24"/>
  <c r="J134" i="24"/>
  <c r="I134" i="24"/>
  <c r="H134" i="24"/>
  <c r="F134" i="24"/>
  <c r="E134" i="24"/>
  <c r="D134" i="24"/>
  <c r="C134" i="24"/>
  <c r="B134" i="24"/>
  <c r="L133" i="24"/>
  <c r="K133" i="24"/>
  <c r="J133" i="24"/>
  <c r="I133" i="24"/>
  <c r="H133" i="24"/>
  <c r="F133" i="24"/>
  <c r="E133" i="24"/>
  <c r="D133" i="24"/>
  <c r="C133" i="24"/>
  <c r="B133" i="24"/>
  <c r="L132" i="24"/>
  <c r="K132" i="24"/>
  <c r="J132" i="24"/>
  <c r="I132" i="24"/>
  <c r="H132" i="24"/>
  <c r="F132" i="24"/>
  <c r="E132" i="24"/>
  <c r="D132" i="24"/>
  <c r="C132" i="24"/>
  <c r="B132" i="24"/>
  <c r="L131" i="24"/>
  <c r="K131" i="24"/>
  <c r="J131" i="24"/>
  <c r="I131" i="24"/>
  <c r="H131" i="24"/>
  <c r="F131" i="24"/>
  <c r="E131" i="24"/>
  <c r="D131" i="24"/>
  <c r="C131" i="24"/>
  <c r="B131" i="24"/>
  <c r="L130" i="24"/>
  <c r="K130" i="24"/>
  <c r="J130" i="24"/>
  <c r="I130" i="24"/>
  <c r="H130" i="24"/>
  <c r="F130" i="24"/>
  <c r="E130" i="24"/>
  <c r="D130" i="24"/>
  <c r="C130" i="24"/>
  <c r="B130" i="24"/>
  <c r="L129" i="24"/>
  <c r="K129" i="24"/>
  <c r="J129" i="24"/>
  <c r="I129" i="24"/>
  <c r="H129" i="24"/>
  <c r="F129" i="24"/>
  <c r="E129" i="24"/>
  <c r="D129" i="24"/>
  <c r="C129" i="24"/>
  <c r="B129" i="24"/>
  <c r="L128" i="24"/>
  <c r="K128" i="24"/>
  <c r="J128" i="24"/>
  <c r="I128" i="24"/>
  <c r="H128" i="24"/>
  <c r="F128" i="24"/>
  <c r="E128" i="24"/>
  <c r="D128" i="24"/>
  <c r="C128" i="24"/>
  <c r="B128" i="24"/>
  <c r="L127" i="24"/>
  <c r="K127" i="24"/>
  <c r="J127" i="24"/>
  <c r="I127" i="24"/>
  <c r="H127" i="24"/>
  <c r="F127" i="24"/>
  <c r="E127" i="24"/>
  <c r="D127" i="24"/>
  <c r="C127" i="24"/>
  <c r="B127" i="24"/>
  <c r="L126" i="24"/>
  <c r="K126" i="24"/>
  <c r="J126" i="24"/>
  <c r="I126" i="24"/>
  <c r="H126" i="24"/>
  <c r="F126" i="24"/>
  <c r="E126" i="24"/>
  <c r="D126" i="24"/>
  <c r="C126" i="24"/>
  <c r="B126" i="24"/>
  <c r="L125" i="24"/>
  <c r="K125" i="24"/>
  <c r="J125" i="24"/>
  <c r="I125" i="24"/>
  <c r="M125" i="24"/>
  <c r="H125" i="24"/>
  <c r="F125" i="24"/>
  <c r="E125" i="24"/>
  <c r="D125" i="24"/>
  <c r="C125" i="24"/>
  <c r="B125" i="24"/>
  <c r="L124" i="24"/>
  <c r="K124" i="24"/>
  <c r="J124" i="24"/>
  <c r="I124" i="24"/>
  <c r="H124" i="24"/>
  <c r="F124" i="24"/>
  <c r="E124" i="24"/>
  <c r="D124" i="24"/>
  <c r="C124" i="24"/>
  <c r="B124" i="24"/>
  <c r="L123" i="24"/>
  <c r="K123" i="24"/>
  <c r="J123" i="24"/>
  <c r="I123" i="24"/>
  <c r="M123" i="24"/>
  <c r="H123" i="24"/>
  <c r="F123" i="24"/>
  <c r="E123" i="24"/>
  <c r="D123" i="24"/>
  <c r="C123" i="24"/>
  <c r="B123" i="24"/>
  <c r="L122" i="24"/>
  <c r="K122" i="24"/>
  <c r="J122" i="24"/>
  <c r="I122" i="24"/>
  <c r="H122" i="24"/>
  <c r="F122" i="24"/>
  <c r="E122" i="24"/>
  <c r="D122" i="24"/>
  <c r="C122" i="24"/>
  <c r="B122" i="24"/>
  <c r="L121" i="24"/>
  <c r="K121" i="24"/>
  <c r="J121" i="24"/>
  <c r="I121" i="24"/>
  <c r="H121" i="24"/>
  <c r="F121" i="24"/>
  <c r="E121" i="24"/>
  <c r="D121" i="24"/>
  <c r="C121" i="24"/>
  <c r="B121" i="24"/>
  <c r="L120" i="24"/>
  <c r="K120" i="24"/>
  <c r="J120" i="24"/>
  <c r="I120" i="24"/>
  <c r="H120" i="24"/>
  <c r="F120" i="24"/>
  <c r="E120" i="24"/>
  <c r="D120" i="24"/>
  <c r="C120" i="24"/>
  <c r="B120" i="24"/>
  <c r="L119" i="24"/>
  <c r="K119" i="24"/>
  <c r="J119" i="24"/>
  <c r="I119" i="24"/>
  <c r="H119" i="24"/>
  <c r="F119" i="24"/>
  <c r="E119" i="24"/>
  <c r="D119" i="24"/>
  <c r="C119" i="24"/>
  <c r="B119" i="24"/>
  <c r="L118" i="24"/>
  <c r="K118" i="24"/>
  <c r="J118" i="24"/>
  <c r="I118" i="24"/>
  <c r="H118" i="24"/>
  <c r="F118" i="24"/>
  <c r="E118" i="24"/>
  <c r="D118" i="24"/>
  <c r="C118" i="24"/>
  <c r="B118" i="24"/>
  <c r="L117" i="24"/>
  <c r="K117" i="24"/>
  <c r="J117" i="24"/>
  <c r="I117" i="24"/>
  <c r="H117" i="24"/>
  <c r="F117" i="24"/>
  <c r="E117" i="24"/>
  <c r="D117" i="24"/>
  <c r="C117" i="24"/>
  <c r="B117" i="24"/>
  <c r="L116" i="24"/>
  <c r="K116" i="24"/>
  <c r="J116" i="24"/>
  <c r="I116" i="24"/>
  <c r="H116" i="24"/>
  <c r="F116" i="24"/>
  <c r="E116" i="24"/>
  <c r="D116" i="24"/>
  <c r="C116" i="24"/>
  <c r="B116" i="24"/>
  <c r="L115" i="24"/>
  <c r="K115" i="24"/>
  <c r="J115" i="24"/>
  <c r="I115" i="24"/>
  <c r="H115" i="24"/>
  <c r="F115" i="24"/>
  <c r="E115" i="24"/>
  <c r="D115" i="24"/>
  <c r="C115" i="24"/>
  <c r="B115" i="24"/>
  <c r="L114" i="24"/>
  <c r="K114" i="24"/>
  <c r="J114" i="24"/>
  <c r="I114" i="24"/>
  <c r="H114" i="24"/>
  <c r="F114" i="24"/>
  <c r="E114" i="24"/>
  <c r="D114" i="24"/>
  <c r="C114" i="24"/>
  <c r="B114" i="24"/>
  <c r="L113" i="24"/>
  <c r="K113" i="24"/>
  <c r="J113" i="24"/>
  <c r="I113" i="24"/>
  <c r="H113" i="24"/>
  <c r="F113" i="24"/>
  <c r="E113" i="24"/>
  <c r="D113" i="24"/>
  <c r="C113" i="24"/>
  <c r="B113" i="24"/>
  <c r="L112" i="24"/>
  <c r="K112" i="24"/>
  <c r="J112" i="24"/>
  <c r="I112" i="24"/>
  <c r="H112" i="24"/>
  <c r="F112" i="24"/>
  <c r="E112" i="24"/>
  <c r="D112" i="24"/>
  <c r="C112" i="24"/>
  <c r="B112" i="24"/>
  <c r="L111" i="24"/>
  <c r="K111" i="24"/>
  <c r="J111" i="24"/>
  <c r="I111" i="24"/>
  <c r="H111" i="24"/>
  <c r="F111" i="24"/>
  <c r="E111" i="24"/>
  <c r="D111" i="24"/>
  <c r="C111" i="24"/>
  <c r="B111" i="24"/>
  <c r="L110" i="24"/>
  <c r="K110" i="24"/>
  <c r="J110" i="24"/>
  <c r="I110" i="24"/>
  <c r="H110" i="24"/>
  <c r="F110" i="24"/>
  <c r="E110" i="24"/>
  <c r="D110" i="24"/>
  <c r="C110" i="24"/>
  <c r="B110" i="24"/>
  <c r="L109" i="24"/>
  <c r="K109" i="24"/>
  <c r="M109" i="24"/>
  <c r="J109" i="24"/>
  <c r="I109" i="24"/>
  <c r="H109" i="24"/>
  <c r="F109" i="24"/>
  <c r="E109" i="24"/>
  <c r="D109" i="24"/>
  <c r="C109" i="24"/>
  <c r="B109" i="24"/>
  <c r="L108" i="24"/>
  <c r="K108" i="24"/>
  <c r="J108" i="24"/>
  <c r="I108" i="24"/>
  <c r="M108" i="24"/>
  <c r="H108" i="24"/>
  <c r="F108" i="24"/>
  <c r="E108" i="24"/>
  <c r="D108" i="24"/>
  <c r="C108" i="24"/>
  <c r="B108" i="24"/>
  <c r="L107" i="24"/>
  <c r="K107" i="24"/>
  <c r="J107" i="24"/>
  <c r="M107" i="24"/>
  <c r="I107" i="24"/>
  <c r="H107" i="24"/>
  <c r="F107" i="24"/>
  <c r="E107" i="24"/>
  <c r="D107" i="24"/>
  <c r="C107" i="24"/>
  <c r="B107" i="24"/>
  <c r="L106" i="24"/>
  <c r="K106" i="24"/>
  <c r="J106" i="24"/>
  <c r="I106" i="24"/>
  <c r="H106" i="24"/>
  <c r="F106" i="24"/>
  <c r="E106" i="24"/>
  <c r="D106" i="24"/>
  <c r="C106" i="24"/>
  <c r="B106" i="24"/>
  <c r="L105" i="24"/>
  <c r="K105" i="24"/>
  <c r="J105" i="24"/>
  <c r="I105" i="24"/>
  <c r="H105" i="24"/>
  <c r="F105" i="24"/>
  <c r="E105" i="24"/>
  <c r="D105" i="24"/>
  <c r="C105" i="24"/>
  <c r="B105" i="24"/>
  <c r="L104" i="24"/>
  <c r="K104" i="24"/>
  <c r="J104" i="24"/>
  <c r="I104" i="24"/>
  <c r="H104" i="24"/>
  <c r="F104" i="24"/>
  <c r="E104" i="24"/>
  <c r="D104" i="24"/>
  <c r="C104" i="24"/>
  <c r="B104" i="24"/>
  <c r="L103" i="24"/>
  <c r="M103" i="24"/>
  <c r="K103" i="24"/>
  <c r="J103" i="24"/>
  <c r="I103" i="24"/>
  <c r="H103" i="24"/>
  <c r="F103" i="24"/>
  <c r="E103" i="24"/>
  <c r="D103" i="24"/>
  <c r="C103" i="24"/>
  <c r="B103" i="24"/>
  <c r="L102" i="24"/>
  <c r="K102" i="24"/>
  <c r="J102" i="24"/>
  <c r="I102" i="24"/>
  <c r="H102" i="24"/>
  <c r="F102" i="24"/>
  <c r="E102" i="24"/>
  <c r="D102" i="24"/>
  <c r="C102" i="24"/>
  <c r="B102" i="24"/>
  <c r="L101" i="24"/>
  <c r="K101" i="24"/>
  <c r="J101" i="24"/>
  <c r="I101" i="24"/>
  <c r="H101" i="24"/>
  <c r="F101" i="24"/>
  <c r="E101" i="24"/>
  <c r="D101" i="24"/>
  <c r="C101" i="24"/>
  <c r="B101" i="24"/>
  <c r="L100" i="24"/>
  <c r="K100" i="24"/>
  <c r="J100" i="24"/>
  <c r="I100" i="24"/>
  <c r="H100" i="24"/>
  <c r="F100" i="24"/>
  <c r="E100" i="24"/>
  <c r="D100" i="24"/>
  <c r="C100" i="24"/>
  <c r="B100" i="24"/>
  <c r="L99" i="24"/>
  <c r="K99" i="24"/>
  <c r="J99" i="24"/>
  <c r="I99" i="24"/>
  <c r="H99" i="24"/>
  <c r="F99" i="24"/>
  <c r="E99" i="24"/>
  <c r="D99" i="24"/>
  <c r="C99" i="24"/>
  <c r="B99" i="24"/>
  <c r="L98" i="24"/>
  <c r="K98" i="24"/>
  <c r="J98" i="24"/>
  <c r="I98" i="24"/>
  <c r="H98" i="24"/>
  <c r="F98" i="24"/>
  <c r="E98" i="24"/>
  <c r="D98" i="24"/>
  <c r="C98" i="24"/>
  <c r="B98" i="24"/>
  <c r="L97" i="24"/>
  <c r="K97" i="24"/>
  <c r="J97" i="24"/>
  <c r="I97" i="24"/>
  <c r="H97" i="24"/>
  <c r="F97" i="24"/>
  <c r="E97" i="24"/>
  <c r="D97" i="24"/>
  <c r="C97" i="24"/>
  <c r="B97" i="24"/>
  <c r="L96" i="24"/>
  <c r="K96" i="24"/>
  <c r="J96" i="24"/>
  <c r="I96" i="24"/>
  <c r="H96" i="24"/>
  <c r="F96" i="24"/>
  <c r="E96" i="24"/>
  <c r="D96" i="24"/>
  <c r="C96" i="24"/>
  <c r="B96" i="24"/>
  <c r="L95" i="24"/>
  <c r="K95" i="24"/>
  <c r="J95" i="24"/>
  <c r="I95" i="24"/>
  <c r="H95" i="24"/>
  <c r="F95" i="24"/>
  <c r="E95" i="24"/>
  <c r="D95" i="24"/>
  <c r="C95" i="24"/>
  <c r="B95" i="24"/>
  <c r="L94" i="24"/>
  <c r="K94" i="24"/>
  <c r="J94" i="24"/>
  <c r="I94" i="24"/>
  <c r="H94" i="24"/>
  <c r="F94" i="24"/>
  <c r="E94" i="24"/>
  <c r="D94" i="24"/>
  <c r="C94" i="24"/>
  <c r="B94" i="24"/>
  <c r="L93" i="24"/>
  <c r="K93" i="24"/>
  <c r="J93" i="24"/>
  <c r="I93" i="24"/>
  <c r="H93" i="24"/>
  <c r="F93" i="24"/>
  <c r="E93" i="24"/>
  <c r="D93" i="24"/>
  <c r="C93" i="24"/>
  <c r="B93" i="24"/>
  <c r="L92" i="24"/>
  <c r="K92" i="24"/>
  <c r="J92" i="24"/>
  <c r="I92" i="24"/>
  <c r="H92" i="24"/>
  <c r="F92" i="24"/>
  <c r="E92" i="24"/>
  <c r="D92" i="24"/>
  <c r="C92" i="24"/>
  <c r="B92" i="24"/>
  <c r="L91" i="24"/>
  <c r="M91" i="24"/>
  <c r="K91" i="24"/>
  <c r="J91" i="24"/>
  <c r="I91" i="24"/>
  <c r="H91" i="24"/>
  <c r="F91" i="24"/>
  <c r="E91" i="24"/>
  <c r="D91" i="24"/>
  <c r="C91" i="24"/>
  <c r="B91" i="24"/>
  <c r="L90" i="24"/>
  <c r="K90" i="24"/>
  <c r="J90" i="24"/>
  <c r="I90" i="24"/>
  <c r="H90" i="24"/>
  <c r="F90" i="24"/>
  <c r="E90" i="24"/>
  <c r="D90" i="24"/>
  <c r="C90" i="24"/>
  <c r="B90" i="24"/>
  <c r="M89" i="24"/>
  <c r="L89" i="24"/>
  <c r="K89" i="24"/>
  <c r="J89" i="24"/>
  <c r="I89" i="24"/>
  <c r="H89" i="24"/>
  <c r="F89" i="24"/>
  <c r="E89" i="24"/>
  <c r="D89" i="24"/>
  <c r="C89" i="24"/>
  <c r="B89" i="24"/>
  <c r="L88" i="24"/>
  <c r="K88" i="24"/>
  <c r="J88" i="24"/>
  <c r="I88" i="24"/>
  <c r="H88" i="24"/>
  <c r="F88" i="24"/>
  <c r="E88" i="24"/>
  <c r="D88" i="24"/>
  <c r="C88" i="24"/>
  <c r="B88" i="24"/>
  <c r="L87" i="24"/>
  <c r="K87" i="24"/>
  <c r="J87" i="24"/>
  <c r="I87" i="24"/>
  <c r="H87" i="24"/>
  <c r="F87" i="24"/>
  <c r="E87" i="24"/>
  <c r="D87" i="24"/>
  <c r="C87" i="24"/>
  <c r="B87" i="24"/>
  <c r="L86" i="24"/>
  <c r="K86" i="24"/>
  <c r="J86" i="24"/>
  <c r="I86" i="24"/>
  <c r="H86" i="24"/>
  <c r="F86" i="24"/>
  <c r="E86" i="24"/>
  <c r="D86" i="24"/>
  <c r="C86" i="24"/>
  <c r="B86" i="24"/>
  <c r="L85" i="24"/>
  <c r="K85" i="24"/>
  <c r="J85" i="24"/>
  <c r="I85" i="24"/>
  <c r="H85" i="24"/>
  <c r="F85" i="24"/>
  <c r="E85" i="24"/>
  <c r="D85" i="24"/>
  <c r="C85" i="24"/>
  <c r="B85" i="24"/>
  <c r="L84" i="24"/>
  <c r="K84" i="24"/>
  <c r="J84" i="24"/>
  <c r="I84" i="24"/>
  <c r="H84" i="24"/>
  <c r="F84" i="24"/>
  <c r="E84" i="24"/>
  <c r="D84" i="24"/>
  <c r="C84" i="24"/>
  <c r="B84" i="24"/>
  <c r="L83" i="24"/>
  <c r="K83" i="24"/>
  <c r="J83" i="24"/>
  <c r="I83" i="24"/>
  <c r="H83" i="24"/>
  <c r="F83" i="24"/>
  <c r="E83" i="24"/>
  <c r="D83" i="24"/>
  <c r="C83" i="24"/>
  <c r="B83" i="24"/>
  <c r="L82" i="24"/>
  <c r="K82" i="24"/>
  <c r="J82" i="24"/>
  <c r="I82" i="24"/>
  <c r="H82" i="24"/>
  <c r="F82" i="24"/>
  <c r="E82" i="24"/>
  <c r="D82" i="24"/>
  <c r="C82" i="24"/>
  <c r="B82" i="24"/>
  <c r="L81" i="24"/>
  <c r="K81" i="24"/>
  <c r="J81" i="24"/>
  <c r="I81" i="24"/>
  <c r="M81" i="24"/>
  <c r="H81" i="24"/>
  <c r="F81" i="24"/>
  <c r="E81" i="24"/>
  <c r="D81" i="24"/>
  <c r="C81" i="24"/>
  <c r="B81" i="24"/>
  <c r="L80" i="24"/>
  <c r="K80" i="24"/>
  <c r="J80" i="24"/>
  <c r="I80" i="24"/>
  <c r="H80" i="24"/>
  <c r="F80" i="24"/>
  <c r="E80" i="24"/>
  <c r="D80" i="24"/>
  <c r="C80" i="24"/>
  <c r="B80" i="24"/>
  <c r="L79" i="24"/>
  <c r="K79" i="24"/>
  <c r="J79" i="24"/>
  <c r="I79" i="24"/>
  <c r="H79" i="24"/>
  <c r="F79" i="24"/>
  <c r="E79" i="24"/>
  <c r="D79" i="24"/>
  <c r="C79" i="24"/>
  <c r="B79" i="24"/>
  <c r="L78" i="24"/>
  <c r="K78" i="24"/>
  <c r="J78" i="24"/>
  <c r="I78" i="24"/>
  <c r="H78" i="24"/>
  <c r="F78" i="24"/>
  <c r="E78" i="24"/>
  <c r="D78" i="24"/>
  <c r="C78" i="24"/>
  <c r="B78" i="24"/>
  <c r="L77" i="24"/>
  <c r="K77" i="24"/>
  <c r="J77" i="24"/>
  <c r="I77" i="24"/>
  <c r="H77" i="24"/>
  <c r="F77" i="24"/>
  <c r="E77" i="24"/>
  <c r="D77" i="24"/>
  <c r="C77" i="24"/>
  <c r="B77" i="24"/>
  <c r="L76" i="24"/>
  <c r="K76" i="24"/>
  <c r="J76" i="24"/>
  <c r="I76" i="24"/>
  <c r="H76" i="24"/>
  <c r="F76" i="24"/>
  <c r="E76" i="24"/>
  <c r="D76" i="24"/>
  <c r="C76" i="24"/>
  <c r="B76" i="24"/>
  <c r="L75" i="24"/>
  <c r="K75" i="24"/>
  <c r="J75" i="24"/>
  <c r="I75" i="24"/>
  <c r="H75" i="24"/>
  <c r="F75" i="24"/>
  <c r="E75" i="24"/>
  <c r="D75" i="24"/>
  <c r="C75" i="24"/>
  <c r="B75" i="24"/>
  <c r="L74" i="24"/>
  <c r="K74" i="24"/>
  <c r="J74" i="24"/>
  <c r="I74" i="24"/>
  <c r="H74" i="24"/>
  <c r="F74" i="24"/>
  <c r="E74" i="24"/>
  <c r="D74" i="24"/>
  <c r="C74" i="24"/>
  <c r="B74" i="24"/>
  <c r="L73" i="24"/>
  <c r="K73" i="24"/>
  <c r="J73" i="24"/>
  <c r="I73" i="24"/>
  <c r="M73" i="24"/>
  <c r="H73" i="24"/>
  <c r="F73" i="24"/>
  <c r="E73" i="24"/>
  <c r="D73" i="24"/>
  <c r="C73" i="24"/>
  <c r="B73" i="24"/>
  <c r="L72" i="24"/>
  <c r="K72" i="24"/>
  <c r="J72" i="24"/>
  <c r="I72" i="24"/>
  <c r="H72" i="24"/>
  <c r="F72" i="24"/>
  <c r="E72" i="24"/>
  <c r="D72" i="24"/>
  <c r="C72" i="24"/>
  <c r="B72" i="24"/>
  <c r="L71" i="24"/>
  <c r="K71" i="24"/>
  <c r="M71" i="24"/>
  <c r="J71" i="24"/>
  <c r="I71" i="24"/>
  <c r="H71" i="24"/>
  <c r="F71" i="24"/>
  <c r="E71" i="24"/>
  <c r="D71" i="24"/>
  <c r="C71" i="24"/>
  <c r="B71" i="24"/>
  <c r="L70" i="24"/>
  <c r="K70" i="24"/>
  <c r="J70" i="24"/>
  <c r="I70" i="24"/>
  <c r="H70" i="24"/>
  <c r="F70" i="24"/>
  <c r="E70" i="24"/>
  <c r="D70" i="24"/>
  <c r="C70" i="24"/>
  <c r="B70" i="24"/>
  <c r="L69" i="24"/>
  <c r="K69" i="24"/>
  <c r="M69" i="24"/>
  <c r="J69" i="24"/>
  <c r="I69" i="24"/>
  <c r="H69" i="24"/>
  <c r="F69" i="24"/>
  <c r="E69" i="24"/>
  <c r="D69" i="24"/>
  <c r="C69" i="24"/>
  <c r="B69" i="24"/>
  <c r="L68" i="24"/>
  <c r="K68" i="24"/>
  <c r="J68" i="24"/>
  <c r="I68" i="24"/>
  <c r="M68" i="24"/>
  <c r="H68" i="24"/>
  <c r="F68" i="24"/>
  <c r="E68" i="24"/>
  <c r="D68" i="24"/>
  <c r="C68" i="24"/>
  <c r="B68" i="24"/>
  <c r="L67" i="24"/>
  <c r="K67" i="24"/>
  <c r="J67" i="24"/>
  <c r="I67" i="24"/>
  <c r="H67" i="24"/>
  <c r="F67" i="24"/>
  <c r="E67" i="24"/>
  <c r="D67" i="24"/>
  <c r="C67" i="24"/>
  <c r="B67" i="24"/>
  <c r="L66" i="24"/>
  <c r="K66" i="24"/>
  <c r="J66" i="24"/>
  <c r="I66" i="24"/>
  <c r="M66" i="24"/>
  <c r="H66" i="24"/>
  <c r="F66" i="24"/>
  <c r="E66" i="24"/>
  <c r="D66" i="24"/>
  <c r="C66" i="24"/>
  <c r="B66" i="24"/>
  <c r="L65" i="24"/>
  <c r="K65" i="24"/>
  <c r="J65" i="24"/>
  <c r="M65" i="24"/>
  <c r="I65" i="24"/>
  <c r="H65" i="24"/>
  <c r="F65" i="24"/>
  <c r="E65" i="24"/>
  <c r="D65" i="24"/>
  <c r="C65" i="24"/>
  <c r="B65" i="24"/>
  <c r="L64" i="24"/>
  <c r="K64" i="24"/>
  <c r="M64" i="24"/>
  <c r="J64" i="24"/>
  <c r="I64" i="24"/>
  <c r="H64" i="24"/>
  <c r="F64" i="24"/>
  <c r="E64" i="24"/>
  <c r="D64" i="24"/>
  <c r="C64" i="24"/>
  <c r="B64" i="24"/>
  <c r="L63" i="24"/>
  <c r="K63" i="24"/>
  <c r="J63" i="24"/>
  <c r="I63" i="24"/>
  <c r="H63" i="24"/>
  <c r="F63" i="24"/>
  <c r="E63" i="24"/>
  <c r="D63" i="24"/>
  <c r="C63" i="24"/>
  <c r="B63" i="24"/>
  <c r="L62" i="24"/>
  <c r="K62" i="24"/>
  <c r="J62" i="24"/>
  <c r="I62" i="24"/>
  <c r="H62" i="24"/>
  <c r="F62" i="24"/>
  <c r="E62" i="24"/>
  <c r="D62" i="24"/>
  <c r="C62" i="24"/>
  <c r="B62" i="24"/>
  <c r="L61" i="24"/>
  <c r="K61" i="24"/>
  <c r="J61" i="24"/>
  <c r="I61" i="24"/>
  <c r="M61" i="24"/>
  <c r="H61" i="24"/>
  <c r="F61" i="24"/>
  <c r="E61" i="24"/>
  <c r="D61" i="24"/>
  <c r="C61" i="24"/>
  <c r="B61" i="24"/>
  <c r="L60" i="24"/>
  <c r="K60" i="24"/>
  <c r="J60" i="24"/>
  <c r="I60" i="24"/>
  <c r="H60" i="24"/>
  <c r="F60" i="24"/>
  <c r="E60" i="24"/>
  <c r="D60" i="24"/>
  <c r="C60" i="24"/>
  <c r="B60" i="24"/>
  <c r="L59" i="24"/>
  <c r="K59" i="24"/>
  <c r="J59" i="24"/>
  <c r="I59" i="24"/>
  <c r="H59" i="24"/>
  <c r="F59" i="24"/>
  <c r="E59" i="24"/>
  <c r="D59" i="24"/>
  <c r="C59" i="24"/>
  <c r="B59" i="24"/>
  <c r="L58" i="24"/>
  <c r="K58" i="24"/>
  <c r="M58" i="24"/>
  <c r="J58" i="24"/>
  <c r="I58" i="24"/>
  <c r="H58" i="24"/>
  <c r="F58" i="24"/>
  <c r="E58" i="24"/>
  <c r="D58" i="24"/>
  <c r="C58" i="24"/>
  <c r="B58" i="24"/>
  <c r="L57" i="24"/>
  <c r="K57" i="24"/>
  <c r="J57" i="24"/>
  <c r="M57" i="24"/>
  <c r="I57" i="24"/>
  <c r="H57" i="24"/>
  <c r="F57" i="24"/>
  <c r="E57" i="24"/>
  <c r="D57" i="24"/>
  <c r="C57" i="24"/>
  <c r="B57" i="24"/>
  <c r="L56" i="24"/>
  <c r="K56" i="24"/>
  <c r="J56" i="24"/>
  <c r="I56" i="24"/>
  <c r="H56" i="24"/>
  <c r="F56" i="24"/>
  <c r="E56" i="24"/>
  <c r="D56" i="24"/>
  <c r="C56" i="24"/>
  <c r="B56" i="24"/>
  <c r="L55" i="24"/>
  <c r="K55" i="24"/>
  <c r="J55" i="24"/>
  <c r="I55" i="24"/>
  <c r="H55" i="24"/>
  <c r="F55" i="24"/>
  <c r="E55" i="24"/>
  <c r="D55" i="24"/>
  <c r="C55" i="24"/>
  <c r="B55" i="24"/>
  <c r="L54" i="24"/>
  <c r="K54" i="24"/>
  <c r="J54" i="24"/>
  <c r="I54" i="24"/>
  <c r="H54" i="24"/>
  <c r="F54" i="24"/>
  <c r="E54" i="24"/>
  <c r="D54" i="24"/>
  <c r="C54" i="24"/>
  <c r="B54" i="24"/>
  <c r="L53" i="24"/>
  <c r="K53" i="24"/>
  <c r="J53" i="24"/>
  <c r="I53" i="24"/>
  <c r="H53" i="24"/>
  <c r="F53" i="24"/>
  <c r="E53" i="24"/>
  <c r="D53" i="24"/>
  <c r="C53" i="24"/>
  <c r="B53" i="24"/>
  <c r="L52" i="24"/>
  <c r="K52" i="24"/>
  <c r="J52" i="24"/>
  <c r="I52" i="24"/>
  <c r="H52" i="24"/>
  <c r="F52" i="24"/>
  <c r="E52" i="24"/>
  <c r="D52" i="24"/>
  <c r="C52" i="24"/>
  <c r="B52" i="24"/>
  <c r="L51" i="24"/>
  <c r="K51" i="24"/>
  <c r="J51" i="24"/>
  <c r="I51" i="24"/>
  <c r="H51" i="24"/>
  <c r="F51" i="24"/>
  <c r="E51" i="24"/>
  <c r="D51" i="24"/>
  <c r="C51" i="24"/>
  <c r="B51" i="24"/>
  <c r="L50" i="24"/>
  <c r="K50" i="24"/>
  <c r="J50" i="24"/>
  <c r="I50" i="24"/>
  <c r="H50" i="24"/>
  <c r="F50" i="24"/>
  <c r="E50" i="24"/>
  <c r="D50" i="24"/>
  <c r="C50" i="24"/>
  <c r="B50" i="24"/>
  <c r="L49" i="24"/>
  <c r="K49" i="24"/>
  <c r="M49" i="24"/>
  <c r="J49" i="24"/>
  <c r="I49" i="24"/>
  <c r="H49" i="24"/>
  <c r="F49" i="24"/>
  <c r="E49" i="24"/>
  <c r="D49" i="24"/>
  <c r="C49" i="24"/>
  <c r="B49" i="24"/>
  <c r="L48" i="24"/>
  <c r="K48" i="24"/>
  <c r="J48" i="24"/>
  <c r="I48" i="24"/>
  <c r="H48" i="24"/>
  <c r="F48" i="24"/>
  <c r="E48" i="24"/>
  <c r="D48" i="24"/>
  <c r="C48" i="24"/>
  <c r="B48" i="24"/>
  <c r="L47" i="24"/>
  <c r="K47" i="24"/>
  <c r="J47" i="24"/>
  <c r="I47" i="24"/>
  <c r="H47" i="24"/>
  <c r="F47" i="24"/>
  <c r="E47" i="24"/>
  <c r="D47" i="24"/>
  <c r="C47" i="24"/>
  <c r="B47" i="24"/>
  <c r="L46" i="24"/>
  <c r="K46" i="24"/>
  <c r="J46" i="24"/>
  <c r="I46" i="24"/>
  <c r="H46" i="24"/>
  <c r="F46" i="24"/>
  <c r="E46" i="24"/>
  <c r="D46" i="24"/>
  <c r="C46" i="24"/>
  <c r="B46" i="24"/>
  <c r="L45" i="24"/>
  <c r="K45" i="24"/>
  <c r="J45" i="24"/>
  <c r="I45" i="24"/>
  <c r="H45" i="24"/>
  <c r="F45" i="24"/>
  <c r="E45" i="24"/>
  <c r="D45" i="24"/>
  <c r="C45" i="24"/>
  <c r="B45" i="24"/>
  <c r="L44" i="24"/>
  <c r="K44" i="24"/>
  <c r="J44" i="24"/>
  <c r="I44" i="24"/>
  <c r="H44" i="24"/>
  <c r="F44" i="24"/>
  <c r="E44" i="24"/>
  <c r="D44" i="24"/>
  <c r="C44" i="24"/>
  <c r="B44" i="24"/>
  <c r="L43" i="24"/>
  <c r="K43" i="24"/>
  <c r="J43" i="24"/>
  <c r="M43" i="24"/>
  <c r="I43" i="24"/>
  <c r="H43" i="24"/>
  <c r="F43" i="24"/>
  <c r="E43" i="24"/>
  <c r="D43" i="24"/>
  <c r="C43" i="24"/>
  <c r="B43" i="24"/>
  <c r="L42" i="24"/>
  <c r="K42" i="24"/>
  <c r="J42" i="24"/>
  <c r="I42" i="24"/>
  <c r="H42" i="24"/>
  <c r="F42" i="24"/>
  <c r="E42" i="24"/>
  <c r="D42" i="24"/>
  <c r="C42" i="24"/>
  <c r="B42" i="24"/>
  <c r="L41" i="24"/>
  <c r="K41" i="24"/>
  <c r="J41" i="24"/>
  <c r="I41" i="24"/>
  <c r="H41" i="24"/>
  <c r="F41" i="24"/>
  <c r="E41" i="24"/>
  <c r="D41" i="24"/>
  <c r="C41" i="24"/>
  <c r="B41" i="24"/>
  <c r="L40" i="24"/>
  <c r="K40" i="24"/>
  <c r="J40" i="24"/>
  <c r="I40" i="24"/>
  <c r="H40" i="24"/>
  <c r="F40" i="24"/>
  <c r="E40" i="24"/>
  <c r="D40" i="24"/>
  <c r="C40" i="24"/>
  <c r="B40" i="24"/>
  <c r="L39" i="24"/>
  <c r="K39" i="24"/>
  <c r="J39" i="24"/>
  <c r="I39" i="24"/>
  <c r="H39" i="24"/>
  <c r="F39" i="24"/>
  <c r="E39" i="24"/>
  <c r="D39" i="24"/>
  <c r="C39" i="24"/>
  <c r="B39" i="24"/>
  <c r="L38" i="24"/>
  <c r="K38" i="24"/>
  <c r="J38" i="24"/>
  <c r="I38" i="24"/>
  <c r="H38" i="24"/>
  <c r="F38" i="24"/>
  <c r="E38" i="24"/>
  <c r="D38" i="24"/>
  <c r="C38" i="24"/>
  <c r="B38" i="24"/>
  <c r="M37" i="24"/>
  <c r="L37" i="24"/>
  <c r="K37" i="24"/>
  <c r="J37" i="24"/>
  <c r="I37" i="24"/>
  <c r="H37" i="24"/>
  <c r="F37" i="24"/>
  <c r="E37" i="24"/>
  <c r="D37" i="24"/>
  <c r="C37" i="24"/>
  <c r="B37" i="24"/>
  <c r="L36" i="24"/>
  <c r="K36" i="24"/>
  <c r="J36" i="24"/>
  <c r="I36" i="24"/>
  <c r="M36" i="24"/>
  <c r="H36" i="24"/>
  <c r="F36" i="24"/>
  <c r="E36" i="24"/>
  <c r="D36" i="24"/>
  <c r="C36" i="24"/>
  <c r="B36" i="24"/>
  <c r="L35" i="24"/>
  <c r="K35" i="24"/>
  <c r="J35" i="24"/>
  <c r="M35" i="24"/>
  <c r="I35" i="24"/>
  <c r="H35" i="24"/>
  <c r="F35" i="24"/>
  <c r="E35" i="24"/>
  <c r="D35" i="24"/>
  <c r="C35" i="24"/>
  <c r="B35" i="24"/>
  <c r="M34" i="24"/>
  <c r="L34" i="24"/>
  <c r="K34" i="24"/>
  <c r="J34" i="24"/>
  <c r="I34" i="24"/>
  <c r="H34" i="24"/>
  <c r="F34" i="24"/>
  <c r="E34" i="24"/>
  <c r="D34" i="24"/>
  <c r="C34" i="24"/>
  <c r="B34" i="24"/>
  <c r="L33" i="24"/>
  <c r="K33" i="24"/>
  <c r="J33" i="24"/>
  <c r="I33" i="24"/>
  <c r="H33" i="24"/>
  <c r="F33" i="24"/>
  <c r="E33" i="24"/>
  <c r="D33" i="24"/>
  <c r="C33" i="24"/>
  <c r="B33" i="24"/>
  <c r="L32" i="24"/>
  <c r="K32" i="24"/>
  <c r="J32" i="24"/>
  <c r="I32" i="24"/>
  <c r="H32" i="24"/>
  <c r="F32" i="24"/>
  <c r="E32" i="24"/>
  <c r="D32" i="24"/>
  <c r="C32" i="24"/>
  <c r="B32" i="24"/>
  <c r="L31" i="24"/>
  <c r="K31" i="24"/>
  <c r="J31" i="24"/>
  <c r="I31" i="24"/>
  <c r="H31" i="24"/>
  <c r="F31" i="24"/>
  <c r="E31" i="24"/>
  <c r="D31" i="24"/>
  <c r="C31" i="24"/>
  <c r="B31" i="24"/>
  <c r="L30" i="24"/>
  <c r="K30" i="24"/>
  <c r="J30" i="24"/>
  <c r="I30" i="24"/>
  <c r="H30" i="24"/>
  <c r="F30" i="24"/>
  <c r="E30" i="24"/>
  <c r="D30" i="24"/>
  <c r="C30" i="24"/>
  <c r="B30" i="24"/>
  <c r="L29" i="24"/>
  <c r="K29" i="24"/>
  <c r="M29" i="24"/>
  <c r="J29" i="24"/>
  <c r="I29" i="24"/>
  <c r="H29" i="24"/>
  <c r="F29" i="24"/>
  <c r="E29" i="24"/>
  <c r="D29" i="24"/>
  <c r="C29" i="24"/>
  <c r="B29" i="24"/>
  <c r="L28" i="24"/>
  <c r="K28" i="24"/>
  <c r="J28" i="24"/>
  <c r="I28" i="24"/>
  <c r="H28" i="24"/>
  <c r="F28" i="24"/>
  <c r="E28" i="24"/>
  <c r="D28" i="24"/>
  <c r="C28" i="24"/>
  <c r="B28" i="24"/>
  <c r="L27" i="24"/>
  <c r="K27" i="24"/>
  <c r="J27" i="24"/>
  <c r="I27" i="24"/>
  <c r="H27" i="24"/>
  <c r="F27" i="24"/>
  <c r="E27" i="24"/>
  <c r="D27" i="24"/>
  <c r="C27" i="24"/>
  <c r="B27" i="24"/>
  <c r="L26" i="24"/>
  <c r="K26" i="24"/>
  <c r="J26" i="24"/>
  <c r="I26" i="24"/>
  <c r="H26" i="24"/>
  <c r="F26" i="24"/>
  <c r="E26" i="24"/>
  <c r="D26" i="24"/>
  <c r="C26" i="24"/>
  <c r="B26" i="24"/>
  <c r="L25" i="24"/>
  <c r="K25" i="24"/>
  <c r="J25" i="24"/>
  <c r="I25" i="24"/>
  <c r="H25" i="24"/>
  <c r="F25" i="24"/>
  <c r="E25" i="24"/>
  <c r="D25" i="24"/>
  <c r="C25" i="24"/>
  <c r="B25" i="24"/>
  <c r="L24" i="24"/>
  <c r="K24" i="24"/>
  <c r="J24" i="24"/>
  <c r="M24" i="24"/>
  <c r="I24" i="24"/>
  <c r="H24" i="24"/>
  <c r="F24" i="24"/>
  <c r="E24" i="24"/>
  <c r="D24" i="24"/>
  <c r="C24" i="24"/>
  <c r="B24" i="24"/>
  <c r="L23" i="24"/>
  <c r="K23" i="24"/>
  <c r="J23" i="24"/>
  <c r="I23" i="24"/>
  <c r="H23" i="24"/>
  <c r="F23" i="24"/>
  <c r="E23" i="24"/>
  <c r="D23" i="24"/>
  <c r="C23" i="24"/>
  <c r="B23" i="24"/>
  <c r="L22" i="24"/>
  <c r="K22" i="24"/>
  <c r="J22" i="24"/>
  <c r="I22" i="24"/>
  <c r="H22" i="24"/>
  <c r="F22" i="24"/>
  <c r="E22" i="24"/>
  <c r="D22" i="24"/>
  <c r="C22" i="24"/>
  <c r="B22" i="24"/>
  <c r="L21" i="24"/>
  <c r="K21" i="24"/>
  <c r="J21" i="24"/>
  <c r="I21" i="24"/>
  <c r="H21" i="24"/>
  <c r="F21" i="24"/>
  <c r="E21" i="24"/>
  <c r="D21" i="24"/>
  <c r="C21" i="24"/>
  <c r="B21" i="24"/>
  <c r="L20" i="24"/>
  <c r="K20" i="24"/>
  <c r="J20" i="24"/>
  <c r="I20" i="24"/>
  <c r="H20" i="24"/>
  <c r="F20" i="24"/>
  <c r="E20" i="24"/>
  <c r="D20" i="24"/>
  <c r="C20" i="24"/>
  <c r="B20" i="24"/>
  <c r="L19" i="24"/>
  <c r="K19" i="24"/>
  <c r="J19" i="24"/>
  <c r="I19" i="24"/>
  <c r="H19" i="24"/>
  <c r="F19" i="24"/>
  <c r="E19" i="24"/>
  <c r="D19" i="24"/>
  <c r="C19" i="24"/>
  <c r="B19" i="24"/>
  <c r="L18" i="24"/>
  <c r="K18" i="24"/>
  <c r="J18" i="24"/>
  <c r="M18" i="24"/>
  <c r="I18" i="24"/>
  <c r="H18" i="24"/>
  <c r="F18" i="24"/>
  <c r="E18" i="24"/>
  <c r="D18" i="24"/>
  <c r="C18" i="24"/>
  <c r="B18" i="24"/>
  <c r="L17" i="24"/>
  <c r="K17" i="24"/>
  <c r="J17" i="24"/>
  <c r="I17" i="24"/>
  <c r="H17" i="24"/>
  <c r="F17" i="24"/>
  <c r="E17" i="24"/>
  <c r="D17" i="24"/>
  <c r="C17" i="24"/>
  <c r="B17" i="24"/>
  <c r="L16" i="24"/>
  <c r="K16" i="24"/>
  <c r="J16" i="24"/>
  <c r="I16" i="24"/>
  <c r="H16" i="24"/>
  <c r="F16" i="24"/>
  <c r="E16" i="24"/>
  <c r="D16" i="24"/>
  <c r="C16" i="24"/>
  <c r="B16" i="24"/>
  <c r="L15" i="24"/>
  <c r="K15" i="24"/>
  <c r="J15" i="24"/>
  <c r="I15" i="24"/>
  <c r="H15" i="24"/>
  <c r="F15" i="24"/>
  <c r="E15" i="24"/>
  <c r="D15" i="24"/>
  <c r="C15" i="24"/>
  <c r="B15" i="24"/>
  <c r="L14" i="24"/>
  <c r="K14" i="24"/>
  <c r="J14" i="24"/>
  <c r="I14" i="24"/>
  <c r="H14" i="24"/>
  <c r="F14" i="24"/>
  <c r="E14" i="24"/>
  <c r="D14" i="24"/>
  <c r="C14" i="24"/>
  <c r="B14" i="24"/>
  <c r="L13" i="24"/>
  <c r="K13" i="24"/>
  <c r="J13" i="24"/>
  <c r="I13" i="24"/>
  <c r="H13" i="24"/>
  <c r="F13" i="24"/>
  <c r="E13" i="24"/>
  <c r="D13" i="24"/>
  <c r="C13" i="24"/>
  <c r="B13" i="24"/>
  <c r="L12" i="24"/>
  <c r="K12" i="24"/>
  <c r="J12" i="24"/>
  <c r="I12" i="24"/>
  <c r="H12" i="24"/>
  <c r="F12" i="24"/>
  <c r="E12" i="24"/>
  <c r="D12" i="24"/>
  <c r="C12" i="24"/>
  <c r="B12" i="24"/>
  <c r="L11" i="24"/>
  <c r="K11" i="24"/>
  <c r="J11" i="24"/>
  <c r="I11" i="24"/>
  <c r="H11" i="24"/>
  <c r="F11" i="24"/>
  <c r="E11" i="24"/>
  <c r="D11" i="24"/>
  <c r="C11" i="24"/>
  <c r="B11" i="24"/>
  <c r="L10" i="24"/>
  <c r="K10" i="24"/>
  <c r="J10" i="24"/>
  <c r="I10" i="24"/>
  <c r="H10" i="24"/>
  <c r="F10" i="24"/>
  <c r="E10" i="24"/>
  <c r="D10" i="24"/>
  <c r="C10" i="24"/>
  <c r="B10" i="24"/>
  <c r="L9" i="24"/>
  <c r="K9" i="24"/>
  <c r="J9" i="24"/>
  <c r="I9" i="24"/>
  <c r="H9" i="24"/>
  <c r="F9" i="24"/>
  <c r="E9" i="24"/>
  <c r="D9" i="24"/>
  <c r="C9" i="24"/>
  <c r="B9" i="24"/>
  <c r="N8" i="24" a="1"/>
  <c r="L8" i="24"/>
  <c r="K8" i="24"/>
  <c r="N227" i="24"/>
  <c r="J8" i="24"/>
  <c r="I8" i="24"/>
  <c r="H8" i="24"/>
  <c r="G8" i="24" a="1"/>
  <c r="F8" i="24"/>
  <c r="E8" i="24"/>
  <c r="D8" i="24"/>
  <c r="C8" i="24"/>
  <c r="B8" i="24"/>
  <c r="A1" i="24" a="1"/>
  <c r="A1" i="24" s="1"/>
  <c r="G7" i="21" s="1"/>
  <c r="N179" i="23" a="1"/>
  <c r="G179" i="23"/>
  <c r="F179" i="23"/>
  <c r="P179" i="23"/>
  <c r="E179" i="23"/>
  <c r="D179" i="23"/>
  <c r="B179" i="23"/>
  <c r="C179" i="23"/>
  <c r="B178" i="23"/>
  <c r="C178" i="23"/>
  <c r="B177" i="23"/>
  <c r="C177" i="23"/>
  <c r="B176" i="23"/>
  <c r="C176" i="23"/>
  <c r="B175" i="23"/>
  <c r="C175" i="23"/>
  <c r="B174" i="23"/>
  <c r="C174" i="23"/>
  <c r="B173" i="23"/>
  <c r="C173" i="23"/>
  <c r="B172" i="23"/>
  <c r="B171" i="23"/>
  <c r="B170" i="23"/>
  <c r="B169" i="23"/>
  <c r="B168" i="23"/>
  <c r="B167" i="23"/>
  <c r="B166" i="23"/>
  <c r="B165" i="23"/>
  <c r="B164" i="23"/>
  <c r="B163" i="23"/>
  <c r="B162" i="23"/>
  <c r="B161" i="23"/>
  <c r="B160" i="23"/>
  <c r="B159" i="23"/>
  <c r="B158" i="23"/>
  <c r="B157" i="23"/>
  <c r="B156" i="23"/>
  <c r="B155" i="23"/>
  <c r="B154" i="23"/>
  <c r="B153" i="23"/>
  <c r="B152" i="23"/>
  <c r="B151" i="23"/>
  <c r="B150" i="23"/>
  <c r="B149" i="23"/>
  <c r="B148" i="23"/>
  <c r="B147" i="23"/>
  <c r="B146" i="23"/>
  <c r="B145" i="23"/>
  <c r="B144" i="23"/>
  <c r="B143" i="23"/>
  <c r="B142" i="23"/>
  <c r="B141" i="23"/>
  <c r="B140" i="23"/>
  <c r="B139" i="23"/>
  <c r="B138" i="23"/>
  <c r="B137" i="23"/>
  <c r="B136" i="23"/>
  <c r="B135" i="23"/>
  <c r="B134" i="23"/>
  <c r="B133" i="23"/>
  <c r="B132" i="23"/>
  <c r="B131" i="23"/>
  <c r="B130" i="23"/>
  <c r="B129" i="23"/>
  <c r="B128" i="23"/>
  <c r="B127" i="23"/>
  <c r="B126" i="23"/>
  <c r="B125" i="23"/>
  <c r="B124" i="23"/>
  <c r="B123" i="23"/>
  <c r="B122" i="23"/>
  <c r="B121" i="23"/>
  <c r="B120" i="23"/>
  <c r="B119" i="23"/>
  <c r="B118" i="23"/>
  <c r="B117" i="23"/>
  <c r="B116" i="23"/>
  <c r="B115" i="23"/>
  <c r="B114" i="23"/>
  <c r="B113" i="23"/>
  <c r="B112" i="23"/>
  <c r="B111" i="23"/>
  <c r="B110" i="23"/>
  <c r="B109" i="23"/>
  <c r="B108" i="23"/>
  <c r="B107" i="23"/>
  <c r="B106" i="23"/>
  <c r="C105" i="23"/>
  <c r="B105" i="23"/>
  <c r="B104" i="23"/>
  <c r="B103" i="23"/>
  <c r="B102" i="23"/>
  <c r="B101" i="23"/>
  <c r="B100" i="23"/>
  <c r="B99" i="23"/>
  <c r="C98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C68" i="23"/>
  <c r="B67" i="23"/>
  <c r="C67" i="23"/>
  <c r="B66" i="23"/>
  <c r="C66" i="23"/>
  <c r="B65" i="23"/>
  <c r="C65" i="23"/>
  <c r="B64" i="23"/>
  <c r="C64" i="23"/>
  <c r="B63" i="23"/>
  <c r="C63" i="23"/>
  <c r="B62" i="23"/>
  <c r="C62" i="23"/>
  <c r="B61" i="23"/>
  <c r="C61" i="23"/>
  <c r="C60" i="23"/>
  <c r="B60" i="23"/>
  <c r="B59" i="23"/>
  <c r="C59" i="23"/>
  <c r="B58" i="23"/>
  <c r="C58" i="23"/>
  <c r="B57" i="23"/>
  <c r="C57" i="23"/>
  <c r="B56" i="23"/>
  <c r="C56" i="23"/>
  <c r="B55" i="23"/>
  <c r="C55" i="23"/>
  <c r="C54" i="23"/>
  <c r="B54" i="23"/>
  <c r="B53" i="23"/>
  <c r="C53" i="23"/>
  <c r="B52" i="23"/>
  <c r="C52" i="23"/>
  <c r="B51" i="23"/>
  <c r="C51" i="23"/>
  <c r="B50" i="23"/>
  <c r="C50" i="23"/>
  <c r="B49" i="23"/>
  <c r="C49" i="23"/>
  <c r="B48" i="23"/>
  <c r="C48" i="23"/>
  <c r="B47" i="23"/>
  <c r="C47" i="23"/>
  <c r="B46" i="23"/>
  <c r="C46" i="23"/>
  <c r="B45" i="23"/>
  <c r="C45" i="23"/>
  <c r="B44" i="23"/>
  <c r="C44" i="23"/>
  <c r="B43" i="23"/>
  <c r="C43" i="23"/>
  <c r="B42" i="23"/>
  <c r="C42" i="23"/>
  <c r="B41" i="23"/>
  <c r="C41" i="23"/>
  <c r="B40" i="23"/>
  <c r="C40" i="23"/>
  <c r="B39" i="23"/>
  <c r="C39" i="23"/>
  <c r="B38" i="23"/>
  <c r="C38" i="23"/>
  <c r="B37" i="23"/>
  <c r="C37" i="23"/>
  <c r="B36" i="23"/>
  <c r="C36" i="23"/>
  <c r="B35" i="23"/>
  <c r="C35" i="23"/>
  <c r="B34" i="23"/>
  <c r="C34" i="23"/>
  <c r="B33" i="23"/>
  <c r="C33" i="23"/>
  <c r="B32" i="23"/>
  <c r="C32" i="23"/>
  <c r="B31" i="23"/>
  <c r="C31" i="23"/>
  <c r="B30" i="23"/>
  <c r="C30" i="23"/>
  <c r="B29" i="23"/>
  <c r="C29" i="23"/>
  <c r="B28" i="23"/>
  <c r="C28" i="23"/>
  <c r="B27" i="23"/>
  <c r="C27" i="23"/>
  <c r="B26" i="23"/>
  <c r="C26" i="23"/>
  <c r="B25" i="23"/>
  <c r="C25" i="23"/>
  <c r="B24" i="23"/>
  <c r="C24" i="23"/>
  <c r="B23" i="23"/>
  <c r="C23" i="23"/>
  <c r="B22" i="23"/>
  <c r="C22" i="23"/>
  <c r="B21" i="23"/>
  <c r="C21" i="23"/>
  <c r="B20" i="23"/>
  <c r="C20" i="23"/>
  <c r="B19" i="23"/>
  <c r="C19" i="23"/>
  <c r="B18" i="23"/>
  <c r="C18" i="23"/>
  <c r="B17" i="23"/>
  <c r="C17" i="23"/>
  <c r="B16" i="23"/>
  <c r="C16" i="23"/>
  <c r="B15" i="23"/>
  <c r="C15" i="23"/>
  <c r="B14" i="23"/>
  <c r="C14" i="23"/>
  <c r="B13" i="23"/>
  <c r="C13" i="23"/>
  <c r="B12" i="23"/>
  <c r="C12" i="23"/>
  <c r="B11" i="23"/>
  <c r="C11" i="23"/>
  <c r="B10" i="23"/>
  <c r="C10" i="23"/>
  <c r="B9" i="23"/>
  <c r="C9" i="23"/>
  <c r="B8" i="23"/>
  <c r="C8" i="23"/>
  <c r="B7" i="23"/>
  <c r="C7" i="23"/>
  <c r="N6" i="23"/>
  <c r="J6" i="23"/>
  <c r="O6" i="23"/>
  <c r="I6" i="23"/>
  <c r="O5" i="23"/>
  <c r="L5" i="23"/>
  <c r="Q5" i="23"/>
  <c r="K5" i="23"/>
  <c r="P5" i="23"/>
  <c r="J5" i="23"/>
  <c r="I5" i="23"/>
  <c r="N5" i="23"/>
  <c r="L4" i="23"/>
  <c r="K4" i="23"/>
  <c r="P4" i="23"/>
  <c r="J4" i="23"/>
  <c r="I4" i="23"/>
  <c r="N4" i="23"/>
  <c r="M19" i="24"/>
  <c r="M23" i="24"/>
  <c r="M26" i="24"/>
  <c r="M48" i="24"/>
  <c r="M51" i="24"/>
  <c r="M77" i="24"/>
  <c r="M111" i="24"/>
  <c r="M112" i="24"/>
  <c r="M115" i="24"/>
  <c r="M120" i="24"/>
  <c r="M152" i="24"/>
  <c r="M168" i="24"/>
  <c r="M56" i="24"/>
  <c r="M59" i="24"/>
  <c r="M60" i="24"/>
  <c r="M85" i="24"/>
  <c r="M119" i="24"/>
  <c r="M124" i="24"/>
  <c r="M142" i="24"/>
  <c r="M145" i="24"/>
  <c r="M146" i="24"/>
  <c r="M162" i="24"/>
  <c r="M178" i="24"/>
  <c r="N225" i="24"/>
  <c r="M11" i="24"/>
  <c r="M16" i="24"/>
  <c r="M38" i="24"/>
  <c r="M45" i="24"/>
  <c r="M67" i="24"/>
  <c r="M93" i="24"/>
  <c r="M97" i="24"/>
  <c r="M102" i="24"/>
  <c r="M105" i="24"/>
  <c r="M106" i="24"/>
  <c r="M127" i="24"/>
  <c r="M128" i="24"/>
  <c r="M131" i="24"/>
  <c r="M156" i="24"/>
  <c r="M172" i="24"/>
  <c r="N228" i="24"/>
  <c r="M12" i="24"/>
  <c r="M42" i="24"/>
  <c r="M54" i="24"/>
  <c r="M79" i="24"/>
  <c r="M113" i="24"/>
  <c r="M118" i="24"/>
  <c r="M121" i="24"/>
  <c r="M122" i="24"/>
  <c r="M140" i="24"/>
  <c r="M160" i="24"/>
  <c r="M176" i="24"/>
  <c r="M28" i="24"/>
  <c r="M33" i="24"/>
  <c r="M62" i="24"/>
  <c r="M75" i="24"/>
  <c r="M87" i="24"/>
  <c r="M143" i="24"/>
  <c r="M144" i="24"/>
  <c r="M154" i="24"/>
  <c r="M170" i="24"/>
  <c r="M13" i="24"/>
  <c r="M14" i="24"/>
  <c r="M21" i="24"/>
  <c r="M46" i="24"/>
  <c r="M50" i="24"/>
  <c r="M83" i="24"/>
  <c r="M95" i="24"/>
  <c r="M96" i="24"/>
  <c r="M99" i="24"/>
  <c r="M104" i="24"/>
  <c r="M129" i="24"/>
  <c r="M133" i="24"/>
  <c r="M134" i="24"/>
  <c r="M148" i="24"/>
  <c r="M164" i="24"/>
  <c r="H179" i="23"/>
  <c r="O4" i="23"/>
  <c r="C77" i="23"/>
  <c r="C83" i="23"/>
  <c r="C91" i="23"/>
  <c r="C129" i="23"/>
  <c r="C137" i="23"/>
  <c r="C145" i="23"/>
  <c r="C153" i="23"/>
  <c r="C161" i="23"/>
  <c r="C99" i="23"/>
  <c r="C106" i="23"/>
  <c r="C114" i="23"/>
  <c r="C122" i="23"/>
  <c r="C107" i="23"/>
  <c r="C115" i="23"/>
  <c r="C130" i="23"/>
  <c r="C138" i="23"/>
  <c r="C146" i="23"/>
  <c r="C154" i="23"/>
  <c r="C169" i="23"/>
  <c r="C123" i="23"/>
  <c r="C131" i="23"/>
  <c r="C139" i="23"/>
  <c r="C147" i="23"/>
  <c r="C155" i="23"/>
  <c r="C162" i="23"/>
  <c r="C170" i="23"/>
  <c r="C72" i="23"/>
  <c r="C163" i="23"/>
  <c r="C171" i="23"/>
  <c r="C73" i="23"/>
  <c r="C88" i="23"/>
  <c r="C96" i="23"/>
  <c r="C74" i="23"/>
  <c r="C81" i="23"/>
  <c r="C89" i="23"/>
  <c r="C97" i="23"/>
  <c r="C75" i="23"/>
  <c r="C82" i="23"/>
  <c r="C90" i="23"/>
  <c r="C113" i="23"/>
  <c r="C121" i="23"/>
  <c r="N199" i="24"/>
  <c r="N201" i="24"/>
  <c r="N204" i="24"/>
  <c r="N205" i="24"/>
  <c r="N191" i="24"/>
  <c r="O192" i="24"/>
  <c r="O179" i="23"/>
  <c r="M10" i="24"/>
  <c r="BG66" i="24"/>
  <c r="N226" i="24"/>
  <c r="N229" i="24"/>
  <c r="M8" i="24"/>
  <c r="N196" i="24"/>
  <c r="N193" i="24"/>
  <c r="N195" i="24"/>
  <c r="N194" i="24"/>
  <c r="R45" i="24"/>
  <c r="S8" i="24" a="1"/>
  <c r="S8" i="24"/>
  <c r="V8" i="24" a="1"/>
  <c r="V8" i="24"/>
  <c r="N8" i="24"/>
  <c r="M9" i="24"/>
  <c r="M15" i="24"/>
  <c r="M27" i="24"/>
  <c r="M20" i="24"/>
  <c r="M31" i="24"/>
  <c r="M17" i="24"/>
  <c r="M39" i="24"/>
  <c r="M30" i="24"/>
  <c r="BG30" i="24"/>
  <c r="M32" i="24"/>
  <c r="M40" i="24"/>
  <c r="M41" i="24"/>
  <c r="M22" i="24"/>
  <c r="BG22" i="24"/>
  <c r="M25" i="24"/>
  <c r="M47" i="24"/>
  <c r="M52" i="24"/>
  <c r="M63" i="24"/>
  <c r="BG63" i="24"/>
  <c r="M44" i="24"/>
  <c r="M53" i="24"/>
  <c r="M101" i="24"/>
  <c r="M117" i="24"/>
  <c r="M55" i="24"/>
  <c r="M72" i="24"/>
  <c r="M80" i="24"/>
  <c r="M88" i="24"/>
  <c r="M70" i="24"/>
  <c r="M78" i="24"/>
  <c r="M86" i="24"/>
  <c r="M94" i="24"/>
  <c r="M100" i="24"/>
  <c r="M116" i="24"/>
  <c r="M132" i="24"/>
  <c r="N222" i="24"/>
  <c r="M110" i="24"/>
  <c r="M126" i="24"/>
  <c r="N223" i="24"/>
  <c r="M76" i="24"/>
  <c r="M84" i="24"/>
  <c r="M92" i="24"/>
  <c r="M98" i="24"/>
  <c r="M114" i="24"/>
  <c r="M130" i="24"/>
  <c r="M74" i="24"/>
  <c r="M82" i="24"/>
  <c r="M90" i="24"/>
  <c r="Q4" i="23"/>
  <c r="C109" i="23"/>
  <c r="C134" i="23"/>
  <c r="C78" i="23"/>
  <c r="C117" i="23"/>
  <c r="C125" i="23"/>
  <c r="C133" i="23"/>
  <c r="C148" i="23"/>
  <c r="C76" i="23"/>
  <c r="C85" i="23"/>
  <c r="C102" i="23"/>
  <c r="C165" i="23"/>
  <c r="C80" i="23"/>
  <c r="C110" i="23"/>
  <c r="C118" i="23"/>
  <c r="C101" i="23"/>
  <c r="C126" i="23"/>
  <c r="N7" i="23" a="1"/>
  <c r="C100" i="23"/>
  <c r="C108" i="23"/>
  <c r="C116" i="23"/>
  <c r="C124" i="23"/>
  <c r="C132" i="23"/>
  <c r="C157" i="23"/>
  <c r="C69" i="23"/>
  <c r="C70" i="23"/>
  <c r="C156" i="23"/>
  <c r="C142" i="23"/>
  <c r="C92" i="23"/>
  <c r="C93" i="23"/>
  <c r="C94" i="23"/>
  <c r="C141" i="23"/>
  <c r="C150" i="23"/>
  <c r="C84" i="23"/>
  <c r="C86" i="23"/>
  <c r="C140" i="23"/>
  <c r="C166" i="23"/>
  <c r="C104" i="23"/>
  <c r="C112" i="23"/>
  <c r="C120" i="23"/>
  <c r="C128" i="23"/>
  <c r="C136" i="23"/>
  <c r="C149" i="23"/>
  <c r="C158" i="23"/>
  <c r="Q179" i="23"/>
  <c r="C164" i="23"/>
  <c r="C172" i="23"/>
  <c r="C71" i="23"/>
  <c r="C79" i="23"/>
  <c r="C87" i="23"/>
  <c r="C95" i="23"/>
  <c r="C103" i="23"/>
  <c r="C111" i="23"/>
  <c r="C119" i="23"/>
  <c r="C127" i="23"/>
  <c r="C135" i="23"/>
  <c r="C143" i="23"/>
  <c r="C151" i="23"/>
  <c r="C159" i="23"/>
  <c r="C167" i="23"/>
  <c r="N179" i="23"/>
  <c r="C144" i="23"/>
  <c r="C152" i="23"/>
  <c r="C160" i="23"/>
  <c r="C168" i="23"/>
  <c r="B17" i="21"/>
  <c r="B18" i="21"/>
  <c r="B19" i="21"/>
  <c r="B20" i="21"/>
  <c r="BG58" i="24"/>
  <c r="BG24" i="24"/>
  <c r="BG53" i="24"/>
  <c r="BG40" i="24"/>
  <c r="BG15" i="24"/>
  <c r="BG8" i="24"/>
  <c r="M181" i="24"/>
  <c r="BG46" i="24"/>
  <c r="BG12" i="24"/>
  <c r="BG67" i="24"/>
  <c r="BG59" i="24"/>
  <c r="BG18" i="24"/>
  <c r="BG20" i="24"/>
  <c r="BG54" i="24"/>
  <c r="BG44" i="24"/>
  <c r="BG32" i="24"/>
  <c r="BG9" i="24"/>
  <c r="BG21" i="24"/>
  <c r="BG45" i="24"/>
  <c r="BG56" i="24"/>
  <c r="BG51" i="24"/>
  <c r="BG65" i="24"/>
  <c r="BG13" i="24"/>
  <c r="BG33" i="24"/>
  <c r="BG61" i="24"/>
  <c r="BG16" i="24"/>
  <c r="BG26" i="24"/>
  <c r="BG64" i="24"/>
  <c r="BG10" i="24"/>
  <c r="BG62" i="24"/>
  <c r="BG68" i="24"/>
  <c r="BG48" i="24"/>
  <c r="BG52" i="24"/>
  <c r="BG39" i="24"/>
  <c r="BG47" i="24"/>
  <c r="BG17" i="24"/>
  <c r="BG69" i="24"/>
  <c r="BG28" i="24"/>
  <c r="BG35" i="24"/>
  <c r="BG11" i="24"/>
  <c r="BG23" i="24"/>
  <c r="BG43" i="24"/>
  <c r="BG14" i="24"/>
  <c r="BG38" i="24"/>
  <c r="BG57" i="24"/>
  <c r="BG55" i="24"/>
  <c r="BG25" i="24"/>
  <c r="BG31" i="24"/>
  <c r="BG37" i="24"/>
  <c r="BG34" i="24"/>
  <c r="BG19" i="24"/>
  <c r="BG36" i="24"/>
  <c r="BG41" i="24"/>
  <c r="BG27" i="24"/>
  <c r="BG50" i="24"/>
  <c r="BG42" i="24"/>
  <c r="BG60" i="24"/>
  <c r="BG29" i="24"/>
  <c r="BG49" i="24"/>
  <c r="N207" i="24"/>
  <c r="N224" i="24"/>
  <c r="N184" i="24"/>
  <c r="AK8" i="24" a="1"/>
  <c r="R179" i="23"/>
  <c r="BG181" i="24"/>
  <c r="AK68" i="24"/>
  <c r="AK60" i="24"/>
  <c r="AK52" i="24"/>
  <c r="AK44" i="24"/>
  <c r="AK36" i="24"/>
  <c r="AK28" i="24"/>
  <c r="AK20" i="24"/>
  <c r="AK12" i="24"/>
  <c r="AK67" i="24"/>
  <c r="AK59" i="24"/>
  <c r="AK51" i="24"/>
  <c r="AK43" i="24"/>
  <c r="AK35" i="24"/>
  <c r="AK27" i="24"/>
  <c r="AK19" i="24"/>
  <c r="AK11" i="24"/>
  <c r="AK64" i="24"/>
  <c r="AK54" i="24"/>
  <c r="AK42" i="24"/>
  <c r="AK32" i="24"/>
  <c r="AK22" i="24"/>
  <c r="AK10" i="24"/>
  <c r="AK61" i="24"/>
  <c r="AK49" i="24"/>
  <c r="AK39" i="24"/>
  <c r="AK29" i="24"/>
  <c r="AK17" i="24"/>
  <c r="AK69" i="24"/>
  <c r="AK57" i="24"/>
  <c r="AK47" i="24"/>
  <c r="AK37" i="24"/>
  <c r="AK25" i="24"/>
  <c r="AK15" i="24"/>
  <c r="AK66" i="24"/>
  <c r="AK56" i="24"/>
  <c r="AK46" i="24"/>
  <c r="AK34" i="24"/>
  <c r="AK24" i="24"/>
  <c r="AK14" i="24"/>
  <c r="AK50" i="24"/>
  <c r="AK30" i="24"/>
  <c r="AK8" i="24"/>
  <c r="AK48" i="24"/>
  <c r="AK26" i="24"/>
  <c r="AK65" i="24"/>
  <c r="AK45" i="24"/>
  <c r="AK23" i="24"/>
  <c r="AK63" i="24"/>
  <c r="AK41" i="24"/>
  <c r="AK21" i="24"/>
  <c r="AK62" i="24"/>
  <c r="AK40" i="24"/>
  <c r="AK18" i="24"/>
  <c r="AK58" i="24"/>
  <c r="AK38" i="24"/>
  <c r="AK16" i="24"/>
  <c r="AK55" i="24"/>
  <c r="AK33" i="24"/>
  <c r="AK13" i="24"/>
  <c r="AK53" i="24"/>
  <c r="AK31" i="24"/>
  <c r="AK9" i="24"/>
  <c r="B47" i="21"/>
  <c r="B48" i="21"/>
  <c r="N198" i="13"/>
  <c r="N197" i="13"/>
  <c r="N198" i="16"/>
  <c r="N197" i="16"/>
  <c r="N199" i="16"/>
  <c r="N198" i="3"/>
  <c r="N197" i="3"/>
  <c r="BB13" i="24"/>
  <c r="BB62" i="24"/>
  <c r="BB48" i="24"/>
  <c r="BB52" i="24"/>
  <c r="BB8" i="24"/>
  <c r="BB59" i="24"/>
  <c r="BB41" i="24"/>
  <c r="BB15" i="24"/>
  <c r="BB64" i="24"/>
  <c r="BB67" i="24"/>
  <c r="BB68" i="24"/>
  <c r="BB16" i="24"/>
  <c r="BB63" i="24"/>
  <c r="BB50" i="24"/>
  <c r="BB25" i="24"/>
  <c r="BB49" i="24"/>
  <c r="BB11" i="24"/>
  <c r="BB12" i="24"/>
  <c r="BB17" i="24"/>
  <c r="BB33" i="24"/>
  <c r="BB29" i="24"/>
  <c r="BB55" i="24"/>
  <c r="BB30" i="24"/>
  <c r="BB39" i="24"/>
  <c r="BB38" i="24"/>
  <c r="BB23" i="24"/>
  <c r="BB14" i="24"/>
  <c r="BB37" i="24"/>
  <c r="BB61" i="24"/>
  <c r="BB19" i="24"/>
  <c r="BB20" i="24"/>
  <c r="BB56" i="24"/>
  <c r="BB51" i="24"/>
  <c r="BB66" i="24"/>
  <c r="BB54" i="24"/>
  <c r="BB9" i="24"/>
  <c r="BB45" i="24"/>
  <c r="BB47" i="24"/>
  <c r="BB10" i="24"/>
  <c r="BB28" i="24"/>
  <c r="BB31" i="24"/>
  <c r="BB18" i="24"/>
  <c r="BB65" i="24"/>
  <c r="BB34" i="24"/>
  <c r="BB57" i="24"/>
  <c r="BB22" i="24"/>
  <c r="BB35" i="24"/>
  <c r="BB36" i="24"/>
  <c r="BB42" i="24"/>
  <c r="BB21" i="24"/>
  <c r="BB60" i="24"/>
  <c r="BB58" i="24"/>
  <c r="BB24" i="24"/>
  <c r="BB27" i="24"/>
  <c r="BB53" i="24"/>
  <c r="BB40" i="24"/>
  <c r="BB26" i="24"/>
  <c r="BB46" i="24"/>
  <c r="BB69" i="24"/>
  <c r="BB32" i="24"/>
  <c r="BB43" i="24"/>
  <c r="BB44" i="24"/>
  <c r="N199" i="3"/>
  <c r="N199" i="13"/>
  <c r="AK181" i="24"/>
  <c r="S7" i="23" a="1"/>
  <c r="B22" i="21"/>
  <c r="B23" i="21"/>
  <c r="B24" i="21"/>
  <c r="B25" i="21"/>
  <c r="B26" i="21"/>
  <c r="B27" i="21"/>
  <c r="B28" i="21"/>
  <c r="B30" i="21"/>
  <c r="B31" i="21"/>
  <c r="B21" i="21"/>
  <c r="B53" i="21"/>
  <c r="B52" i="21"/>
  <c r="B51" i="21"/>
  <c r="B50" i="21"/>
  <c r="B49" i="21"/>
  <c r="B46" i="21"/>
  <c r="B29" i="21"/>
  <c r="B15" i="21"/>
  <c r="B14" i="21"/>
  <c r="B13" i="21"/>
  <c r="D12" i="21"/>
  <c r="B12" i="21"/>
  <c r="B11" i="21"/>
  <c r="B10" i="21"/>
  <c r="B9" i="21"/>
  <c r="B8" i="21"/>
  <c r="E179" i="17"/>
  <c r="D179" i="17"/>
  <c r="E179" i="15"/>
  <c r="D179" i="15"/>
  <c r="E179" i="19"/>
  <c r="D179" i="19"/>
  <c r="R54" i="5"/>
  <c r="R53" i="5"/>
  <c r="R52" i="5"/>
  <c r="R51" i="5"/>
  <c r="R50" i="5"/>
  <c r="R49" i="5"/>
  <c r="R48" i="5"/>
  <c r="R47" i="5"/>
  <c r="R46" i="5"/>
  <c r="R45" i="5"/>
  <c r="R44" i="5"/>
  <c r="R43" i="5"/>
  <c r="R42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56" i="5"/>
  <c r="R55" i="5"/>
  <c r="G179" i="19"/>
  <c r="F179" i="19"/>
  <c r="G179" i="15"/>
  <c r="F179" i="15"/>
  <c r="G179" i="17"/>
  <c r="F179" i="17"/>
  <c r="H179" i="17"/>
  <c r="H179" i="19"/>
  <c r="H179" i="15"/>
  <c r="BB181" i="24"/>
  <c r="S179" i="23"/>
  <c r="C67" i="4"/>
  <c r="C68" i="4"/>
  <c r="C69" i="4"/>
  <c r="C71" i="4"/>
  <c r="C72" i="4"/>
  <c r="C73" i="4"/>
  <c r="C13" i="4"/>
  <c r="C14" i="4"/>
  <c r="F12" i="21"/>
  <c r="E12" i="21"/>
  <c r="A1" i="13" a="1"/>
  <c r="A1" i="13" s="1"/>
  <c r="F7" i="21" s="1"/>
  <c r="A1" i="16" a="1"/>
  <c r="A1" i="16" s="1"/>
  <c r="BW7" i="16" s="1"/>
  <c r="A1" i="3" a="1"/>
  <c r="A1" i="3" s="1"/>
  <c r="BS7" i="3" s="1"/>
  <c r="N179" i="19" a="1"/>
  <c r="B179" i="19"/>
  <c r="C179" i="19"/>
  <c r="B178" i="19"/>
  <c r="C178" i="19"/>
  <c r="B177" i="19"/>
  <c r="C177" i="19"/>
  <c r="B176" i="19"/>
  <c r="C176" i="19"/>
  <c r="B175" i="19"/>
  <c r="C175" i="19"/>
  <c r="B174" i="19"/>
  <c r="C174" i="19"/>
  <c r="B173" i="19"/>
  <c r="C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C130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C90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C68" i="19"/>
  <c r="B67" i="19"/>
  <c r="C67" i="19"/>
  <c r="B66" i="19"/>
  <c r="C66" i="19"/>
  <c r="B65" i="19"/>
  <c r="C65" i="19"/>
  <c r="B64" i="19"/>
  <c r="C64" i="19"/>
  <c r="B63" i="19"/>
  <c r="C63" i="19"/>
  <c r="B62" i="19"/>
  <c r="C62" i="19"/>
  <c r="B61" i="19"/>
  <c r="C61" i="19"/>
  <c r="B60" i="19"/>
  <c r="C60" i="19"/>
  <c r="B59" i="19"/>
  <c r="C59" i="19"/>
  <c r="B58" i="19"/>
  <c r="C58" i="19"/>
  <c r="B57" i="19"/>
  <c r="C57" i="19"/>
  <c r="B56" i="19"/>
  <c r="C56" i="19"/>
  <c r="B55" i="19"/>
  <c r="C55" i="19"/>
  <c r="B54" i="19"/>
  <c r="C54" i="19"/>
  <c r="B53" i="19"/>
  <c r="C53" i="19"/>
  <c r="B52" i="19"/>
  <c r="C52" i="19"/>
  <c r="B51" i="19"/>
  <c r="C51" i="19"/>
  <c r="B50" i="19"/>
  <c r="C50" i="19"/>
  <c r="B49" i="19"/>
  <c r="C49" i="19"/>
  <c r="B48" i="19"/>
  <c r="C48" i="19"/>
  <c r="B47" i="19"/>
  <c r="C47" i="19"/>
  <c r="B46" i="19"/>
  <c r="C46" i="19"/>
  <c r="B45" i="19"/>
  <c r="C45" i="19"/>
  <c r="B44" i="19"/>
  <c r="C44" i="19"/>
  <c r="B43" i="19"/>
  <c r="C43" i="19"/>
  <c r="B42" i="19"/>
  <c r="C42" i="19"/>
  <c r="B41" i="19"/>
  <c r="C41" i="19"/>
  <c r="B40" i="19"/>
  <c r="C40" i="19"/>
  <c r="B39" i="19"/>
  <c r="C39" i="19"/>
  <c r="B38" i="19"/>
  <c r="C38" i="19"/>
  <c r="B37" i="19"/>
  <c r="C37" i="19"/>
  <c r="B36" i="19"/>
  <c r="C36" i="19"/>
  <c r="B35" i="19"/>
  <c r="C35" i="19"/>
  <c r="B34" i="19"/>
  <c r="C34" i="19"/>
  <c r="B33" i="19"/>
  <c r="C33" i="19"/>
  <c r="B32" i="19"/>
  <c r="C32" i="19"/>
  <c r="B31" i="19"/>
  <c r="C31" i="19"/>
  <c r="B30" i="19"/>
  <c r="C30" i="19"/>
  <c r="B29" i="19"/>
  <c r="C29" i="19"/>
  <c r="B28" i="19"/>
  <c r="C28" i="19"/>
  <c r="B27" i="19"/>
  <c r="C27" i="19"/>
  <c r="B26" i="19"/>
  <c r="C26" i="19"/>
  <c r="B25" i="19"/>
  <c r="C25" i="19"/>
  <c r="B24" i="19"/>
  <c r="C24" i="19"/>
  <c r="B23" i="19"/>
  <c r="C23" i="19"/>
  <c r="B22" i="19"/>
  <c r="C22" i="19"/>
  <c r="B21" i="19"/>
  <c r="C21" i="19"/>
  <c r="B20" i="19"/>
  <c r="C20" i="19"/>
  <c r="B19" i="19"/>
  <c r="C19" i="19"/>
  <c r="B18" i="19"/>
  <c r="C18" i="19"/>
  <c r="B17" i="19"/>
  <c r="C17" i="19"/>
  <c r="B16" i="19"/>
  <c r="C16" i="19"/>
  <c r="C15" i="19"/>
  <c r="B15" i="19"/>
  <c r="B14" i="19"/>
  <c r="C14" i="19"/>
  <c r="B13" i="19"/>
  <c r="C13" i="19"/>
  <c r="C12" i="19"/>
  <c r="B12" i="19"/>
  <c r="B11" i="19"/>
  <c r="C11" i="19"/>
  <c r="B10" i="19"/>
  <c r="C10" i="19"/>
  <c r="B9" i="19"/>
  <c r="C9" i="19"/>
  <c r="B8" i="19"/>
  <c r="C8" i="19"/>
  <c r="C7" i="19"/>
  <c r="B7" i="19"/>
  <c r="J6" i="19"/>
  <c r="O6" i="19"/>
  <c r="I6" i="19"/>
  <c r="N6" i="19"/>
  <c r="L5" i="19"/>
  <c r="Q5" i="19"/>
  <c r="K5" i="19"/>
  <c r="P5" i="19"/>
  <c r="J5" i="19"/>
  <c r="O5" i="19"/>
  <c r="I5" i="19"/>
  <c r="N5" i="19"/>
  <c r="L4" i="19"/>
  <c r="K4" i="19"/>
  <c r="J4" i="19"/>
  <c r="I4" i="19"/>
  <c r="N179" i="17" a="1"/>
  <c r="B179" i="17"/>
  <c r="C179" i="17"/>
  <c r="B178" i="17"/>
  <c r="C178" i="17"/>
  <c r="B177" i="17"/>
  <c r="C177" i="17"/>
  <c r="B176" i="17"/>
  <c r="C176" i="17"/>
  <c r="B175" i="17"/>
  <c r="C175" i="17"/>
  <c r="B174" i="17"/>
  <c r="C174" i="17"/>
  <c r="B173" i="17"/>
  <c r="C173" i="17"/>
  <c r="B172" i="17"/>
  <c r="B171" i="17"/>
  <c r="B170" i="17"/>
  <c r="B169" i="17"/>
  <c r="B168" i="17"/>
  <c r="B167" i="17"/>
  <c r="B166" i="17"/>
  <c r="B165" i="17"/>
  <c r="B164" i="17"/>
  <c r="B163" i="17"/>
  <c r="B162" i="17"/>
  <c r="B161" i="17"/>
  <c r="B160" i="17"/>
  <c r="B159" i="17"/>
  <c r="B158" i="17"/>
  <c r="B157" i="17"/>
  <c r="B156" i="17"/>
  <c r="B155" i="17"/>
  <c r="B154" i="17"/>
  <c r="B153" i="17"/>
  <c r="B152" i="17"/>
  <c r="B151" i="17"/>
  <c r="B150" i="17"/>
  <c r="B149" i="17"/>
  <c r="B148" i="17"/>
  <c r="B147" i="17"/>
  <c r="B146" i="17"/>
  <c r="B145" i="17"/>
  <c r="B144" i="17"/>
  <c r="B143" i="17"/>
  <c r="B142" i="17"/>
  <c r="B141" i="17"/>
  <c r="B140" i="17"/>
  <c r="B139" i="17"/>
  <c r="B138" i="17"/>
  <c r="B137" i="17"/>
  <c r="B136" i="17"/>
  <c r="B135" i="17"/>
  <c r="B134" i="17"/>
  <c r="B133" i="17"/>
  <c r="B132" i="17"/>
  <c r="B131" i="17"/>
  <c r="B130" i="17"/>
  <c r="B129" i="17"/>
  <c r="B128" i="17"/>
  <c r="B127" i="17"/>
  <c r="B126" i="17"/>
  <c r="B125" i="17"/>
  <c r="B124" i="17"/>
  <c r="B123" i="17"/>
  <c r="B122" i="17"/>
  <c r="B121" i="17"/>
  <c r="B120" i="17"/>
  <c r="B119" i="17"/>
  <c r="B118" i="17"/>
  <c r="B117" i="17"/>
  <c r="B116" i="17"/>
  <c r="B115" i="17"/>
  <c r="B114" i="17"/>
  <c r="B113" i="17"/>
  <c r="B112" i="17"/>
  <c r="B111" i="17"/>
  <c r="B110" i="17"/>
  <c r="B109" i="17"/>
  <c r="B108" i="17"/>
  <c r="B107" i="17"/>
  <c r="B106" i="17"/>
  <c r="B105" i="17"/>
  <c r="C104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C68" i="17"/>
  <c r="B67" i="17"/>
  <c r="C67" i="17"/>
  <c r="B66" i="17"/>
  <c r="C66" i="17"/>
  <c r="B65" i="17"/>
  <c r="C65" i="17"/>
  <c r="B64" i="17"/>
  <c r="C64" i="17"/>
  <c r="B63" i="17"/>
  <c r="C63" i="17"/>
  <c r="B62" i="17"/>
  <c r="C62" i="17"/>
  <c r="B61" i="17"/>
  <c r="C61" i="17"/>
  <c r="B60" i="17"/>
  <c r="C60" i="17"/>
  <c r="B59" i="17"/>
  <c r="C59" i="17"/>
  <c r="B58" i="17"/>
  <c r="C58" i="17"/>
  <c r="B57" i="17"/>
  <c r="C57" i="17"/>
  <c r="B56" i="17"/>
  <c r="C56" i="17"/>
  <c r="B55" i="17"/>
  <c r="C55" i="17"/>
  <c r="B54" i="17"/>
  <c r="C54" i="17"/>
  <c r="B53" i="17"/>
  <c r="C53" i="17"/>
  <c r="B52" i="17"/>
  <c r="C52" i="17"/>
  <c r="B51" i="17"/>
  <c r="C51" i="17"/>
  <c r="B50" i="17"/>
  <c r="C50" i="17"/>
  <c r="B49" i="17"/>
  <c r="C49" i="17"/>
  <c r="B48" i="17"/>
  <c r="C48" i="17"/>
  <c r="B47" i="17"/>
  <c r="C47" i="17"/>
  <c r="B46" i="17"/>
  <c r="C46" i="17"/>
  <c r="B45" i="17"/>
  <c r="C45" i="17"/>
  <c r="B44" i="17"/>
  <c r="C44" i="17"/>
  <c r="B43" i="17"/>
  <c r="C43" i="17"/>
  <c r="B42" i="17"/>
  <c r="C42" i="17"/>
  <c r="B41" i="17"/>
  <c r="C41" i="17"/>
  <c r="B40" i="17"/>
  <c r="C40" i="17"/>
  <c r="B39" i="17"/>
  <c r="C39" i="17"/>
  <c r="B38" i="17"/>
  <c r="C38" i="17"/>
  <c r="B37" i="17"/>
  <c r="C37" i="17"/>
  <c r="B36" i="17"/>
  <c r="C36" i="17"/>
  <c r="B35" i="17"/>
  <c r="C35" i="17"/>
  <c r="B34" i="17"/>
  <c r="C34" i="17"/>
  <c r="B33" i="17"/>
  <c r="C33" i="17"/>
  <c r="B32" i="17"/>
  <c r="C32" i="17"/>
  <c r="B31" i="17"/>
  <c r="C31" i="17"/>
  <c r="B30" i="17"/>
  <c r="C30" i="17"/>
  <c r="B29" i="17"/>
  <c r="C29" i="17"/>
  <c r="B28" i="17"/>
  <c r="C28" i="17"/>
  <c r="B27" i="17"/>
  <c r="C27" i="17"/>
  <c r="B26" i="17"/>
  <c r="C26" i="17"/>
  <c r="B25" i="17"/>
  <c r="C25" i="17"/>
  <c r="B24" i="17"/>
  <c r="C24" i="17"/>
  <c r="B23" i="17"/>
  <c r="C23" i="17"/>
  <c r="B22" i="17"/>
  <c r="C22" i="17"/>
  <c r="B21" i="17"/>
  <c r="C21" i="17"/>
  <c r="B20" i="17"/>
  <c r="C20" i="17"/>
  <c r="B19" i="17"/>
  <c r="C19" i="17"/>
  <c r="B18" i="17"/>
  <c r="C18" i="17"/>
  <c r="B17" i="17"/>
  <c r="C17" i="17"/>
  <c r="B16" i="17"/>
  <c r="C16" i="17"/>
  <c r="B15" i="17"/>
  <c r="C15" i="17"/>
  <c r="B14" i="17"/>
  <c r="C14" i="17"/>
  <c r="B13" i="17"/>
  <c r="C13" i="17"/>
  <c r="B12" i="17"/>
  <c r="C12" i="17"/>
  <c r="B11" i="17"/>
  <c r="C11" i="17"/>
  <c r="B10" i="17"/>
  <c r="C10" i="17"/>
  <c r="B9" i="17"/>
  <c r="C9" i="17"/>
  <c r="B8" i="17"/>
  <c r="C8" i="17"/>
  <c r="B7" i="17"/>
  <c r="C7" i="17"/>
  <c r="J6" i="17"/>
  <c r="O6" i="17"/>
  <c r="I6" i="17"/>
  <c r="N6" i="17"/>
  <c r="L5" i="17"/>
  <c r="Q5" i="17"/>
  <c r="K5" i="17"/>
  <c r="P5" i="17"/>
  <c r="J5" i="17"/>
  <c r="O5" i="17"/>
  <c r="I5" i="17"/>
  <c r="N5" i="17"/>
  <c r="L4" i="17"/>
  <c r="K4" i="17"/>
  <c r="J4" i="17"/>
  <c r="O4" i="17"/>
  <c r="I4" i="17"/>
  <c r="N192" i="16"/>
  <c r="N190" i="16"/>
  <c r="N189" i="16" a="1"/>
  <c r="N189" i="16"/>
  <c r="N188" i="16" a="1"/>
  <c r="N188" i="16"/>
  <c r="U188" i="16"/>
  <c r="N187" i="16" a="1"/>
  <c r="N187" i="16"/>
  <c r="N186" i="16" a="1"/>
  <c r="N186" i="16"/>
  <c r="N185" i="16"/>
  <c r="N203" i="16"/>
  <c r="N202" i="16"/>
  <c r="N200" i="16"/>
  <c r="N206" i="16"/>
  <c r="N221" i="16"/>
  <c r="B221" i="16"/>
  <c r="N220" i="16"/>
  <c r="B220" i="16"/>
  <c r="N219" i="16"/>
  <c r="B219" i="16"/>
  <c r="N218" i="16"/>
  <c r="B218" i="16"/>
  <c r="N217" i="16"/>
  <c r="B217" i="16"/>
  <c r="N216" i="16"/>
  <c r="B216" i="16"/>
  <c r="N215" i="16"/>
  <c r="B215" i="16"/>
  <c r="N214" i="16"/>
  <c r="B214" i="16"/>
  <c r="N213" i="16"/>
  <c r="B213" i="16"/>
  <c r="N212" i="16"/>
  <c r="B212" i="16"/>
  <c r="N211" i="16"/>
  <c r="B211" i="16"/>
  <c r="N210" i="16"/>
  <c r="B210" i="16"/>
  <c r="N209" i="16"/>
  <c r="B209" i="16"/>
  <c r="N208" i="16"/>
  <c r="B208" i="16"/>
  <c r="L180" i="16"/>
  <c r="K180" i="16"/>
  <c r="J180" i="16"/>
  <c r="I180" i="16"/>
  <c r="H180" i="16" a="1"/>
  <c r="H180" i="16"/>
  <c r="F180" i="16"/>
  <c r="E180" i="16"/>
  <c r="D180" i="16"/>
  <c r="C180" i="16"/>
  <c r="B180" i="16"/>
  <c r="L179" i="16"/>
  <c r="K179" i="16"/>
  <c r="J179" i="16"/>
  <c r="I179" i="16"/>
  <c r="H179" i="16"/>
  <c r="F179" i="16"/>
  <c r="E179" i="16"/>
  <c r="D179" i="16"/>
  <c r="C179" i="16"/>
  <c r="B179" i="16"/>
  <c r="L178" i="16"/>
  <c r="K178" i="16"/>
  <c r="J178" i="16"/>
  <c r="I178" i="16"/>
  <c r="H178" i="16"/>
  <c r="F178" i="16"/>
  <c r="E178" i="16"/>
  <c r="D178" i="16"/>
  <c r="C178" i="16"/>
  <c r="B178" i="16"/>
  <c r="L177" i="16"/>
  <c r="K177" i="16"/>
  <c r="J177" i="16"/>
  <c r="I177" i="16"/>
  <c r="H177" i="16"/>
  <c r="F177" i="16"/>
  <c r="E177" i="16"/>
  <c r="D177" i="16"/>
  <c r="C177" i="16"/>
  <c r="B177" i="16"/>
  <c r="L176" i="16"/>
  <c r="K176" i="16"/>
  <c r="J176" i="16"/>
  <c r="I176" i="16"/>
  <c r="H176" i="16"/>
  <c r="F176" i="16"/>
  <c r="E176" i="16"/>
  <c r="D176" i="16"/>
  <c r="C176" i="16"/>
  <c r="B176" i="16"/>
  <c r="L175" i="16"/>
  <c r="K175" i="16"/>
  <c r="J175" i="16"/>
  <c r="I175" i="16"/>
  <c r="H175" i="16"/>
  <c r="F175" i="16"/>
  <c r="E175" i="16"/>
  <c r="D175" i="16"/>
  <c r="C175" i="16"/>
  <c r="B175" i="16"/>
  <c r="L174" i="16"/>
  <c r="K174" i="16"/>
  <c r="J174" i="16"/>
  <c r="I174" i="16"/>
  <c r="H174" i="16"/>
  <c r="F174" i="16"/>
  <c r="E174" i="16"/>
  <c r="D174" i="16"/>
  <c r="C174" i="16"/>
  <c r="B174" i="16"/>
  <c r="L173" i="16"/>
  <c r="K173" i="16"/>
  <c r="J173" i="16"/>
  <c r="I173" i="16"/>
  <c r="H173" i="16"/>
  <c r="F173" i="16"/>
  <c r="E173" i="16"/>
  <c r="D173" i="16"/>
  <c r="C173" i="16"/>
  <c r="B173" i="16"/>
  <c r="L172" i="16"/>
  <c r="K172" i="16"/>
  <c r="J172" i="16"/>
  <c r="I172" i="16"/>
  <c r="H172" i="16"/>
  <c r="F172" i="16"/>
  <c r="E172" i="16"/>
  <c r="D172" i="16"/>
  <c r="C172" i="16"/>
  <c r="B172" i="16"/>
  <c r="L171" i="16"/>
  <c r="K171" i="16"/>
  <c r="J171" i="16"/>
  <c r="I171" i="16"/>
  <c r="H171" i="16"/>
  <c r="F171" i="16"/>
  <c r="E171" i="16"/>
  <c r="D171" i="16"/>
  <c r="C171" i="16"/>
  <c r="B171" i="16"/>
  <c r="L170" i="16"/>
  <c r="K170" i="16"/>
  <c r="J170" i="16"/>
  <c r="I170" i="16"/>
  <c r="H170" i="16"/>
  <c r="F170" i="16"/>
  <c r="E170" i="16"/>
  <c r="D170" i="16"/>
  <c r="C170" i="16"/>
  <c r="B170" i="16"/>
  <c r="L169" i="16"/>
  <c r="K169" i="16"/>
  <c r="J169" i="16"/>
  <c r="I169" i="16"/>
  <c r="H169" i="16"/>
  <c r="F169" i="16"/>
  <c r="E169" i="16"/>
  <c r="D169" i="16"/>
  <c r="C169" i="16"/>
  <c r="B169" i="16"/>
  <c r="L168" i="16"/>
  <c r="K168" i="16"/>
  <c r="J168" i="16"/>
  <c r="I168" i="16"/>
  <c r="H168" i="16"/>
  <c r="F168" i="16"/>
  <c r="E168" i="16"/>
  <c r="D168" i="16"/>
  <c r="C168" i="16"/>
  <c r="B168" i="16"/>
  <c r="L167" i="16"/>
  <c r="K167" i="16"/>
  <c r="J167" i="16"/>
  <c r="I167" i="16"/>
  <c r="H167" i="16"/>
  <c r="F167" i="16"/>
  <c r="E167" i="16"/>
  <c r="D167" i="16"/>
  <c r="C167" i="16"/>
  <c r="B167" i="16"/>
  <c r="L166" i="16"/>
  <c r="K166" i="16"/>
  <c r="J166" i="16"/>
  <c r="I166" i="16"/>
  <c r="H166" i="16"/>
  <c r="F166" i="16"/>
  <c r="E166" i="16"/>
  <c r="D166" i="16"/>
  <c r="C166" i="16"/>
  <c r="B166" i="16"/>
  <c r="L165" i="16"/>
  <c r="K165" i="16"/>
  <c r="J165" i="16"/>
  <c r="I165" i="16"/>
  <c r="H165" i="16"/>
  <c r="F165" i="16"/>
  <c r="E165" i="16"/>
  <c r="D165" i="16"/>
  <c r="C165" i="16"/>
  <c r="B165" i="16"/>
  <c r="L164" i="16"/>
  <c r="K164" i="16"/>
  <c r="J164" i="16"/>
  <c r="I164" i="16"/>
  <c r="H164" i="16"/>
  <c r="F164" i="16"/>
  <c r="E164" i="16"/>
  <c r="D164" i="16"/>
  <c r="C164" i="16"/>
  <c r="B164" i="16"/>
  <c r="L163" i="16"/>
  <c r="K163" i="16"/>
  <c r="J163" i="16"/>
  <c r="I163" i="16"/>
  <c r="H163" i="16"/>
  <c r="F163" i="16"/>
  <c r="E163" i="16"/>
  <c r="D163" i="16"/>
  <c r="C163" i="16"/>
  <c r="B163" i="16"/>
  <c r="L162" i="16"/>
  <c r="K162" i="16"/>
  <c r="J162" i="16"/>
  <c r="I162" i="16"/>
  <c r="H162" i="16"/>
  <c r="F162" i="16"/>
  <c r="E162" i="16"/>
  <c r="D162" i="16"/>
  <c r="C162" i="16"/>
  <c r="B162" i="16"/>
  <c r="L161" i="16"/>
  <c r="K161" i="16"/>
  <c r="J161" i="16"/>
  <c r="I161" i="16"/>
  <c r="H161" i="16"/>
  <c r="F161" i="16"/>
  <c r="E161" i="16"/>
  <c r="D161" i="16"/>
  <c r="C161" i="16"/>
  <c r="B161" i="16"/>
  <c r="L160" i="16"/>
  <c r="K160" i="16"/>
  <c r="J160" i="16"/>
  <c r="I160" i="16"/>
  <c r="H160" i="16"/>
  <c r="F160" i="16"/>
  <c r="E160" i="16"/>
  <c r="D160" i="16"/>
  <c r="C160" i="16"/>
  <c r="B160" i="16"/>
  <c r="L159" i="16"/>
  <c r="K159" i="16"/>
  <c r="J159" i="16"/>
  <c r="I159" i="16"/>
  <c r="H159" i="16"/>
  <c r="F159" i="16"/>
  <c r="E159" i="16"/>
  <c r="D159" i="16"/>
  <c r="C159" i="16"/>
  <c r="B159" i="16"/>
  <c r="L158" i="16"/>
  <c r="K158" i="16"/>
  <c r="J158" i="16"/>
  <c r="I158" i="16"/>
  <c r="H158" i="16"/>
  <c r="F158" i="16"/>
  <c r="E158" i="16"/>
  <c r="D158" i="16"/>
  <c r="C158" i="16"/>
  <c r="B158" i="16"/>
  <c r="L157" i="16"/>
  <c r="K157" i="16"/>
  <c r="J157" i="16"/>
  <c r="I157" i="16"/>
  <c r="H157" i="16"/>
  <c r="F157" i="16"/>
  <c r="E157" i="16"/>
  <c r="D157" i="16"/>
  <c r="C157" i="16"/>
  <c r="B157" i="16"/>
  <c r="L156" i="16"/>
  <c r="K156" i="16"/>
  <c r="J156" i="16"/>
  <c r="I156" i="16"/>
  <c r="H156" i="16"/>
  <c r="F156" i="16"/>
  <c r="E156" i="16"/>
  <c r="D156" i="16"/>
  <c r="C156" i="16"/>
  <c r="B156" i="16"/>
  <c r="L155" i="16"/>
  <c r="K155" i="16"/>
  <c r="J155" i="16"/>
  <c r="I155" i="16"/>
  <c r="H155" i="16"/>
  <c r="F155" i="16"/>
  <c r="E155" i="16"/>
  <c r="D155" i="16"/>
  <c r="C155" i="16"/>
  <c r="B155" i="16"/>
  <c r="L154" i="16"/>
  <c r="K154" i="16"/>
  <c r="J154" i="16"/>
  <c r="I154" i="16"/>
  <c r="H154" i="16"/>
  <c r="F154" i="16"/>
  <c r="E154" i="16"/>
  <c r="D154" i="16"/>
  <c r="C154" i="16"/>
  <c r="B154" i="16"/>
  <c r="L153" i="16"/>
  <c r="K153" i="16"/>
  <c r="J153" i="16"/>
  <c r="I153" i="16"/>
  <c r="H153" i="16"/>
  <c r="F153" i="16"/>
  <c r="E153" i="16"/>
  <c r="D153" i="16"/>
  <c r="C153" i="16"/>
  <c r="B153" i="16"/>
  <c r="L152" i="16"/>
  <c r="K152" i="16"/>
  <c r="J152" i="16"/>
  <c r="I152" i="16"/>
  <c r="H152" i="16"/>
  <c r="F152" i="16"/>
  <c r="E152" i="16"/>
  <c r="D152" i="16"/>
  <c r="C152" i="16"/>
  <c r="B152" i="16"/>
  <c r="L151" i="16"/>
  <c r="K151" i="16"/>
  <c r="J151" i="16"/>
  <c r="I151" i="16"/>
  <c r="H151" i="16"/>
  <c r="F151" i="16"/>
  <c r="E151" i="16"/>
  <c r="D151" i="16"/>
  <c r="C151" i="16"/>
  <c r="B151" i="16"/>
  <c r="L150" i="16"/>
  <c r="K150" i="16"/>
  <c r="J150" i="16"/>
  <c r="I150" i="16"/>
  <c r="H150" i="16"/>
  <c r="F150" i="16"/>
  <c r="E150" i="16"/>
  <c r="D150" i="16"/>
  <c r="C150" i="16"/>
  <c r="B150" i="16"/>
  <c r="L149" i="16"/>
  <c r="K149" i="16"/>
  <c r="J149" i="16"/>
  <c r="I149" i="16"/>
  <c r="H149" i="16"/>
  <c r="F149" i="16"/>
  <c r="E149" i="16"/>
  <c r="D149" i="16"/>
  <c r="C149" i="16"/>
  <c r="B149" i="16"/>
  <c r="L148" i="16"/>
  <c r="K148" i="16"/>
  <c r="J148" i="16"/>
  <c r="I148" i="16"/>
  <c r="H148" i="16"/>
  <c r="F148" i="16"/>
  <c r="E148" i="16"/>
  <c r="D148" i="16"/>
  <c r="C148" i="16"/>
  <c r="B148" i="16"/>
  <c r="L147" i="16"/>
  <c r="K147" i="16"/>
  <c r="J147" i="16"/>
  <c r="I147" i="16"/>
  <c r="H147" i="16"/>
  <c r="F147" i="16"/>
  <c r="E147" i="16"/>
  <c r="D147" i="16"/>
  <c r="C147" i="16"/>
  <c r="B147" i="16"/>
  <c r="L146" i="16"/>
  <c r="K146" i="16"/>
  <c r="J146" i="16"/>
  <c r="I146" i="16"/>
  <c r="H146" i="16"/>
  <c r="F146" i="16"/>
  <c r="E146" i="16"/>
  <c r="D146" i="16"/>
  <c r="C146" i="16"/>
  <c r="B146" i="16"/>
  <c r="L145" i="16"/>
  <c r="K145" i="16"/>
  <c r="J145" i="16"/>
  <c r="I145" i="16"/>
  <c r="H145" i="16"/>
  <c r="F145" i="16"/>
  <c r="E145" i="16"/>
  <c r="D145" i="16"/>
  <c r="C145" i="16"/>
  <c r="B145" i="16"/>
  <c r="L144" i="16"/>
  <c r="K144" i="16"/>
  <c r="J144" i="16"/>
  <c r="I144" i="16"/>
  <c r="H144" i="16"/>
  <c r="F144" i="16"/>
  <c r="E144" i="16"/>
  <c r="D144" i="16"/>
  <c r="C144" i="16"/>
  <c r="B144" i="16"/>
  <c r="L143" i="16"/>
  <c r="K143" i="16"/>
  <c r="J143" i="16"/>
  <c r="I143" i="16"/>
  <c r="H143" i="16"/>
  <c r="F143" i="16"/>
  <c r="E143" i="16"/>
  <c r="D143" i="16"/>
  <c r="C143" i="16"/>
  <c r="B143" i="16"/>
  <c r="L142" i="16"/>
  <c r="K142" i="16"/>
  <c r="J142" i="16"/>
  <c r="I142" i="16"/>
  <c r="H142" i="16"/>
  <c r="F142" i="16"/>
  <c r="E142" i="16"/>
  <c r="D142" i="16"/>
  <c r="C142" i="16"/>
  <c r="B142" i="16"/>
  <c r="L141" i="16"/>
  <c r="K141" i="16"/>
  <c r="J141" i="16"/>
  <c r="I141" i="16"/>
  <c r="H141" i="16"/>
  <c r="F141" i="16"/>
  <c r="E141" i="16"/>
  <c r="D141" i="16"/>
  <c r="C141" i="16"/>
  <c r="B141" i="16"/>
  <c r="L140" i="16"/>
  <c r="K140" i="16"/>
  <c r="J140" i="16"/>
  <c r="I140" i="16"/>
  <c r="H140" i="16"/>
  <c r="F140" i="16"/>
  <c r="E140" i="16"/>
  <c r="D140" i="16"/>
  <c r="C140" i="16"/>
  <c r="B140" i="16"/>
  <c r="L139" i="16"/>
  <c r="K139" i="16"/>
  <c r="J139" i="16"/>
  <c r="I139" i="16"/>
  <c r="H139" i="16"/>
  <c r="F139" i="16"/>
  <c r="E139" i="16"/>
  <c r="D139" i="16"/>
  <c r="C139" i="16"/>
  <c r="B139" i="16"/>
  <c r="L138" i="16"/>
  <c r="K138" i="16"/>
  <c r="J138" i="16"/>
  <c r="I138" i="16"/>
  <c r="H138" i="16"/>
  <c r="F138" i="16"/>
  <c r="E138" i="16"/>
  <c r="D138" i="16"/>
  <c r="C138" i="16"/>
  <c r="B138" i="16"/>
  <c r="L137" i="16"/>
  <c r="K137" i="16"/>
  <c r="J137" i="16"/>
  <c r="I137" i="16"/>
  <c r="H137" i="16"/>
  <c r="F137" i="16"/>
  <c r="E137" i="16"/>
  <c r="D137" i="16"/>
  <c r="C137" i="16"/>
  <c r="B137" i="16"/>
  <c r="L136" i="16"/>
  <c r="K136" i="16"/>
  <c r="J136" i="16"/>
  <c r="I136" i="16"/>
  <c r="H136" i="16"/>
  <c r="F136" i="16"/>
  <c r="E136" i="16"/>
  <c r="D136" i="16"/>
  <c r="C136" i="16"/>
  <c r="B136" i="16"/>
  <c r="L135" i="16"/>
  <c r="K135" i="16"/>
  <c r="J135" i="16"/>
  <c r="I135" i="16"/>
  <c r="H135" i="16"/>
  <c r="F135" i="16"/>
  <c r="E135" i="16"/>
  <c r="D135" i="16"/>
  <c r="C135" i="16"/>
  <c r="B135" i="16"/>
  <c r="L134" i="16"/>
  <c r="K134" i="16"/>
  <c r="J134" i="16"/>
  <c r="I134" i="16"/>
  <c r="H134" i="16"/>
  <c r="F134" i="16"/>
  <c r="E134" i="16"/>
  <c r="D134" i="16"/>
  <c r="C134" i="16"/>
  <c r="B134" i="16"/>
  <c r="L133" i="16"/>
  <c r="K133" i="16"/>
  <c r="J133" i="16"/>
  <c r="I133" i="16"/>
  <c r="H133" i="16"/>
  <c r="F133" i="16"/>
  <c r="E133" i="16"/>
  <c r="D133" i="16"/>
  <c r="C133" i="16"/>
  <c r="B133" i="16"/>
  <c r="L132" i="16"/>
  <c r="K132" i="16"/>
  <c r="J132" i="16"/>
  <c r="I132" i="16"/>
  <c r="H132" i="16"/>
  <c r="F132" i="16"/>
  <c r="E132" i="16"/>
  <c r="D132" i="16"/>
  <c r="C132" i="16"/>
  <c r="B132" i="16"/>
  <c r="L131" i="16"/>
  <c r="K131" i="16"/>
  <c r="J131" i="16"/>
  <c r="I131" i="16"/>
  <c r="H131" i="16"/>
  <c r="F131" i="16"/>
  <c r="E131" i="16"/>
  <c r="D131" i="16"/>
  <c r="C131" i="16"/>
  <c r="B131" i="16"/>
  <c r="L130" i="16"/>
  <c r="K130" i="16"/>
  <c r="J130" i="16"/>
  <c r="I130" i="16"/>
  <c r="H130" i="16"/>
  <c r="F130" i="16"/>
  <c r="E130" i="16"/>
  <c r="D130" i="16"/>
  <c r="C130" i="16"/>
  <c r="B130" i="16"/>
  <c r="L129" i="16"/>
  <c r="K129" i="16"/>
  <c r="J129" i="16"/>
  <c r="I129" i="16"/>
  <c r="H129" i="16"/>
  <c r="F129" i="16"/>
  <c r="E129" i="16"/>
  <c r="D129" i="16"/>
  <c r="C129" i="16"/>
  <c r="B129" i="16"/>
  <c r="L128" i="16"/>
  <c r="K128" i="16"/>
  <c r="J128" i="16"/>
  <c r="I128" i="16"/>
  <c r="H128" i="16"/>
  <c r="F128" i="16"/>
  <c r="E128" i="16"/>
  <c r="D128" i="16"/>
  <c r="C128" i="16"/>
  <c r="B128" i="16"/>
  <c r="L127" i="16"/>
  <c r="K127" i="16"/>
  <c r="J127" i="16"/>
  <c r="I127" i="16"/>
  <c r="H127" i="16"/>
  <c r="F127" i="16"/>
  <c r="E127" i="16"/>
  <c r="D127" i="16"/>
  <c r="C127" i="16"/>
  <c r="B127" i="16"/>
  <c r="L126" i="16"/>
  <c r="K126" i="16"/>
  <c r="J126" i="16"/>
  <c r="I126" i="16"/>
  <c r="H126" i="16"/>
  <c r="F126" i="16"/>
  <c r="E126" i="16"/>
  <c r="D126" i="16"/>
  <c r="C126" i="16"/>
  <c r="B126" i="16"/>
  <c r="L125" i="16"/>
  <c r="K125" i="16"/>
  <c r="J125" i="16"/>
  <c r="I125" i="16"/>
  <c r="H125" i="16"/>
  <c r="F125" i="16"/>
  <c r="E125" i="16"/>
  <c r="D125" i="16"/>
  <c r="C125" i="16"/>
  <c r="B125" i="16"/>
  <c r="L124" i="16"/>
  <c r="K124" i="16"/>
  <c r="J124" i="16"/>
  <c r="I124" i="16"/>
  <c r="H124" i="16"/>
  <c r="F124" i="16"/>
  <c r="E124" i="16"/>
  <c r="D124" i="16"/>
  <c r="C124" i="16"/>
  <c r="B124" i="16"/>
  <c r="L123" i="16"/>
  <c r="K123" i="16"/>
  <c r="J123" i="16"/>
  <c r="I123" i="16"/>
  <c r="H123" i="16"/>
  <c r="F123" i="16"/>
  <c r="E123" i="16"/>
  <c r="D123" i="16"/>
  <c r="C123" i="16"/>
  <c r="B123" i="16"/>
  <c r="L122" i="16"/>
  <c r="K122" i="16"/>
  <c r="J122" i="16"/>
  <c r="I122" i="16"/>
  <c r="H122" i="16"/>
  <c r="F122" i="16"/>
  <c r="E122" i="16"/>
  <c r="D122" i="16"/>
  <c r="C122" i="16"/>
  <c r="B122" i="16"/>
  <c r="L121" i="16"/>
  <c r="K121" i="16"/>
  <c r="J121" i="16"/>
  <c r="I121" i="16"/>
  <c r="H121" i="16"/>
  <c r="F121" i="16"/>
  <c r="E121" i="16"/>
  <c r="D121" i="16"/>
  <c r="C121" i="16"/>
  <c r="B121" i="16"/>
  <c r="L120" i="16"/>
  <c r="K120" i="16"/>
  <c r="J120" i="16"/>
  <c r="I120" i="16"/>
  <c r="H120" i="16"/>
  <c r="F120" i="16"/>
  <c r="E120" i="16"/>
  <c r="D120" i="16"/>
  <c r="C120" i="16"/>
  <c r="B120" i="16"/>
  <c r="L119" i="16"/>
  <c r="K119" i="16"/>
  <c r="J119" i="16"/>
  <c r="I119" i="16"/>
  <c r="H119" i="16"/>
  <c r="F119" i="16"/>
  <c r="E119" i="16"/>
  <c r="D119" i="16"/>
  <c r="C119" i="16"/>
  <c r="B119" i="16"/>
  <c r="L118" i="16"/>
  <c r="K118" i="16"/>
  <c r="J118" i="16"/>
  <c r="I118" i="16"/>
  <c r="H118" i="16"/>
  <c r="F118" i="16"/>
  <c r="E118" i="16"/>
  <c r="D118" i="16"/>
  <c r="C118" i="16"/>
  <c r="B118" i="16"/>
  <c r="L117" i="16"/>
  <c r="K117" i="16"/>
  <c r="J117" i="16"/>
  <c r="I117" i="16"/>
  <c r="H117" i="16"/>
  <c r="F117" i="16"/>
  <c r="E117" i="16"/>
  <c r="D117" i="16"/>
  <c r="C117" i="16"/>
  <c r="B117" i="16"/>
  <c r="L116" i="16"/>
  <c r="K116" i="16"/>
  <c r="J116" i="16"/>
  <c r="I116" i="16"/>
  <c r="H116" i="16"/>
  <c r="F116" i="16"/>
  <c r="E116" i="16"/>
  <c r="D116" i="16"/>
  <c r="C116" i="16"/>
  <c r="B116" i="16"/>
  <c r="L115" i="16"/>
  <c r="K115" i="16"/>
  <c r="J115" i="16"/>
  <c r="I115" i="16"/>
  <c r="H115" i="16"/>
  <c r="F115" i="16"/>
  <c r="E115" i="16"/>
  <c r="D115" i="16"/>
  <c r="C115" i="16"/>
  <c r="B115" i="16"/>
  <c r="L114" i="16"/>
  <c r="K114" i="16"/>
  <c r="J114" i="16"/>
  <c r="I114" i="16"/>
  <c r="H114" i="16"/>
  <c r="F114" i="16"/>
  <c r="E114" i="16"/>
  <c r="D114" i="16"/>
  <c r="C114" i="16"/>
  <c r="B114" i="16"/>
  <c r="L113" i="16"/>
  <c r="K113" i="16"/>
  <c r="J113" i="16"/>
  <c r="I113" i="16"/>
  <c r="H113" i="16"/>
  <c r="F113" i="16"/>
  <c r="E113" i="16"/>
  <c r="D113" i="16"/>
  <c r="C113" i="16"/>
  <c r="B113" i="16"/>
  <c r="L112" i="16"/>
  <c r="K112" i="16"/>
  <c r="J112" i="16"/>
  <c r="I112" i="16"/>
  <c r="H112" i="16"/>
  <c r="F112" i="16"/>
  <c r="E112" i="16"/>
  <c r="D112" i="16"/>
  <c r="C112" i="16"/>
  <c r="B112" i="16"/>
  <c r="L111" i="16"/>
  <c r="K111" i="16"/>
  <c r="J111" i="16"/>
  <c r="I111" i="16"/>
  <c r="H111" i="16"/>
  <c r="F111" i="16"/>
  <c r="E111" i="16"/>
  <c r="D111" i="16"/>
  <c r="C111" i="16"/>
  <c r="B111" i="16"/>
  <c r="L110" i="16"/>
  <c r="K110" i="16"/>
  <c r="J110" i="16"/>
  <c r="I110" i="16"/>
  <c r="H110" i="16"/>
  <c r="F110" i="16"/>
  <c r="E110" i="16"/>
  <c r="D110" i="16"/>
  <c r="C110" i="16"/>
  <c r="B110" i="16"/>
  <c r="L109" i="16"/>
  <c r="K109" i="16"/>
  <c r="J109" i="16"/>
  <c r="I109" i="16"/>
  <c r="H109" i="16"/>
  <c r="F109" i="16"/>
  <c r="E109" i="16"/>
  <c r="D109" i="16"/>
  <c r="C109" i="16"/>
  <c r="B109" i="16"/>
  <c r="L108" i="16"/>
  <c r="K108" i="16"/>
  <c r="J108" i="16"/>
  <c r="I108" i="16"/>
  <c r="H108" i="16"/>
  <c r="F108" i="16"/>
  <c r="E108" i="16"/>
  <c r="D108" i="16"/>
  <c r="C108" i="16"/>
  <c r="B108" i="16"/>
  <c r="L107" i="16"/>
  <c r="K107" i="16"/>
  <c r="J107" i="16"/>
  <c r="I107" i="16"/>
  <c r="H107" i="16"/>
  <c r="F107" i="16"/>
  <c r="E107" i="16"/>
  <c r="D107" i="16"/>
  <c r="C107" i="16"/>
  <c r="B107" i="16"/>
  <c r="L106" i="16"/>
  <c r="K106" i="16"/>
  <c r="J106" i="16"/>
  <c r="I106" i="16"/>
  <c r="H106" i="16"/>
  <c r="F106" i="16"/>
  <c r="E106" i="16"/>
  <c r="D106" i="16"/>
  <c r="C106" i="16"/>
  <c r="B106" i="16"/>
  <c r="L105" i="16"/>
  <c r="K105" i="16"/>
  <c r="J105" i="16"/>
  <c r="I105" i="16"/>
  <c r="H105" i="16"/>
  <c r="F105" i="16"/>
  <c r="E105" i="16"/>
  <c r="D105" i="16"/>
  <c r="C105" i="16"/>
  <c r="B105" i="16"/>
  <c r="L104" i="16"/>
  <c r="K104" i="16"/>
  <c r="J104" i="16"/>
  <c r="I104" i="16"/>
  <c r="H104" i="16"/>
  <c r="F104" i="16"/>
  <c r="E104" i="16"/>
  <c r="D104" i="16"/>
  <c r="C104" i="16"/>
  <c r="B104" i="16"/>
  <c r="L103" i="16"/>
  <c r="K103" i="16"/>
  <c r="J103" i="16"/>
  <c r="I103" i="16"/>
  <c r="H103" i="16"/>
  <c r="F103" i="16"/>
  <c r="E103" i="16"/>
  <c r="D103" i="16"/>
  <c r="C103" i="16"/>
  <c r="B103" i="16"/>
  <c r="L102" i="16"/>
  <c r="K102" i="16"/>
  <c r="J102" i="16"/>
  <c r="I102" i="16"/>
  <c r="H102" i="16"/>
  <c r="F102" i="16"/>
  <c r="E102" i="16"/>
  <c r="D102" i="16"/>
  <c r="C102" i="16"/>
  <c r="B102" i="16"/>
  <c r="L101" i="16"/>
  <c r="K101" i="16"/>
  <c r="J101" i="16"/>
  <c r="I101" i="16"/>
  <c r="H101" i="16"/>
  <c r="F101" i="16"/>
  <c r="E101" i="16"/>
  <c r="D101" i="16"/>
  <c r="C101" i="16"/>
  <c r="B101" i="16"/>
  <c r="L100" i="16"/>
  <c r="K100" i="16"/>
  <c r="J100" i="16"/>
  <c r="I100" i="16"/>
  <c r="H100" i="16"/>
  <c r="F100" i="16"/>
  <c r="E100" i="16"/>
  <c r="D100" i="16"/>
  <c r="C100" i="16"/>
  <c r="B100" i="16"/>
  <c r="L99" i="16"/>
  <c r="K99" i="16"/>
  <c r="J99" i="16"/>
  <c r="I99" i="16"/>
  <c r="H99" i="16"/>
  <c r="F99" i="16"/>
  <c r="E99" i="16"/>
  <c r="D99" i="16"/>
  <c r="C99" i="16"/>
  <c r="B99" i="16"/>
  <c r="L98" i="16"/>
  <c r="K98" i="16"/>
  <c r="J98" i="16"/>
  <c r="I98" i="16"/>
  <c r="H98" i="16"/>
  <c r="F98" i="16"/>
  <c r="E98" i="16"/>
  <c r="D98" i="16"/>
  <c r="C98" i="16"/>
  <c r="B98" i="16"/>
  <c r="L97" i="16"/>
  <c r="K97" i="16"/>
  <c r="J97" i="16"/>
  <c r="I97" i="16"/>
  <c r="H97" i="16"/>
  <c r="F97" i="16"/>
  <c r="E97" i="16"/>
  <c r="D97" i="16"/>
  <c r="C97" i="16"/>
  <c r="B97" i="16"/>
  <c r="L96" i="16"/>
  <c r="K96" i="16"/>
  <c r="J96" i="16"/>
  <c r="I96" i="16"/>
  <c r="H96" i="16"/>
  <c r="F96" i="16"/>
  <c r="E96" i="16"/>
  <c r="D96" i="16"/>
  <c r="C96" i="16"/>
  <c r="B96" i="16"/>
  <c r="L95" i="16"/>
  <c r="K95" i="16"/>
  <c r="J95" i="16"/>
  <c r="I95" i="16"/>
  <c r="H95" i="16"/>
  <c r="F95" i="16"/>
  <c r="E95" i="16"/>
  <c r="D95" i="16"/>
  <c r="C95" i="16"/>
  <c r="B95" i="16"/>
  <c r="L94" i="16"/>
  <c r="K94" i="16"/>
  <c r="J94" i="16"/>
  <c r="I94" i="16"/>
  <c r="H94" i="16"/>
  <c r="F94" i="16"/>
  <c r="E94" i="16"/>
  <c r="D94" i="16"/>
  <c r="C94" i="16"/>
  <c r="B94" i="16"/>
  <c r="L93" i="16"/>
  <c r="K93" i="16"/>
  <c r="J93" i="16"/>
  <c r="I93" i="16"/>
  <c r="H93" i="16"/>
  <c r="F93" i="16"/>
  <c r="E93" i="16"/>
  <c r="D93" i="16"/>
  <c r="C93" i="16"/>
  <c r="B93" i="16"/>
  <c r="L92" i="16"/>
  <c r="K92" i="16"/>
  <c r="J92" i="16"/>
  <c r="I92" i="16"/>
  <c r="H92" i="16"/>
  <c r="F92" i="16"/>
  <c r="E92" i="16"/>
  <c r="D92" i="16"/>
  <c r="C92" i="16"/>
  <c r="B92" i="16"/>
  <c r="L91" i="16"/>
  <c r="K91" i="16"/>
  <c r="J91" i="16"/>
  <c r="I91" i="16"/>
  <c r="H91" i="16"/>
  <c r="F91" i="16"/>
  <c r="E91" i="16"/>
  <c r="D91" i="16"/>
  <c r="C91" i="16"/>
  <c r="B91" i="16"/>
  <c r="L90" i="16"/>
  <c r="K90" i="16"/>
  <c r="J90" i="16"/>
  <c r="I90" i="16"/>
  <c r="H90" i="16"/>
  <c r="F90" i="16"/>
  <c r="E90" i="16"/>
  <c r="D90" i="16"/>
  <c r="C90" i="16"/>
  <c r="B90" i="16"/>
  <c r="L89" i="16"/>
  <c r="K89" i="16"/>
  <c r="J89" i="16"/>
  <c r="I89" i="16"/>
  <c r="H89" i="16"/>
  <c r="F89" i="16"/>
  <c r="E89" i="16"/>
  <c r="D89" i="16"/>
  <c r="C89" i="16"/>
  <c r="B89" i="16"/>
  <c r="L88" i="16"/>
  <c r="K88" i="16"/>
  <c r="J88" i="16"/>
  <c r="I88" i="16"/>
  <c r="H88" i="16"/>
  <c r="F88" i="16"/>
  <c r="E88" i="16"/>
  <c r="D88" i="16"/>
  <c r="C88" i="16"/>
  <c r="B88" i="16"/>
  <c r="L87" i="16"/>
  <c r="K87" i="16"/>
  <c r="J87" i="16"/>
  <c r="I87" i="16"/>
  <c r="H87" i="16"/>
  <c r="F87" i="16"/>
  <c r="E87" i="16"/>
  <c r="D87" i="16"/>
  <c r="C87" i="16"/>
  <c r="B87" i="16"/>
  <c r="L86" i="16"/>
  <c r="K86" i="16"/>
  <c r="J86" i="16"/>
  <c r="I86" i="16"/>
  <c r="H86" i="16"/>
  <c r="F86" i="16"/>
  <c r="E86" i="16"/>
  <c r="D86" i="16"/>
  <c r="C86" i="16"/>
  <c r="B86" i="16"/>
  <c r="L85" i="16"/>
  <c r="K85" i="16"/>
  <c r="J85" i="16"/>
  <c r="I85" i="16"/>
  <c r="H85" i="16"/>
  <c r="F85" i="16"/>
  <c r="E85" i="16"/>
  <c r="D85" i="16"/>
  <c r="C85" i="16"/>
  <c r="B85" i="16"/>
  <c r="L84" i="16"/>
  <c r="K84" i="16"/>
  <c r="J84" i="16"/>
  <c r="I84" i="16"/>
  <c r="H84" i="16"/>
  <c r="F84" i="16"/>
  <c r="E84" i="16"/>
  <c r="D84" i="16"/>
  <c r="C84" i="16"/>
  <c r="B84" i="16"/>
  <c r="L83" i="16"/>
  <c r="K83" i="16"/>
  <c r="J83" i="16"/>
  <c r="I83" i="16"/>
  <c r="H83" i="16"/>
  <c r="F83" i="16"/>
  <c r="E83" i="16"/>
  <c r="D83" i="16"/>
  <c r="C83" i="16"/>
  <c r="B83" i="16"/>
  <c r="L82" i="16"/>
  <c r="K82" i="16"/>
  <c r="J82" i="16"/>
  <c r="I82" i="16"/>
  <c r="H82" i="16"/>
  <c r="F82" i="16"/>
  <c r="E82" i="16"/>
  <c r="D82" i="16"/>
  <c r="C82" i="16"/>
  <c r="B82" i="16"/>
  <c r="L81" i="16"/>
  <c r="K81" i="16"/>
  <c r="J81" i="16"/>
  <c r="I81" i="16"/>
  <c r="H81" i="16"/>
  <c r="F81" i="16"/>
  <c r="E81" i="16"/>
  <c r="D81" i="16"/>
  <c r="C81" i="16"/>
  <c r="B81" i="16"/>
  <c r="L80" i="16"/>
  <c r="K80" i="16"/>
  <c r="J80" i="16"/>
  <c r="I80" i="16"/>
  <c r="H80" i="16"/>
  <c r="F80" i="16"/>
  <c r="E80" i="16"/>
  <c r="D80" i="16"/>
  <c r="C80" i="16"/>
  <c r="B80" i="16"/>
  <c r="L79" i="16"/>
  <c r="K79" i="16"/>
  <c r="J79" i="16"/>
  <c r="I79" i="16"/>
  <c r="H79" i="16"/>
  <c r="F79" i="16"/>
  <c r="E79" i="16"/>
  <c r="D79" i="16"/>
  <c r="C79" i="16"/>
  <c r="B79" i="16"/>
  <c r="L78" i="16"/>
  <c r="K78" i="16"/>
  <c r="J78" i="16"/>
  <c r="I78" i="16"/>
  <c r="H78" i="16"/>
  <c r="F78" i="16"/>
  <c r="E78" i="16"/>
  <c r="D78" i="16"/>
  <c r="C78" i="16"/>
  <c r="B78" i="16"/>
  <c r="L77" i="16"/>
  <c r="K77" i="16"/>
  <c r="J77" i="16"/>
  <c r="I77" i="16"/>
  <c r="H77" i="16"/>
  <c r="F77" i="16"/>
  <c r="E77" i="16"/>
  <c r="D77" i="16"/>
  <c r="C77" i="16"/>
  <c r="B77" i="16"/>
  <c r="L76" i="16"/>
  <c r="K76" i="16"/>
  <c r="J76" i="16"/>
  <c r="I76" i="16"/>
  <c r="H76" i="16"/>
  <c r="F76" i="16"/>
  <c r="E76" i="16"/>
  <c r="D76" i="16"/>
  <c r="C76" i="16"/>
  <c r="B76" i="16"/>
  <c r="L75" i="16"/>
  <c r="K75" i="16"/>
  <c r="J75" i="16"/>
  <c r="I75" i="16"/>
  <c r="H75" i="16"/>
  <c r="F75" i="16"/>
  <c r="E75" i="16"/>
  <c r="D75" i="16"/>
  <c r="C75" i="16"/>
  <c r="B75" i="16"/>
  <c r="L74" i="16"/>
  <c r="K74" i="16"/>
  <c r="J74" i="16"/>
  <c r="I74" i="16"/>
  <c r="H74" i="16"/>
  <c r="F74" i="16"/>
  <c r="E74" i="16"/>
  <c r="D74" i="16"/>
  <c r="C74" i="16"/>
  <c r="B74" i="16"/>
  <c r="L73" i="16"/>
  <c r="K73" i="16"/>
  <c r="J73" i="16"/>
  <c r="I73" i="16"/>
  <c r="H73" i="16"/>
  <c r="F73" i="16"/>
  <c r="E73" i="16"/>
  <c r="D73" i="16"/>
  <c r="C73" i="16"/>
  <c r="B73" i="16"/>
  <c r="L72" i="16"/>
  <c r="K72" i="16"/>
  <c r="J72" i="16"/>
  <c r="I72" i="16"/>
  <c r="H72" i="16"/>
  <c r="F72" i="16"/>
  <c r="E72" i="16"/>
  <c r="D72" i="16"/>
  <c r="C72" i="16"/>
  <c r="B72" i="16"/>
  <c r="L71" i="16"/>
  <c r="K71" i="16"/>
  <c r="J71" i="16"/>
  <c r="I71" i="16"/>
  <c r="H71" i="16"/>
  <c r="F71" i="16"/>
  <c r="E71" i="16"/>
  <c r="D71" i="16"/>
  <c r="C71" i="16"/>
  <c r="B71" i="16"/>
  <c r="L70" i="16"/>
  <c r="K70" i="16"/>
  <c r="J70" i="16"/>
  <c r="I70" i="16"/>
  <c r="H70" i="16"/>
  <c r="F70" i="16"/>
  <c r="E70" i="16"/>
  <c r="D70" i="16"/>
  <c r="C70" i="16"/>
  <c r="B70" i="16"/>
  <c r="L69" i="16"/>
  <c r="K69" i="16"/>
  <c r="J69" i="16"/>
  <c r="I69" i="16"/>
  <c r="H69" i="16"/>
  <c r="F69" i="16"/>
  <c r="E69" i="16"/>
  <c r="D69" i="16"/>
  <c r="C69" i="16"/>
  <c r="B69" i="16"/>
  <c r="L68" i="16"/>
  <c r="K68" i="16"/>
  <c r="J68" i="16"/>
  <c r="I68" i="16"/>
  <c r="H68" i="16"/>
  <c r="F68" i="16"/>
  <c r="E68" i="16"/>
  <c r="D68" i="16"/>
  <c r="C68" i="16"/>
  <c r="B68" i="16"/>
  <c r="L67" i="16"/>
  <c r="K67" i="16"/>
  <c r="J67" i="16"/>
  <c r="I67" i="16"/>
  <c r="H67" i="16"/>
  <c r="F67" i="16"/>
  <c r="E67" i="16"/>
  <c r="D67" i="16"/>
  <c r="C67" i="16"/>
  <c r="B67" i="16"/>
  <c r="L66" i="16"/>
  <c r="K66" i="16"/>
  <c r="J66" i="16"/>
  <c r="I66" i="16"/>
  <c r="H66" i="16"/>
  <c r="F66" i="16"/>
  <c r="E66" i="16"/>
  <c r="D66" i="16"/>
  <c r="C66" i="16"/>
  <c r="B66" i="16"/>
  <c r="L65" i="16"/>
  <c r="K65" i="16"/>
  <c r="J65" i="16"/>
  <c r="I65" i="16"/>
  <c r="H65" i="16"/>
  <c r="F65" i="16"/>
  <c r="E65" i="16"/>
  <c r="D65" i="16"/>
  <c r="C65" i="16"/>
  <c r="B65" i="16"/>
  <c r="L64" i="16"/>
  <c r="K64" i="16"/>
  <c r="J64" i="16"/>
  <c r="I64" i="16"/>
  <c r="H64" i="16"/>
  <c r="F64" i="16"/>
  <c r="E64" i="16"/>
  <c r="D64" i="16"/>
  <c r="C64" i="16"/>
  <c r="B64" i="16"/>
  <c r="L63" i="16"/>
  <c r="K63" i="16"/>
  <c r="J63" i="16"/>
  <c r="I63" i="16"/>
  <c r="H63" i="16"/>
  <c r="F63" i="16"/>
  <c r="E63" i="16"/>
  <c r="D63" i="16"/>
  <c r="C63" i="16"/>
  <c r="B63" i="16"/>
  <c r="L62" i="16"/>
  <c r="K62" i="16"/>
  <c r="J62" i="16"/>
  <c r="I62" i="16"/>
  <c r="H62" i="16"/>
  <c r="F62" i="16"/>
  <c r="E62" i="16"/>
  <c r="D62" i="16"/>
  <c r="C62" i="16"/>
  <c r="B62" i="16"/>
  <c r="L61" i="16"/>
  <c r="K61" i="16"/>
  <c r="J61" i="16"/>
  <c r="I61" i="16"/>
  <c r="H61" i="16"/>
  <c r="F61" i="16"/>
  <c r="E61" i="16"/>
  <c r="D61" i="16"/>
  <c r="C61" i="16"/>
  <c r="B61" i="16"/>
  <c r="L60" i="16"/>
  <c r="K60" i="16"/>
  <c r="J60" i="16"/>
  <c r="I60" i="16"/>
  <c r="H60" i="16"/>
  <c r="F60" i="16"/>
  <c r="E60" i="16"/>
  <c r="D60" i="16"/>
  <c r="C60" i="16"/>
  <c r="B60" i="16"/>
  <c r="L59" i="16"/>
  <c r="K59" i="16"/>
  <c r="J59" i="16"/>
  <c r="I59" i="16"/>
  <c r="H59" i="16"/>
  <c r="F59" i="16"/>
  <c r="E59" i="16"/>
  <c r="D59" i="16"/>
  <c r="C59" i="16"/>
  <c r="B59" i="16"/>
  <c r="L58" i="16"/>
  <c r="K58" i="16"/>
  <c r="J58" i="16"/>
  <c r="I58" i="16"/>
  <c r="H58" i="16"/>
  <c r="F58" i="16"/>
  <c r="E58" i="16"/>
  <c r="D58" i="16"/>
  <c r="C58" i="16"/>
  <c r="B58" i="16"/>
  <c r="L57" i="16"/>
  <c r="K57" i="16"/>
  <c r="J57" i="16"/>
  <c r="I57" i="16"/>
  <c r="H57" i="16"/>
  <c r="F57" i="16"/>
  <c r="E57" i="16"/>
  <c r="D57" i="16"/>
  <c r="C57" i="16"/>
  <c r="B57" i="16"/>
  <c r="L56" i="16"/>
  <c r="K56" i="16"/>
  <c r="J56" i="16"/>
  <c r="I56" i="16"/>
  <c r="H56" i="16"/>
  <c r="F56" i="16"/>
  <c r="E56" i="16"/>
  <c r="D56" i="16"/>
  <c r="C56" i="16"/>
  <c r="B56" i="16"/>
  <c r="L55" i="16"/>
  <c r="K55" i="16"/>
  <c r="J55" i="16"/>
  <c r="I55" i="16"/>
  <c r="H55" i="16"/>
  <c r="F55" i="16"/>
  <c r="E55" i="16"/>
  <c r="D55" i="16"/>
  <c r="C55" i="16"/>
  <c r="B55" i="16"/>
  <c r="L54" i="16"/>
  <c r="K54" i="16"/>
  <c r="J54" i="16"/>
  <c r="I54" i="16"/>
  <c r="H54" i="16"/>
  <c r="F54" i="16"/>
  <c r="E54" i="16"/>
  <c r="D54" i="16"/>
  <c r="C54" i="16"/>
  <c r="B54" i="16"/>
  <c r="L53" i="16"/>
  <c r="K53" i="16"/>
  <c r="J53" i="16"/>
  <c r="I53" i="16"/>
  <c r="H53" i="16"/>
  <c r="F53" i="16"/>
  <c r="E53" i="16"/>
  <c r="D53" i="16"/>
  <c r="C53" i="16"/>
  <c r="B53" i="16"/>
  <c r="L52" i="16"/>
  <c r="K52" i="16"/>
  <c r="J52" i="16"/>
  <c r="I52" i="16"/>
  <c r="H52" i="16"/>
  <c r="F52" i="16"/>
  <c r="E52" i="16"/>
  <c r="D52" i="16"/>
  <c r="C52" i="16"/>
  <c r="B52" i="16"/>
  <c r="L51" i="16"/>
  <c r="K51" i="16"/>
  <c r="J51" i="16"/>
  <c r="I51" i="16"/>
  <c r="H51" i="16"/>
  <c r="F51" i="16"/>
  <c r="E51" i="16"/>
  <c r="D51" i="16"/>
  <c r="C51" i="16"/>
  <c r="B51" i="16"/>
  <c r="L50" i="16"/>
  <c r="K50" i="16"/>
  <c r="J50" i="16"/>
  <c r="I50" i="16"/>
  <c r="H50" i="16"/>
  <c r="F50" i="16"/>
  <c r="E50" i="16"/>
  <c r="D50" i="16"/>
  <c r="C50" i="16"/>
  <c r="B50" i="16"/>
  <c r="L49" i="16"/>
  <c r="K49" i="16"/>
  <c r="J49" i="16"/>
  <c r="I49" i="16"/>
  <c r="H49" i="16"/>
  <c r="F49" i="16"/>
  <c r="E49" i="16"/>
  <c r="D49" i="16"/>
  <c r="C49" i="16"/>
  <c r="B49" i="16"/>
  <c r="L48" i="16"/>
  <c r="K48" i="16"/>
  <c r="J48" i="16"/>
  <c r="I48" i="16"/>
  <c r="H48" i="16"/>
  <c r="F48" i="16"/>
  <c r="E48" i="16"/>
  <c r="D48" i="16"/>
  <c r="C48" i="16"/>
  <c r="B48" i="16"/>
  <c r="L47" i="16"/>
  <c r="K47" i="16"/>
  <c r="J47" i="16"/>
  <c r="I47" i="16"/>
  <c r="H47" i="16"/>
  <c r="F47" i="16"/>
  <c r="E47" i="16"/>
  <c r="D47" i="16"/>
  <c r="C47" i="16"/>
  <c r="B47" i="16"/>
  <c r="L46" i="16"/>
  <c r="K46" i="16"/>
  <c r="J46" i="16"/>
  <c r="I46" i="16"/>
  <c r="H46" i="16"/>
  <c r="F46" i="16"/>
  <c r="E46" i="16"/>
  <c r="D46" i="16"/>
  <c r="C46" i="16"/>
  <c r="B46" i="16"/>
  <c r="L45" i="16"/>
  <c r="K45" i="16"/>
  <c r="J45" i="16"/>
  <c r="I45" i="16"/>
  <c r="H45" i="16"/>
  <c r="F45" i="16"/>
  <c r="E45" i="16"/>
  <c r="D45" i="16"/>
  <c r="C45" i="16"/>
  <c r="B45" i="16"/>
  <c r="L44" i="16"/>
  <c r="K44" i="16"/>
  <c r="J44" i="16"/>
  <c r="I44" i="16"/>
  <c r="H44" i="16"/>
  <c r="F44" i="16"/>
  <c r="E44" i="16"/>
  <c r="D44" i="16"/>
  <c r="C44" i="16"/>
  <c r="B44" i="16"/>
  <c r="L43" i="16"/>
  <c r="K43" i="16"/>
  <c r="J43" i="16"/>
  <c r="I43" i="16"/>
  <c r="H43" i="16"/>
  <c r="F43" i="16"/>
  <c r="E43" i="16"/>
  <c r="D43" i="16"/>
  <c r="C43" i="16"/>
  <c r="B43" i="16"/>
  <c r="L42" i="16"/>
  <c r="K42" i="16"/>
  <c r="J42" i="16"/>
  <c r="I42" i="16"/>
  <c r="H42" i="16"/>
  <c r="F42" i="16"/>
  <c r="E42" i="16"/>
  <c r="D42" i="16"/>
  <c r="C42" i="16"/>
  <c r="B42" i="16"/>
  <c r="L41" i="16"/>
  <c r="K41" i="16"/>
  <c r="J41" i="16"/>
  <c r="I41" i="16"/>
  <c r="H41" i="16"/>
  <c r="F41" i="16"/>
  <c r="E41" i="16"/>
  <c r="D41" i="16"/>
  <c r="C41" i="16"/>
  <c r="B41" i="16"/>
  <c r="L40" i="16"/>
  <c r="K40" i="16"/>
  <c r="J40" i="16"/>
  <c r="I40" i="16"/>
  <c r="H40" i="16"/>
  <c r="F40" i="16"/>
  <c r="E40" i="16"/>
  <c r="D40" i="16"/>
  <c r="C40" i="16"/>
  <c r="B40" i="16"/>
  <c r="L39" i="16"/>
  <c r="K39" i="16"/>
  <c r="J39" i="16"/>
  <c r="I39" i="16"/>
  <c r="H39" i="16"/>
  <c r="F39" i="16"/>
  <c r="E39" i="16"/>
  <c r="D39" i="16"/>
  <c r="C39" i="16"/>
  <c r="B39" i="16"/>
  <c r="L38" i="16"/>
  <c r="K38" i="16"/>
  <c r="J38" i="16"/>
  <c r="I38" i="16"/>
  <c r="H38" i="16"/>
  <c r="F38" i="16"/>
  <c r="E38" i="16"/>
  <c r="D38" i="16"/>
  <c r="C38" i="16"/>
  <c r="B38" i="16"/>
  <c r="L37" i="16"/>
  <c r="K37" i="16"/>
  <c r="J37" i="16"/>
  <c r="I37" i="16"/>
  <c r="H37" i="16"/>
  <c r="F37" i="16"/>
  <c r="E37" i="16"/>
  <c r="D37" i="16"/>
  <c r="C37" i="16"/>
  <c r="B37" i="16"/>
  <c r="L36" i="16"/>
  <c r="K36" i="16"/>
  <c r="J36" i="16"/>
  <c r="I36" i="16"/>
  <c r="H36" i="16"/>
  <c r="F36" i="16"/>
  <c r="E36" i="16"/>
  <c r="D36" i="16"/>
  <c r="C36" i="16"/>
  <c r="B36" i="16"/>
  <c r="L35" i="16"/>
  <c r="K35" i="16"/>
  <c r="J35" i="16"/>
  <c r="I35" i="16"/>
  <c r="H35" i="16"/>
  <c r="F35" i="16"/>
  <c r="E35" i="16"/>
  <c r="D35" i="16"/>
  <c r="C35" i="16"/>
  <c r="B35" i="16"/>
  <c r="L34" i="16"/>
  <c r="K34" i="16"/>
  <c r="J34" i="16"/>
  <c r="I34" i="16"/>
  <c r="H34" i="16"/>
  <c r="F34" i="16"/>
  <c r="E34" i="16"/>
  <c r="D34" i="16"/>
  <c r="C34" i="16"/>
  <c r="B34" i="16"/>
  <c r="L33" i="16"/>
  <c r="K33" i="16"/>
  <c r="J33" i="16"/>
  <c r="I33" i="16"/>
  <c r="H33" i="16"/>
  <c r="F33" i="16"/>
  <c r="E33" i="16"/>
  <c r="D33" i="16"/>
  <c r="C33" i="16"/>
  <c r="B33" i="16"/>
  <c r="L32" i="16"/>
  <c r="K32" i="16"/>
  <c r="J32" i="16"/>
  <c r="I32" i="16"/>
  <c r="H32" i="16"/>
  <c r="F32" i="16"/>
  <c r="E32" i="16"/>
  <c r="D32" i="16"/>
  <c r="C32" i="16"/>
  <c r="B32" i="16"/>
  <c r="L31" i="16"/>
  <c r="K31" i="16"/>
  <c r="J31" i="16"/>
  <c r="I31" i="16"/>
  <c r="H31" i="16"/>
  <c r="F31" i="16"/>
  <c r="E31" i="16"/>
  <c r="D31" i="16"/>
  <c r="C31" i="16"/>
  <c r="B31" i="16"/>
  <c r="L30" i="16"/>
  <c r="K30" i="16"/>
  <c r="J30" i="16"/>
  <c r="I30" i="16"/>
  <c r="H30" i="16"/>
  <c r="F30" i="16"/>
  <c r="E30" i="16"/>
  <c r="D30" i="16"/>
  <c r="C30" i="16"/>
  <c r="B30" i="16"/>
  <c r="L29" i="16"/>
  <c r="K29" i="16"/>
  <c r="J29" i="16"/>
  <c r="I29" i="16"/>
  <c r="H29" i="16"/>
  <c r="F29" i="16"/>
  <c r="E29" i="16"/>
  <c r="D29" i="16"/>
  <c r="C29" i="16"/>
  <c r="B29" i="16"/>
  <c r="L28" i="16"/>
  <c r="K28" i="16"/>
  <c r="J28" i="16"/>
  <c r="I28" i="16"/>
  <c r="H28" i="16"/>
  <c r="F28" i="16"/>
  <c r="E28" i="16"/>
  <c r="D28" i="16"/>
  <c r="C28" i="16"/>
  <c r="B28" i="16"/>
  <c r="L27" i="16"/>
  <c r="K27" i="16"/>
  <c r="J27" i="16"/>
  <c r="I27" i="16"/>
  <c r="H27" i="16"/>
  <c r="F27" i="16"/>
  <c r="E27" i="16"/>
  <c r="D27" i="16"/>
  <c r="C27" i="16"/>
  <c r="B27" i="16"/>
  <c r="L26" i="16"/>
  <c r="K26" i="16"/>
  <c r="J26" i="16"/>
  <c r="I26" i="16"/>
  <c r="H26" i="16"/>
  <c r="F26" i="16"/>
  <c r="E26" i="16"/>
  <c r="D26" i="16"/>
  <c r="C26" i="16"/>
  <c r="B26" i="16"/>
  <c r="L25" i="16"/>
  <c r="K25" i="16"/>
  <c r="J25" i="16"/>
  <c r="I25" i="16"/>
  <c r="H25" i="16"/>
  <c r="F25" i="16"/>
  <c r="E25" i="16"/>
  <c r="D25" i="16"/>
  <c r="C25" i="16"/>
  <c r="B25" i="16"/>
  <c r="L24" i="16"/>
  <c r="K24" i="16"/>
  <c r="J24" i="16"/>
  <c r="I24" i="16"/>
  <c r="H24" i="16"/>
  <c r="F24" i="16"/>
  <c r="E24" i="16"/>
  <c r="D24" i="16"/>
  <c r="C24" i="16"/>
  <c r="B24" i="16"/>
  <c r="L23" i="16"/>
  <c r="K23" i="16"/>
  <c r="J23" i="16"/>
  <c r="I23" i="16"/>
  <c r="H23" i="16"/>
  <c r="F23" i="16"/>
  <c r="E23" i="16"/>
  <c r="D23" i="16"/>
  <c r="C23" i="16"/>
  <c r="B23" i="16"/>
  <c r="L22" i="16"/>
  <c r="K22" i="16"/>
  <c r="J22" i="16"/>
  <c r="I22" i="16"/>
  <c r="H22" i="16"/>
  <c r="F22" i="16"/>
  <c r="E22" i="16"/>
  <c r="D22" i="16"/>
  <c r="C22" i="16"/>
  <c r="B22" i="16"/>
  <c r="L21" i="16"/>
  <c r="K21" i="16"/>
  <c r="J21" i="16"/>
  <c r="I21" i="16"/>
  <c r="H21" i="16"/>
  <c r="F21" i="16"/>
  <c r="E21" i="16"/>
  <c r="D21" i="16"/>
  <c r="C21" i="16"/>
  <c r="B21" i="16"/>
  <c r="L20" i="16"/>
  <c r="K20" i="16"/>
  <c r="J20" i="16"/>
  <c r="I20" i="16"/>
  <c r="H20" i="16"/>
  <c r="F20" i="16"/>
  <c r="E20" i="16"/>
  <c r="D20" i="16"/>
  <c r="C20" i="16"/>
  <c r="B20" i="16"/>
  <c r="L19" i="16"/>
  <c r="K19" i="16"/>
  <c r="J19" i="16"/>
  <c r="I19" i="16"/>
  <c r="H19" i="16"/>
  <c r="F19" i="16"/>
  <c r="E19" i="16"/>
  <c r="D19" i="16"/>
  <c r="C19" i="16"/>
  <c r="B19" i="16"/>
  <c r="L18" i="16"/>
  <c r="K18" i="16"/>
  <c r="J18" i="16"/>
  <c r="I18" i="16"/>
  <c r="H18" i="16"/>
  <c r="F18" i="16"/>
  <c r="E18" i="16"/>
  <c r="D18" i="16"/>
  <c r="C18" i="16"/>
  <c r="B18" i="16"/>
  <c r="L17" i="16"/>
  <c r="K17" i="16"/>
  <c r="J17" i="16"/>
  <c r="I17" i="16"/>
  <c r="H17" i="16"/>
  <c r="F17" i="16"/>
  <c r="E17" i="16"/>
  <c r="D17" i="16"/>
  <c r="C17" i="16"/>
  <c r="B17" i="16"/>
  <c r="L16" i="16"/>
  <c r="K16" i="16"/>
  <c r="J16" i="16"/>
  <c r="I16" i="16"/>
  <c r="H16" i="16"/>
  <c r="F16" i="16"/>
  <c r="E16" i="16"/>
  <c r="D16" i="16"/>
  <c r="C16" i="16"/>
  <c r="B16" i="16"/>
  <c r="L15" i="16"/>
  <c r="K15" i="16"/>
  <c r="J15" i="16"/>
  <c r="I15" i="16"/>
  <c r="H15" i="16"/>
  <c r="F15" i="16"/>
  <c r="E15" i="16"/>
  <c r="D15" i="16"/>
  <c r="C15" i="16"/>
  <c r="B15" i="16"/>
  <c r="L14" i="16"/>
  <c r="K14" i="16"/>
  <c r="J14" i="16"/>
  <c r="I14" i="16"/>
  <c r="H14" i="16"/>
  <c r="F14" i="16"/>
  <c r="E14" i="16"/>
  <c r="D14" i="16"/>
  <c r="C14" i="16"/>
  <c r="B14" i="16"/>
  <c r="L13" i="16"/>
  <c r="K13" i="16"/>
  <c r="J13" i="16"/>
  <c r="I13" i="16"/>
  <c r="H13" i="16"/>
  <c r="F13" i="16"/>
  <c r="E13" i="16"/>
  <c r="D13" i="16"/>
  <c r="C13" i="16"/>
  <c r="B13" i="16"/>
  <c r="L12" i="16"/>
  <c r="K12" i="16"/>
  <c r="J12" i="16"/>
  <c r="I12" i="16"/>
  <c r="H12" i="16"/>
  <c r="F12" i="16"/>
  <c r="E12" i="16"/>
  <c r="D12" i="16"/>
  <c r="C12" i="16"/>
  <c r="B12" i="16"/>
  <c r="L11" i="16"/>
  <c r="K11" i="16"/>
  <c r="J11" i="16"/>
  <c r="I11" i="16"/>
  <c r="H11" i="16"/>
  <c r="F11" i="16"/>
  <c r="E11" i="16"/>
  <c r="D11" i="16"/>
  <c r="C11" i="16"/>
  <c r="B11" i="16"/>
  <c r="L10" i="16"/>
  <c r="K10" i="16"/>
  <c r="J10" i="16"/>
  <c r="I10" i="16"/>
  <c r="H10" i="16"/>
  <c r="F10" i="16"/>
  <c r="E10" i="16"/>
  <c r="D10" i="16"/>
  <c r="C10" i="16"/>
  <c r="B10" i="16"/>
  <c r="L9" i="16"/>
  <c r="K9" i="16"/>
  <c r="J9" i="16"/>
  <c r="I9" i="16"/>
  <c r="H9" i="16"/>
  <c r="F9" i="16"/>
  <c r="E9" i="16"/>
  <c r="D9" i="16"/>
  <c r="C9" i="16"/>
  <c r="B9" i="16"/>
  <c r="N8" i="16" a="1"/>
  <c r="L8" i="16"/>
  <c r="K8" i="16"/>
  <c r="J8" i="16"/>
  <c r="I8" i="16"/>
  <c r="H8" i="16"/>
  <c r="G8" i="16" a="1"/>
  <c r="F8" i="16"/>
  <c r="E8" i="16"/>
  <c r="D8" i="16"/>
  <c r="C8" i="16"/>
  <c r="B8" i="16"/>
  <c r="B179" i="15"/>
  <c r="C179" i="15"/>
  <c r="B178" i="15"/>
  <c r="C178" i="15"/>
  <c r="B177" i="15"/>
  <c r="C177" i="15"/>
  <c r="B176" i="15"/>
  <c r="C176" i="15"/>
  <c r="B175" i="15"/>
  <c r="C175" i="15"/>
  <c r="B174" i="15"/>
  <c r="C174" i="15"/>
  <c r="B173" i="15"/>
  <c r="C173" i="15"/>
  <c r="B172" i="15"/>
  <c r="B171" i="15"/>
  <c r="B170" i="15"/>
  <c r="B169" i="15"/>
  <c r="B168" i="15"/>
  <c r="B167" i="15"/>
  <c r="B166" i="15"/>
  <c r="B165" i="15"/>
  <c r="B164" i="15"/>
  <c r="B163" i="15"/>
  <c r="B162" i="15"/>
  <c r="B161" i="15"/>
  <c r="B160" i="15"/>
  <c r="B159" i="15"/>
  <c r="B158" i="15"/>
  <c r="B157" i="15"/>
  <c r="B156" i="15"/>
  <c r="B155" i="15"/>
  <c r="B154" i="15"/>
  <c r="B153" i="15"/>
  <c r="B152" i="15"/>
  <c r="B151" i="15"/>
  <c r="B150" i="15"/>
  <c r="B149" i="15"/>
  <c r="B148" i="15"/>
  <c r="B147" i="15"/>
  <c r="B146" i="15"/>
  <c r="B145" i="15"/>
  <c r="B144" i="15"/>
  <c r="B143" i="15"/>
  <c r="B142" i="15"/>
  <c r="B141" i="15"/>
  <c r="B140" i="15"/>
  <c r="B139" i="15"/>
  <c r="B138" i="15"/>
  <c r="B137" i="15"/>
  <c r="B136" i="15"/>
  <c r="B135" i="15"/>
  <c r="B134" i="15"/>
  <c r="B133" i="15"/>
  <c r="B132" i="15"/>
  <c r="B131" i="15"/>
  <c r="B130" i="15"/>
  <c r="B129" i="15"/>
  <c r="B128" i="15"/>
  <c r="B127" i="15"/>
  <c r="B126" i="15"/>
  <c r="B125" i="15"/>
  <c r="B124" i="15"/>
  <c r="B123" i="15"/>
  <c r="B122" i="15"/>
  <c r="B121" i="15"/>
  <c r="B120" i="15"/>
  <c r="B119" i="15"/>
  <c r="B118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99" i="15"/>
  <c r="B98" i="15"/>
  <c r="B97" i="15"/>
  <c r="B96" i="15"/>
  <c r="B95" i="15"/>
  <c r="B94" i="15"/>
  <c r="B93" i="15"/>
  <c r="B92" i="15"/>
  <c r="B91" i="15"/>
  <c r="B90" i="15"/>
  <c r="B89" i="15"/>
  <c r="B88" i="15"/>
  <c r="B87" i="15"/>
  <c r="B86" i="15"/>
  <c r="B85" i="15"/>
  <c r="B84" i="15"/>
  <c r="B83" i="15"/>
  <c r="B82" i="15"/>
  <c r="B81" i="15"/>
  <c r="B80" i="15"/>
  <c r="B79" i="15"/>
  <c r="B78" i="15"/>
  <c r="B77" i="15"/>
  <c r="B76" i="15"/>
  <c r="B75" i="15"/>
  <c r="B74" i="15"/>
  <c r="B73" i="15"/>
  <c r="B72" i="15"/>
  <c r="B71" i="15"/>
  <c r="B70" i="15"/>
  <c r="B69" i="15"/>
  <c r="B68" i="15"/>
  <c r="C68" i="15"/>
  <c r="B67" i="15"/>
  <c r="C67" i="15"/>
  <c r="B66" i="15"/>
  <c r="C66" i="15"/>
  <c r="B65" i="15"/>
  <c r="C65" i="15"/>
  <c r="B64" i="15"/>
  <c r="C64" i="15"/>
  <c r="B63" i="15"/>
  <c r="C63" i="15"/>
  <c r="B62" i="15"/>
  <c r="C62" i="15"/>
  <c r="B61" i="15"/>
  <c r="C61" i="15"/>
  <c r="B60" i="15"/>
  <c r="C60" i="15"/>
  <c r="B59" i="15"/>
  <c r="C59" i="15"/>
  <c r="B58" i="15"/>
  <c r="C58" i="15"/>
  <c r="B57" i="15"/>
  <c r="C57" i="15"/>
  <c r="B56" i="15"/>
  <c r="C56" i="15"/>
  <c r="B55" i="15"/>
  <c r="C55" i="15"/>
  <c r="B54" i="15"/>
  <c r="C54" i="15"/>
  <c r="B53" i="15"/>
  <c r="C53" i="15"/>
  <c r="B52" i="15"/>
  <c r="C52" i="15"/>
  <c r="B51" i="15"/>
  <c r="C51" i="15"/>
  <c r="B50" i="15"/>
  <c r="C50" i="15"/>
  <c r="B49" i="15"/>
  <c r="C49" i="15"/>
  <c r="B48" i="15"/>
  <c r="C48" i="15"/>
  <c r="B47" i="15"/>
  <c r="C47" i="15"/>
  <c r="B46" i="15"/>
  <c r="C46" i="15"/>
  <c r="B45" i="15"/>
  <c r="C45" i="15"/>
  <c r="B44" i="15"/>
  <c r="C44" i="15"/>
  <c r="B43" i="15"/>
  <c r="C43" i="15"/>
  <c r="B42" i="15"/>
  <c r="C42" i="15"/>
  <c r="B41" i="15"/>
  <c r="C41" i="15"/>
  <c r="B40" i="15"/>
  <c r="C40" i="15"/>
  <c r="B39" i="15"/>
  <c r="C39" i="15"/>
  <c r="B38" i="15"/>
  <c r="C38" i="15"/>
  <c r="B37" i="15"/>
  <c r="C37" i="15"/>
  <c r="B36" i="15"/>
  <c r="C36" i="15"/>
  <c r="B35" i="15"/>
  <c r="C35" i="15"/>
  <c r="B34" i="15"/>
  <c r="C34" i="15"/>
  <c r="B33" i="15"/>
  <c r="C33" i="15"/>
  <c r="B32" i="15"/>
  <c r="C32" i="15"/>
  <c r="B31" i="15"/>
  <c r="C31" i="15"/>
  <c r="B30" i="15"/>
  <c r="C30" i="15"/>
  <c r="B29" i="15"/>
  <c r="C29" i="15"/>
  <c r="B28" i="15"/>
  <c r="C28" i="15"/>
  <c r="B27" i="15"/>
  <c r="C27" i="15"/>
  <c r="B26" i="15"/>
  <c r="C26" i="15"/>
  <c r="B25" i="15"/>
  <c r="C25" i="15"/>
  <c r="B24" i="15"/>
  <c r="C24" i="15"/>
  <c r="B23" i="15"/>
  <c r="C23" i="15"/>
  <c r="B22" i="15"/>
  <c r="C22" i="15"/>
  <c r="B21" i="15"/>
  <c r="C21" i="15"/>
  <c r="B20" i="15"/>
  <c r="C20" i="15"/>
  <c r="B19" i="15"/>
  <c r="C19" i="15"/>
  <c r="B18" i="15"/>
  <c r="C18" i="15"/>
  <c r="B17" i="15"/>
  <c r="C17" i="15"/>
  <c r="B16" i="15"/>
  <c r="C16" i="15"/>
  <c r="B15" i="15"/>
  <c r="C15" i="15"/>
  <c r="B14" i="15"/>
  <c r="C14" i="15"/>
  <c r="B13" i="15"/>
  <c r="C13" i="15"/>
  <c r="B12" i="15"/>
  <c r="C12" i="15"/>
  <c r="B11" i="15"/>
  <c r="C11" i="15"/>
  <c r="B10" i="15"/>
  <c r="C10" i="15"/>
  <c r="B9" i="15"/>
  <c r="C9" i="15"/>
  <c r="B8" i="15"/>
  <c r="C8" i="15"/>
  <c r="B7" i="15"/>
  <c r="C7" i="15"/>
  <c r="J6" i="15"/>
  <c r="O6" i="15"/>
  <c r="I6" i="15"/>
  <c r="N6" i="15"/>
  <c r="L5" i="15"/>
  <c r="Q5" i="15"/>
  <c r="K5" i="15"/>
  <c r="P5" i="15"/>
  <c r="J5" i="15"/>
  <c r="O5" i="15"/>
  <c r="I5" i="15"/>
  <c r="N5" i="15"/>
  <c r="L4" i="15"/>
  <c r="K4" i="15"/>
  <c r="J4" i="15"/>
  <c r="I4" i="15"/>
  <c r="N192" i="13"/>
  <c r="N190" i="13"/>
  <c r="N189" i="13" a="1"/>
  <c r="N189" i="13"/>
  <c r="N188" i="13" a="1"/>
  <c r="N188" i="13"/>
  <c r="U188" i="13"/>
  <c r="N187" i="13" a="1"/>
  <c r="N187" i="13"/>
  <c r="N186" i="13" a="1"/>
  <c r="N186" i="13"/>
  <c r="N185" i="13"/>
  <c r="N203" i="13"/>
  <c r="N202" i="13"/>
  <c r="N200" i="13"/>
  <c r="N206" i="13"/>
  <c r="N221" i="13"/>
  <c r="B221" i="13"/>
  <c r="N220" i="13"/>
  <c r="B220" i="13"/>
  <c r="N219" i="13"/>
  <c r="B219" i="13"/>
  <c r="N218" i="13"/>
  <c r="B218" i="13"/>
  <c r="N217" i="13"/>
  <c r="B217" i="13"/>
  <c r="N216" i="13"/>
  <c r="B216" i="13"/>
  <c r="N215" i="13"/>
  <c r="B215" i="13"/>
  <c r="N214" i="13"/>
  <c r="B214" i="13"/>
  <c r="N213" i="13"/>
  <c r="B213" i="13"/>
  <c r="N212" i="13"/>
  <c r="B212" i="13"/>
  <c r="N211" i="13"/>
  <c r="B211" i="13"/>
  <c r="N210" i="13"/>
  <c r="B210" i="13"/>
  <c r="N209" i="13"/>
  <c r="B209" i="13"/>
  <c r="N208" i="13"/>
  <c r="B208" i="13"/>
  <c r="L180" i="13"/>
  <c r="K180" i="13"/>
  <c r="J180" i="13"/>
  <c r="I180" i="13"/>
  <c r="H180" i="13" a="1"/>
  <c r="H180" i="13"/>
  <c r="F180" i="13"/>
  <c r="E180" i="13"/>
  <c r="D180" i="13"/>
  <c r="C180" i="13"/>
  <c r="B180" i="13"/>
  <c r="L179" i="13"/>
  <c r="K179" i="13"/>
  <c r="J179" i="13"/>
  <c r="I179" i="13"/>
  <c r="H179" i="13"/>
  <c r="F179" i="13"/>
  <c r="E179" i="13"/>
  <c r="D179" i="13"/>
  <c r="C179" i="13"/>
  <c r="B179" i="13"/>
  <c r="L178" i="13"/>
  <c r="K178" i="13"/>
  <c r="J178" i="13"/>
  <c r="I178" i="13"/>
  <c r="H178" i="13"/>
  <c r="F178" i="13"/>
  <c r="E178" i="13"/>
  <c r="D178" i="13"/>
  <c r="C178" i="13"/>
  <c r="B178" i="13"/>
  <c r="L177" i="13"/>
  <c r="K177" i="13"/>
  <c r="J177" i="13"/>
  <c r="I177" i="13"/>
  <c r="H177" i="13"/>
  <c r="F177" i="13"/>
  <c r="E177" i="13"/>
  <c r="D177" i="13"/>
  <c r="C177" i="13"/>
  <c r="B177" i="13"/>
  <c r="L176" i="13"/>
  <c r="K176" i="13"/>
  <c r="J176" i="13"/>
  <c r="I176" i="13"/>
  <c r="H176" i="13"/>
  <c r="F176" i="13"/>
  <c r="E176" i="13"/>
  <c r="D176" i="13"/>
  <c r="C176" i="13"/>
  <c r="B176" i="13"/>
  <c r="L175" i="13"/>
  <c r="K175" i="13"/>
  <c r="J175" i="13"/>
  <c r="I175" i="13"/>
  <c r="H175" i="13"/>
  <c r="F175" i="13"/>
  <c r="E175" i="13"/>
  <c r="D175" i="13"/>
  <c r="C175" i="13"/>
  <c r="B175" i="13"/>
  <c r="L174" i="13"/>
  <c r="K174" i="13"/>
  <c r="J174" i="13"/>
  <c r="I174" i="13"/>
  <c r="H174" i="13"/>
  <c r="F174" i="13"/>
  <c r="E174" i="13"/>
  <c r="D174" i="13"/>
  <c r="C174" i="13"/>
  <c r="B174" i="13"/>
  <c r="L173" i="13"/>
  <c r="K173" i="13"/>
  <c r="J173" i="13"/>
  <c r="I173" i="13"/>
  <c r="H173" i="13"/>
  <c r="F173" i="13"/>
  <c r="E173" i="13"/>
  <c r="D173" i="13"/>
  <c r="C173" i="13"/>
  <c r="B173" i="13"/>
  <c r="L172" i="13"/>
  <c r="K172" i="13"/>
  <c r="J172" i="13"/>
  <c r="I172" i="13"/>
  <c r="H172" i="13"/>
  <c r="F172" i="13"/>
  <c r="E172" i="13"/>
  <c r="D172" i="13"/>
  <c r="C172" i="13"/>
  <c r="B172" i="13"/>
  <c r="L171" i="13"/>
  <c r="K171" i="13"/>
  <c r="J171" i="13"/>
  <c r="I171" i="13"/>
  <c r="H171" i="13"/>
  <c r="F171" i="13"/>
  <c r="E171" i="13"/>
  <c r="D171" i="13"/>
  <c r="C171" i="13"/>
  <c r="B171" i="13"/>
  <c r="L170" i="13"/>
  <c r="K170" i="13"/>
  <c r="J170" i="13"/>
  <c r="I170" i="13"/>
  <c r="H170" i="13"/>
  <c r="F170" i="13"/>
  <c r="E170" i="13"/>
  <c r="D170" i="13"/>
  <c r="C170" i="13"/>
  <c r="B170" i="13"/>
  <c r="L169" i="13"/>
  <c r="K169" i="13"/>
  <c r="J169" i="13"/>
  <c r="I169" i="13"/>
  <c r="H169" i="13"/>
  <c r="F169" i="13"/>
  <c r="E169" i="13"/>
  <c r="D169" i="13"/>
  <c r="C169" i="13"/>
  <c r="B169" i="13"/>
  <c r="L168" i="13"/>
  <c r="K168" i="13"/>
  <c r="J168" i="13"/>
  <c r="I168" i="13"/>
  <c r="H168" i="13"/>
  <c r="F168" i="13"/>
  <c r="E168" i="13"/>
  <c r="D168" i="13"/>
  <c r="C168" i="13"/>
  <c r="B168" i="13"/>
  <c r="L167" i="13"/>
  <c r="K167" i="13"/>
  <c r="J167" i="13"/>
  <c r="I167" i="13"/>
  <c r="H167" i="13"/>
  <c r="F167" i="13"/>
  <c r="E167" i="13"/>
  <c r="D167" i="13"/>
  <c r="C167" i="13"/>
  <c r="B167" i="13"/>
  <c r="L166" i="13"/>
  <c r="K166" i="13"/>
  <c r="J166" i="13"/>
  <c r="I166" i="13"/>
  <c r="H166" i="13"/>
  <c r="F166" i="13"/>
  <c r="E166" i="13"/>
  <c r="D166" i="13"/>
  <c r="C166" i="13"/>
  <c r="B166" i="13"/>
  <c r="L165" i="13"/>
  <c r="K165" i="13"/>
  <c r="J165" i="13"/>
  <c r="I165" i="13"/>
  <c r="H165" i="13"/>
  <c r="F165" i="13"/>
  <c r="E165" i="13"/>
  <c r="D165" i="13"/>
  <c r="C165" i="13"/>
  <c r="B165" i="13"/>
  <c r="L164" i="13"/>
  <c r="K164" i="13"/>
  <c r="J164" i="13"/>
  <c r="I164" i="13"/>
  <c r="H164" i="13"/>
  <c r="F164" i="13"/>
  <c r="E164" i="13"/>
  <c r="D164" i="13"/>
  <c r="C164" i="13"/>
  <c r="B164" i="13"/>
  <c r="L163" i="13"/>
  <c r="K163" i="13"/>
  <c r="J163" i="13"/>
  <c r="I163" i="13"/>
  <c r="H163" i="13"/>
  <c r="F163" i="13"/>
  <c r="E163" i="13"/>
  <c r="D163" i="13"/>
  <c r="C163" i="13"/>
  <c r="B163" i="13"/>
  <c r="L162" i="13"/>
  <c r="K162" i="13"/>
  <c r="J162" i="13"/>
  <c r="I162" i="13"/>
  <c r="H162" i="13"/>
  <c r="F162" i="13"/>
  <c r="E162" i="13"/>
  <c r="D162" i="13"/>
  <c r="C162" i="13"/>
  <c r="B162" i="13"/>
  <c r="L161" i="13"/>
  <c r="K161" i="13"/>
  <c r="J161" i="13"/>
  <c r="I161" i="13"/>
  <c r="H161" i="13"/>
  <c r="F161" i="13"/>
  <c r="E161" i="13"/>
  <c r="D161" i="13"/>
  <c r="C161" i="13"/>
  <c r="B161" i="13"/>
  <c r="L160" i="13"/>
  <c r="K160" i="13"/>
  <c r="J160" i="13"/>
  <c r="I160" i="13"/>
  <c r="H160" i="13"/>
  <c r="F160" i="13"/>
  <c r="E160" i="13"/>
  <c r="D160" i="13"/>
  <c r="C160" i="13"/>
  <c r="B160" i="13"/>
  <c r="L159" i="13"/>
  <c r="K159" i="13"/>
  <c r="J159" i="13"/>
  <c r="I159" i="13"/>
  <c r="H159" i="13"/>
  <c r="F159" i="13"/>
  <c r="E159" i="13"/>
  <c r="D159" i="13"/>
  <c r="C159" i="13"/>
  <c r="B159" i="13"/>
  <c r="L158" i="13"/>
  <c r="K158" i="13"/>
  <c r="J158" i="13"/>
  <c r="I158" i="13"/>
  <c r="H158" i="13"/>
  <c r="F158" i="13"/>
  <c r="E158" i="13"/>
  <c r="D158" i="13"/>
  <c r="C158" i="13"/>
  <c r="B158" i="13"/>
  <c r="L157" i="13"/>
  <c r="K157" i="13"/>
  <c r="J157" i="13"/>
  <c r="I157" i="13"/>
  <c r="H157" i="13"/>
  <c r="F157" i="13"/>
  <c r="E157" i="13"/>
  <c r="D157" i="13"/>
  <c r="C157" i="13"/>
  <c r="B157" i="13"/>
  <c r="L156" i="13"/>
  <c r="K156" i="13"/>
  <c r="J156" i="13"/>
  <c r="I156" i="13"/>
  <c r="H156" i="13"/>
  <c r="F156" i="13"/>
  <c r="E156" i="13"/>
  <c r="D156" i="13"/>
  <c r="C156" i="13"/>
  <c r="B156" i="13"/>
  <c r="L155" i="13"/>
  <c r="K155" i="13"/>
  <c r="J155" i="13"/>
  <c r="I155" i="13"/>
  <c r="H155" i="13"/>
  <c r="F155" i="13"/>
  <c r="E155" i="13"/>
  <c r="D155" i="13"/>
  <c r="C155" i="13"/>
  <c r="B155" i="13"/>
  <c r="L154" i="13"/>
  <c r="K154" i="13"/>
  <c r="J154" i="13"/>
  <c r="I154" i="13"/>
  <c r="H154" i="13"/>
  <c r="F154" i="13"/>
  <c r="E154" i="13"/>
  <c r="D154" i="13"/>
  <c r="C154" i="13"/>
  <c r="B154" i="13"/>
  <c r="L153" i="13"/>
  <c r="K153" i="13"/>
  <c r="J153" i="13"/>
  <c r="I153" i="13"/>
  <c r="H153" i="13"/>
  <c r="F153" i="13"/>
  <c r="E153" i="13"/>
  <c r="D153" i="13"/>
  <c r="C153" i="13"/>
  <c r="B153" i="13"/>
  <c r="L152" i="13"/>
  <c r="K152" i="13"/>
  <c r="J152" i="13"/>
  <c r="I152" i="13"/>
  <c r="H152" i="13"/>
  <c r="F152" i="13"/>
  <c r="E152" i="13"/>
  <c r="D152" i="13"/>
  <c r="C152" i="13"/>
  <c r="B152" i="13"/>
  <c r="L151" i="13"/>
  <c r="K151" i="13"/>
  <c r="J151" i="13"/>
  <c r="I151" i="13"/>
  <c r="H151" i="13"/>
  <c r="F151" i="13"/>
  <c r="E151" i="13"/>
  <c r="D151" i="13"/>
  <c r="C151" i="13"/>
  <c r="B151" i="13"/>
  <c r="L150" i="13"/>
  <c r="K150" i="13"/>
  <c r="J150" i="13"/>
  <c r="I150" i="13"/>
  <c r="H150" i="13"/>
  <c r="F150" i="13"/>
  <c r="E150" i="13"/>
  <c r="D150" i="13"/>
  <c r="C150" i="13"/>
  <c r="B150" i="13"/>
  <c r="L149" i="13"/>
  <c r="K149" i="13"/>
  <c r="J149" i="13"/>
  <c r="I149" i="13"/>
  <c r="H149" i="13"/>
  <c r="F149" i="13"/>
  <c r="E149" i="13"/>
  <c r="D149" i="13"/>
  <c r="C149" i="13"/>
  <c r="B149" i="13"/>
  <c r="L148" i="13"/>
  <c r="K148" i="13"/>
  <c r="J148" i="13"/>
  <c r="I148" i="13"/>
  <c r="H148" i="13"/>
  <c r="F148" i="13"/>
  <c r="E148" i="13"/>
  <c r="D148" i="13"/>
  <c r="C148" i="13"/>
  <c r="B148" i="13"/>
  <c r="L147" i="13"/>
  <c r="K147" i="13"/>
  <c r="J147" i="13"/>
  <c r="I147" i="13"/>
  <c r="H147" i="13"/>
  <c r="F147" i="13"/>
  <c r="E147" i="13"/>
  <c r="D147" i="13"/>
  <c r="C147" i="13"/>
  <c r="B147" i="13"/>
  <c r="L146" i="13"/>
  <c r="K146" i="13"/>
  <c r="J146" i="13"/>
  <c r="I146" i="13"/>
  <c r="H146" i="13"/>
  <c r="F146" i="13"/>
  <c r="E146" i="13"/>
  <c r="D146" i="13"/>
  <c r="C146" i="13"/>
  <c r="B146" i="13"/>
  <c r="L145" i="13"/>
  <c r="K145" i="13"/>
  <c r="J145" i="13"/>
  <c r="I145" i="13"/>
  <c r="H145" i="13"/>
  <c r="F145" i="13"/>
  <c r="E145" i="13"/>
  <c r="D145" i="13"/>
  <c r="C145" i="13"/>
  <c r="B145" i="13"/>
  <c r="L144" i="13"/>
  <c r="K144" i="13"/>
  <c r="J144" i="13"/>
  <c r="I144" i="13"/>
  <c r="H144" i="13"/>
  <c r="F144" i="13"/>
  <c r="E144" i="13"/>
  <c r="D144" i="13"/>
  <c r="C144" i="13"/>
  <c r="B144" i="13"/>
  <c r="L143" i="13"/>
  <c r="K143" i="13"/>
  <c r="J143" i="13"/>
  <c r="I143" i="13"/>
  <c r="H143" i="13"/>
  <c r="F143" i="13"/>
  <c r="E143" i="13"/>
  <c r="D143" i="13"/>
  <c r="C143" i="13"/>
  <c r="B143" i="13"/>
  <c r="L142" i="13"/>
  <c r="K142" i="13"/>
  <c r="J142" i="13"/>
  <c r="I142" i="13"/>
  <c r="H142" i="13"/>
  <c r="F142" i="13"/>
  <c r="E142" i="13"/>
  <c r="D142" i="13"/>
  <c r="C142" i="13"/>
  <c r="B142" i="13"/>
  <c r="L141" i="13"/>
  <c r="K141" i="13"/>
  <c r="J141" i="13"/>
  <c r="I141" i="13"/>
  <c r="H141" i="13"/>
  <c r="F141" i="13"/>
  <c r="E141" i="13"/>
  <c r="D141" i="13"/>
  <c r="C141" i="13"/>
  <c r="B141" i="13"/>
  <c r="L140" i="13"/>
  <c r="K140" i="13"/>
  <c r="J140" i="13"/>
  <c r="I140" i="13"/>
  <c r="H140" i="13"/>
  <c r="F140" i="13"/>
  <c r="E140" i="13"/>
  <c r="D140" i="13"/>
  <c r="C140" i="13"/>
  <c r="B140" i="13"/>
  <c r="L139" i="13"/>
  <c r="K139" i="13"/>
  <c r="J139" i="13"/>
  <c r="I139" i="13"/>
  <c r="H139" i="13"/>
  <c r="F139" i="13"/>
  <c r="E139" i="13"/>
  <c r="D139" i="13"/>
  <c r="C139" i="13"/>
  <c r="B139" i="13"/>
  <c r="L138" i="13"/>
  <c r="K138" i="13"/>
  <c r="J138" i="13"/>
  <c r="I138" i="13"/>
  <c r="H138" i="13"/>
  <c r="F138" i="13"/>
  <c r="E138" i="13"/>
  <c r="D138" i="13"/>
  <c r="C138" i="13"/>
  <c r="B138" i="13"/>
  <c r="L137" i="13"/>
  <c r="K137" i="13"/>
  <c r="J137" i="13"/>
  <c r="I137" i="13"/>
  <c r="H137" i="13"/>
  <c r="F137" i="13"/>
  <c r="E137" i="13"/>
  <c r="D137" i="13"/>
  <c r="C137" i="13"/>
  <c r="B137" i="13"/>
  <c r="L136" i="13"/>
  <c r="K136" i="13"/>
  <c r="J136" i="13"/>
  <c r="I136" i="13"/>
  <c r="H136" i="13"/>
  <c r="F136" i="13"/>
  <c r="E136" i="13"/>
  <c r="D136" i="13"/>
  <c r="C136" i="13"/>
  <c r="B136" i="13"/>
  <c r="L135" i="13"/>
  <c r="K135" i="13"/>
  <c r="J135" i="13"/>
  <c r="I135" i="13"/>
  <c r="H135" i="13"/>
  <c r="F135" i="13"/>
  <c r="E135" i="13"/>
  <c r="D135" i="13"/>
  <c r="C135" i="13"/>
  <c r="B135" i="13"/>
  <c r="L134" i="13"/>
  <c r="K134" i="13"/>
  <c r="J134" i="13"/>
  <c r="I134" i="13"/>
  <c r="H134" i="13"/>
  <c r="F134" i="13"/>
  <c r="E134" i="13"/>
  <c r="D134" i="13"/>
  <c r="C134" i="13"/>
  <c r="B134" i="13"/>
  <c r="L133" i="13"/>
  <c r="K133" i="13"/>
  <c r="J133" i="13"/>
  <c r="I133" i="13"/>
  <c r="H133" i="13"/>
  <c r="F133" i="13"/>
  <c r="E133" i="13"/>
  <c r="D133" i="13"/>
  <c r="C133" i="13"/>
  <c r="B133" i="13"/>
  <c r="L132" i="13"/>
  <c r="K132" i="13"/>
  <c r="J132" i="13"/>
  <c r="I132" i="13"/>
  <c r="H132" i="13"/>
  <c r="F132" i="13"/>
  <c r="E132" i="13"/>
  <c r="D132" i="13"/>
  <c r="C132" i="13"/>
  <c r="B132" i="13"/>
  <c r="L131" i="13"/>
  <c r="K131" i="13"/>
  <c r="J131" i="13"/>
  <c r="I131" i="13"/>
  <c r="H131" i="13"/>
  <c r="F131" i="13"/>
  <c r="E131" i="13"/>
  <c r="D131" i="13"/>
  <c r="C131" i="13"/>
  <c r="B131" i="13"/>
  <c r="L130" i="13"/>
  <c r="K130" i="13"/>
  <c r="J130" i="13"/>
  <c r="I130" i="13"/>
  <c r="H130" i="13"/>
  <c r="F130" i="13"/>
  <c r="E130" i="13"/>
  <c r="D130" i="13"/>
  <c r="C130" i="13"/>
  <c r="B130" i="13"/>
  <c r="L129" i="13"/>
  <c r="K129" i="13"/>
  <c r="J129" i="13"/>
  <c r="I129" i="13"/>
  <c r="H129" i="13"/>
  <c r="F129" i="13"/>
  <c r="E129" i="13"/>
  <c r="D129" i="13"/>
  <c r="C129" i="13"/>
  <c r="B129" i="13"/>
  <c r="L128" i="13"/>
  <c r="K128" i="13"/>
  <c r="J128" i="13"/>
  <c r="I128" i="13"/>
  <c r="H128" i="13"/>
  <c r="F128" i="13"/>
  <c r="E128" i="13"/>
  <c r="D128" i="13"/>
  <c r="C128" i="13"/>
  <c r="B128" i="13"/>
  <c r="L127" i="13"/>
  <c r="K127" i="13"/>
  <c r="J127" i="13"/>
  <c r="I127" i="13"/>
  <c r="H127" i="13"/>
  <c r="F127" i="13"/>
  <c r="E127" i="13"/>
  <c r="D127" i="13"/>
  <c r="C127" i="13"/>
  <c r="B127" i="13"/>
  <c r="L126" i="13"/>
  <c r="K126" i="13"/>
  <c r="J126" i="13"/>
  <c r="I126" i="13"/>
  <c r="H126" i="13"/>
  <c r="F126" i="13"/>
  <c r="E126" i="13"/>
  <c r="D126" i="13"/>
  <c r="C126" i="13"/>
  <c r="B126" i="13"/>
  <c r="L125" i="13"/>
  <c r="K125" i="13"/>
  <c r="J125" i="13"/>
  <c r="I125" i="13"/>
  <c r="H125" i="13"/>
  <c r="F125" i="13"/>
  <c r="E125" i="13"/>
  <c r="D125" i="13"/>
  <c r="C125" i="13"/>
  <c r="B125" i="13"/>
  <c r="L124" i="13"/>
  <c r="K124" i="13"/>
  <c r="J124" i="13"/>
  <c r="I124" i="13"/>
  <c r="H124" i="13"/>
  <c r="F124" i="13"/>
  <c r="E124" i="13"/>
  <c r="D124" i="13"/>
  <c r="C124" i="13"/>
  <c r="B124" i="13"/>
  <c r="L123" i="13"/>
  <c r="K123" i="13"/>
  <c r="J123" i="13"/>
  <c r="I123" i="13"/>
  <c r="H123" i="13"/>
  <c r="F123" i="13"/>
  <c r="E123" i="13"/>
  <c r="D123" i="13"/>
  <c r="C123" i="13"/>
  <c r="B123" i="13"/>
  <c r="L122" i="13"/>
  <c r="K122" i="13"/>
  <c r="J122" i="13"/>
  <c r="I122" i="13"/>
  <c r="H122" i="13"/>
  <c r="F122" i="13"/>
  <c r="E122" i="13"/>
  <c r="D122" i="13"/>
  <c r="C122" i="13"/>
  <c r="B122" i="13"/>
  <c r="L121" i="13"/>
  <c r="K121" i="13"/>
  <c r="J121" i="13"/>
  <c r="I121" i="13"/>
  <c r="H121" i="13"/>
  <c r="F121" i="13"/>
  <c r="E121" i="13"/>
  <c r="D121" i="13"/>
  <c r="C121" i="13"/>
  <c r="B121" i="13"/>
  <c r="L120" i="13"/>
  <c r="K120" i="13"/>
  <c r="J120" i="13"/>
  <c r="I120" i="13"/>
  <c r="H120" i="13"/>
  <c r="F120" i="13"/>
  <c r="E120" i="13"/>
  <c r="D120" i="13"/>
  <c r="C120" i="13"/>
  <c r="B120" i="13"/>
  <c r="L119" i="13"/>
  <c r="K119" i="13"/>
  <c r="J119" i="13"/>
  <c r="I119" i="13"/>
  <c r="H119" i="13"/>
  <c r="F119" i="13"/>
  <c r="E119" i="13"/>
  <c r="D119" i="13"/>
  <c r="C119" i="13"/>
  <c r="B119" i="13"/>
  <c r="L118" i="13"/>
  <c r="K118" i="13"/>
  <c r="J118" i="13"/>
  <c r="I118" i="13"/>
  <c r="H118" i="13"/>
  <c r="F118" i="13"/>
  <c r="E118" i="13"/>
  <c r="D118" i="13"/>
  <c r="C118" i="13"/>
  <c r="B118" i="13"/>
  <c r="L117" i="13"/>
  <c r="K117" i="13"/>
  <c r="J117" i="13"/>
  <c r="I117" i="13"/>
  <c r="H117" i="13"/>
  <c r="F117" i="13"/>
  <c r="E117" i="13"/>
  <c r="D117" i="13"/>
  <c r="C117" i="13"/>
  <c r="B117" i="13"/>
  <c r="L116" i="13"/>
  <c r="K116" i="13"/>
  <c r="J116" i="13"/>
  <c r="I116" i="13"/>
  <c r="H116" i="13"/>
  <c r="F116" i="13"/>
  <c r="E116" i="13"/>
  <c r="D116" i="13"/>
  <c r="C116" i="13"/>
  <c r="B116" i="13"/>
  <c r="L115" i="13"/>
  <c r="K115" i="13"/>
  <c r="J115" i="13"/>
  <c r="I115" i="13"/>
  <c r="H115" i="13"/>
  <c r="F115" i="13"/>
  <c r="E115" i="13"/>
  <c r="D115" i="13"/>
  <c r="C115" i="13"/>
  <c r="B115" i="13"/>
  <c r="L114" i="13"/>
  <c r="K114" i="13"/>
  <c r="J114" i="13"/>
  <c r="I114" i="13"/>
  <c r="H114" i="13"/>
  <c r="F114" i="13"/>
  <c r="E114" i="13"/>
  <c r="D114" i="13"/>
  <c r="C114" i="13"/>
  <c r="B114" i="13"/>
  <c r="L113" i="13"/>
  <c r="K113" i="13"/>
  <c r="J113" i="13"/>
  <c r="I113" i="13"/>
  <c r="H113" i="13"/>
  <c r="F113" i="13"/>
  <c r="E113" i="13"/>
  <c r="D113" i="13"/>
  <c r="C113" i="13"/>
  <c r="B113" i="13"/>
  <c r="L112" i="13"/>
  <c r="K112" i="13"/>
  <c r="J112" i="13"/>
  <c r="I112" i="13"/>
  <c r="H112" i="13"/>
  <c r="F112" i="13"/>
  <c r="E112" i="13"/>
  <c r="D112" i="13"/>
  <c r="C112" i="13"/>
  <c r="B112" i="13"/>
  <c r="L111" i="13"/>
  <c r="K111" i="13"/>
  <c r="J111" i="13"/>
  <c r="I111" i="13"/>
  <c r="H111" i="13"/>
  <c r="F111" i="13"/>
  <c r="E111" i="13"/>
  <c r="D111" i="13"/>
  <c r="C111" i="13"/>
  <c r="B111" i="13"/>
  <c r="L110" i="13"/>
  <c r="K110" i="13"/>
  <c r="J110" i="13"/>
  <c r="I110" i="13"/>
  <c r="H110" i="13"/>
  <c r="F110" i="13"/>
  <c r="E110" i="13"/>
  <c r="D110" i="13"/>
  <c r="C110" i="13"/>
  <c r="B110" i="13"/>
  <c r="L109" i="13"/>
  <c r="K109" i="13"/>
  <c r="J109" i="13"/>
  <c r="I109" i="13"/>
  <c r="H109" i="13"/>
  <c r="F109" i="13"/>
  <c r="E109" i="13"/>
  <c r="D109" i="13"/>
  <c r="C109" i="13"/>
  <c r="B109" i="13"/>
  <c r="L108" i="13"/>
  <c r="K108" i="13"/>
  <c r="J108" i="13"/>
  <c r="I108" i="13"/>
  <c r="H108" i="13"/>
  <c r="F108" i="13"/>
  <c r="E108" i="13"/>
  <c r="D108" i="13"/>
  <c r="C108" i="13"/>
  <c r="B108" i="13"/>
  <c r="L107" i="13"/>
  <c r="K107" i="13"/>
  <c r="J107" i="13"/>
  <c r="I107" i="13"/>
  <c r="H107" i="13"/>
  <c r="F107" i="13"/>
  <c r="E107" i="13"/>
  <c r="D107" i="13"/>
  <c r="C107" i="13"/>
  <c r="B107" i="13"/>
  <c r="L106" i="13"/>
  <c r="K106" i="13"/>
  <c r="J106" i="13"/>
  <c r="I106" i="13"/>
  <c r="H106" i="13"/>
  <c r="F106" i="13"/>
  <c r="E106" i="13"/>
  <c r="D106" i="13"/>
  <c r="C106" i="13"/>
  <c r="B106" i="13"/>
  <c r="L105" i="13"/>
  <c r="K105" i="13"/>
  <c r="J105" i="13"/>
  <c r="I105" i="13"/>
  <c r="H105" i="13"/>
  <c r="F105" i="13"/>
  <c r="E105" i="13"/>
  <c r="D105" i="13"/>
  <c r="C105" i="13"/>
  <c r="B105" i="13"/>
  <c r="L104" i="13"/>
  <c r="K104" i="13"/>
  <c r="J104" i="13"/>
  <c r="I104" i="13"/>
  <c r="H104" i="13"/>
  <c r="F104" i="13"/>
  <c r="E104" i="13"/>
  <c r="D104" i="13"/>
  <c r="C104" i="13"/>
  <c r="B104" i="13"/>
  <c r="L103" i="13"/>
  <c r="K103" i="13"/>
  <c r="J103" i="13"/>
  <c r="I103" i="13"/>
  <c r="H103" i="13"/>
  <c r="F103" i="13"/>
  <c r="E103" i="13"/>
  <c r="D103" i="13"/>
  <c r="C103" i="13"/>
  <c r="B103" i="13"/>
  <c r="L102" i="13"/>
  <c r="K102" i="13"/>
  <c r="J102" i="13"/>
  <c r="I102" i="13"/>
  <c r="H102" i="13"/>
  <c r="F102" i="13"/>
  <c r="E102" i="13"/>
  <c r="D102" i="13"/>
  <c r="C102" i="13"/>
  <c r="B102" i="13"/>
  <c r="L101" i="13"/>
  <c r="K101" i="13"/>
  <c r="J101" i="13"/>
  <c r="I101" i="13"/>
  <c r="H101" i="13"/>
  <c r="F101" i="13"/>
  <c r="E101" i="13"/>
  <c r="D101" i="13"/>
  <c r="C101" i="13"/>
  <c r="B101" i="13"/>
  <c r="L100" i="13"/>
  <c r="K100" i="13"/>
  <c r="J100" i="13"/>
  <c r="I100" i="13"/>
  <c r="H100" i="13"/>
  <c r="F100" i="13"/>
  <c r="E100" i="13"/>
  <c r="D100" i="13"/>
  <c r="C100" i="13"/>
  <c r="B100" i="13"/>
  <c r="L99" i="13"/>
  <c r="K99" i="13"/>
  <c r="J99" i="13"/>
  <c r="I99" i="13"/>
  <c r="H99" i="13"/>
  <c r="F99" i="13"/>
  <c r="E99" i="13"/>
  <c r="D99" i="13"/>
  <c r="C99" i="13"/>
  <c r="B99" i="13"/>
  <c r="L98" i="13"/>
  <c r="K98" i="13"/>
  <c r="J98" i="13"/>
  <c r="I98" i="13"/>
  <c r="H98" i="13"/>
  <c r="F98" i="13"/>
  <c r="E98" i="13"/>
  <c r="D98" i="13"/>
  <c r="C98" i="13"/>
  <c r="B98" i="13"/>
  <c r="L97" i="13"/>
  <c r="K97" i="13"/>
  <c r="J97" i="13"/>
  <c r="I97" i="13"/>
  <c r="H97" i="13"/>
  <c r="F97" i="13"/>
  <c r="E97" i="13"/>
  <c r="D97" i="13"/>
  <c r="C97" i="13"/>
  <c r="B97" i="13"/>
  <c r="L96" i="13"/>
  <c r="K96" i="13"/>
  <c r="J96" i="13"/>
  <c r="I96" i="13"/>
  <c r="H96" i="13"/>
  <c r="F96" i="13"/>
  <c r="E96" i="13"/>
  <c r="D96" i="13"/>
  <c r="C96" i="13"/>
  <c r="B96" i="13"/>
  <c r="L95" i="13"/>
  <c r="K95" i="13"/>
  <c r="J95" i="13"/>
  <c r="I95" i="13"/>
  <c r="H95" i="13"/>
  <c r="F95" i="13"/>
  <c r="E95" i="13"/>
  <c r="D95" i="13"/>
  <c r="C95" i="13"/>
  <c r="B95" i="13"/>
  <c r="L94" i="13"/>
  <c r="K94" i="13"/>
  <c r="J94" i="13"/>
  <c r="I94" i="13"/>
  <c r="H94" i="13"/>
  <c r="F94" i="13"/>
  <c r="E94" i="13"/>
  <c r="D94" i="13"/>
  <c r="C94" i="13"/>
  <c r="B94" i="13"/>
  <c r="L93" i="13"/>
  <c r="K93" i="13"/>
  <c r="J93" i="13"/>
  <c r="I93" i="13"/>
  <c r="H93" i="13"/>
  <c r="F93" i="13"/>
  <c r="E93" i="13"/>
  <c r="D93" i="13"/>
  <c r="C93" i="13"/>
  <c r="B93" i="13"/>
  <c r="L92" i="13"/>
  <c r="K92" i="13"/>
  <c r="J92" i="13"/>
  <c r="I92" i="13"/>
  <c r="H92" i="13"/>
  <c r="F92" i="13"/>
  <c r="E92" i="13"/>
  <c r="D92" i="13"/>
  <c r="C92" i="13"/>
  <c r="B92" i="13"/>
  <c r="L91" i="13"/>
  <c r="K91" i="13"/>
  <c r="J91" i="13"/>
  <c r="I91" i="13"/>
  <c r="H91" i="13"/>
  <c r="F91" i="13"/>
  <c r="E91" i="13"/>
  <c r="D91" i="13"/>
  <c r="C91" i="13"/>
  <c r="B91" i="13"/>
  <c r="L90" i="13"/>
  <c r="K90" i="13"/>
  <c r="J90" i="13"/>
  <c r="I90" i="13"/>
  <c r="H90" i="13"/>
  <c r="F90" i="13"/>
  <c r="E90" i="13"/>
  <c r="D90" i="13"/>
  <c r="C90" i="13"/>
  <c r="B90" i="13"/>
  <c r="L89" i="13"/>
  <c r="K89" i="13"/>
  <c r="J89" i="13"/>
  <c r="I89" i="13"/>
  <c r="H89" i="13"/>
  <c r="F89" i="13"/>
  <c r="E89" i="13"/>
  <c r="D89" i="13"/>
  <c r="C89" i="13"/>
  <c r="B89" i="13"/>
  <c r="L88" i="13"/>
  <c r="K88" i="13"/>
  <c r="J88" i="13"/>
  <c r="I88" i="13"/>
  <c r="H88" i="13"/>
  <c r="F88" i="13"/>
  <c r="E88" i="13"/>
  <c r="D88" i="13"/>
  <c r="C88" i="13"/>
  <c r="B88" i="13"/>
  <c r="L87" i="13"/>
  <c r="K87" i="13"/>
  <c r="J87" i="13"/>
  <c r="I87" i="13"/>
  <c r="H87" i="13"/>
  <c r="F87" i="13"/>
  <c r="E87" i="13"/>
  <c r="D87" i="13"/>
  <c r="C87" i="13"/>
  <c r="B87" i="13"/>
  <c r="L86" i="13"/>
  <c r="K86" i="13"/>
  <c r="J86" i="13"/>
  <c r="I86" i="13"/>
  <c r="H86" i="13"/>
  <c r="F86" i="13"/>
  <c r="E86" i="13"/>
  <c r="D86" i="13"/>
  <c r="C86" i="13"/>
  <c r="B86" i="13"/>
  <c r="L85" i="13"/>
  <c r="K85" i="13"/>
  <c r="J85" i="13"/>
  <c r="I85" i="13"/>
  <c r="H85" i="13"/>
  <c r="F85" i="13"/>
  <c r="E85" i="13"/>
  <c r="D85" i="13"/>
  <c r="C85" i="13"/>
  <c r="B85" i="13"/>
  <c r="L84" i="13"/>
  <c r="K84" i="13"/>
  <c r="J84" i="13"/>
  <c r="I84" i="13"/>
  <c r="H84" i="13"/>
  <c r="F84" i="13"/>
  <c r="E84" i="13"/>
  <c r="D84" i="13"/>
  <c r="C84" i="13"/>
  <c r="B84" i="13"/>
  <c r="L83" i="13"/>
  <c r="K83" i="13"/>
  <c r="J83" i="13"/>
  <c r="I83" i="13"/>
  <c r="H83" i="13"/>
  <c r="F83" i="13"/>
  <c r="E83" i="13"/>
  <c r="D83" i="13"/>
  <c r="C83" i="13"/>
  <c r="B83" i="13"/>
  <c r="L82" i="13"/>
  <c r="K82" i="13"/>
  <c r="J82" i="13"/>
  <c r="I82" i="13"/>
  <c r="H82" i="13"/>
  <c r="F82" i="13"/>
  <c r="E82" i="13"/>
  <c r="D82" i="13"/>
  <c r="C82" i="13"/>
  <c r="B82" i="13"/>
  <c r="L81" i="13"/>
  <c r="K81" i="13"/>
  <c r="J81" i="13"/>
  <c r="I81" i="13"/>
  <c r="H81" i="13"/>
  <c r="F81" i="13"/>
  <c r="E81" i="13"/>
  <c r="D81" i="13"/>
  <c r="C81" i="13"/>
  <c r="B81" i="13"/>
  <c r="L80" i="13"/>
  <c r="K80" i="13"/>
  <c r="J80" i="13"/>
  <c r="I80" i="13"/>
  <c r="H80" i="13"/>
  <c r="F80" i="13"/>
  <c r="E80" i="13"/>
  <c r="D80" i="13"/>
  <c r="C80" i="13"/>
  <c r="B80" i="13"/>
  <c r="L79" i="13"/>
  <c r="K79" i="13"/>
  <c r="J79" i="13"/>
  <c r="I79" i="13"/>
  <c r="H79" i="13"/>
  <c r="F79" i="13"/>
  <c r="E79" i="13"/>
  <c r="D79" i="13"/>
  <c r="C79" i="13"/>
  <c r="B79" i="13"/>
  <c r="L78" i="13"/>
  <c r="K78" i="13"/>
  <c r="J78" i="13"/>
  <c r="I78" i="13"/>
  <c r="H78" i="13"/>
  <c r="F78" i="13"/>
  <c r="E78" i="13"/>
  <c r="D78" i="13"/>
  <c r="C78" i="13"/>
  <c r="B78" i="13"/>
  <c r="L77" i="13"/>
  <c r="K77" i="13"/>
  <c r="J77" i="13"/>
  <c r="I77" i="13"/>
  <c r="H77" i="13"/>
  <c r="F77" i="13"/>
  <c r="E77" i="13"/>
  <c r="D77" i="13"/>
  <c r="C77" i="13"/>
  <c r="B77" i="13"/>
  <c r="L76" i="13"/>
  <c r="K76" i="13"/>
  <c r="J76" i="13"/>
  <c r="I76" i="13"/>
  <c r="H76" i="13"/>
  <c r="F76" i="13"/>
  <c r="E76" i="13"/>
  <c r="D76" i="13"/>
  <c r="C76" i="13"/>
  <c r="B76" i="13"/>
  <c r="L75" i="13"/>
  <c r="K75" i="13"/>
  <c r="J75" i="13"/>
  <c r="I75" i="13"/>
  <c r="H75" i="13"/>
  <c r="F75" i="13"/>
  <c r="E75" i="13"/>
  <c r="D75" i="13"/>
  <c r="C75" i="13"/>
  <c r="B75" i="13"/>
  <c r="L74" i="13"/>
  <c r="K74" i="13"/>
  <c r="J74" i="13"/>
  <c r="I74" i="13"/>
  <c r="H74" i="13"/>
  <c r="F74" i="13"/>
  <c r="E74" i="13"/>
  <c r="D74" i="13"/>
  <c r="C74" i="13"/>
  <c r="B74" i="13"/>
  <c r="L73" i="13"/>
  <c r="K73" i="13"/>
  <c r="J73" i="13"/>
  <c r="I73" i="13"/>
  <c r="H73" i="13"/>
  <c r="F73" i="13"/>
  <c r="E73" i="13"/>
  <c r="D73" i="13"/>
  <c r="C73" i="13"/>
  <c r="B73" i="13"/>
  <c r="L72" i="13"/>
  <c r="K72" i="13"/>
  <c r="J72" i="13"/>
  <c r="I72" i="13"/>
  <c r="H72" i="13"/>
  <c r="F72" i="13"/>
  <c r="E72" i="13"/>
  <c r="D72" i="13"/>
  <c r="C72" i="13"/>
  <c r="B72" i="13"/>
  <c r="L71" i="13"/>
  <c r="K71" i="13"/>
  <c r="J71" i="13"/>
  <c r="I71" i="13"/>
  <c r="H71" i="13"/>
  <c r="F71" i="13"/>
  <c r="E71" i="13"/>
  <c r="D71" i="13"/>
  <c r="C71" i="13"/>
  <c r="B71" i="13"/>
  <c r="L70" i="13"/>
  <c r="K70" i="13"/>
  <c r="J70" i="13"/>
  <c r="I70" i="13"/>
  <c r="H70" i="13"/>
  <c r="F70" i="13"/>
  <c r="E70" i="13"/>
  <c r="D70" i="13"/>
  <c r="C70" i="13"/>
  <c r="B70" i="13"/>
  <c r="L69" i="13"/>
  <c r="K69" i="13"/>
  <c r="J69" i="13"/>
  <c r="I69" i="13"/>
  <c r="H69" i="13"/>
  <c r="F69" i="13"/>
  <c r="E69" i="13"/>
  <c r="D69" i="13"/>
  <c r="C69" i="13"/>
  <c r="B69" i="13"/>
  <c r="L68" i="13"/>
  <c r="K68" i="13"/>
  <c r="J68" i="13"/>
  <c r="I68" i="13"/>
  <c r="H68" i="13"/>
  <c r="F68" i="13"/>
  <c r="E68" i="13"/>
  <c r="D68" i="13"/>
  <c r="C68" i="13"/>
  <c r="B68" i="13"/>
  <c r="L67" i="13"/>
  <c r="K67" i="13"/>
  <c r="J67" i="13"/>
  <c r="I67" i="13"/>
  <c r="H67" i="13"/>
  <c r="F67" i="13"/>
  <c r="E67" i="13"/>
  <c r="D67" i="13"/>
  <c r="C67" i="13"/>
  <c r="B67" i="13"/>
  <c r="L66" i="13"/>
  <c r="K66" i="13"/>
  <c r="J66" i="13"/>
  <c r="I66" i="13"/>
  <c r="H66" i="13"/>
  <c r="F66" i="13"/>
  <c r="E66" i="13"/>
  <c r="D66" i="13"/>
  <c r="C66" i="13"/>
  <c r="B66" i="13"/>
  <c r="L65" i="13"/>
  <c r="K65" i="13"/>
  <c r="J65" i="13"/>
  <c r="I65" i="13"/>
  <c r="H65" i="13"/>
  <c r="F65" i="13"/>
  <c r="E65" i="13"/>
  <c r="D65" i="13"/>
  <c r="C65" i="13"/>
  <c r="B65" i="13"/>
  <c r="L64" i="13"/>
  <c r="K64" i="13"/>
  <c r="J64" i="13"/>
  <c r="I64" i="13"/>
  <c r="H64" i="13"/>
  <c r="F64" i="13"/>
  <c r="E64" i="13"/>
  <c r="D64" i="13"/>
  <c r="C64" i="13"/>
  <c r="B64" i="13"/>
  <c r="L63" i="13"/>
  <c r="K63" i="13"/>
  <c r="J63" i="13"/>
  <c r="I63" i="13"/>
  <c r="H63" i="13"/>
  <c r="F63" i="13"/>
  <c r="E63" i="13"/>
  <c r="D63" i="13"/>
  <c r="C63" i="13"/>
  <c r="B63" i="13"/>
  <c r="L62" i="13"/>
  <c r="K62" i="13"/>
  <c r="J62" i="13"/>
  <c r="I62" i="13"/>
  <c r="H62" i="13"/>
  <c r="F62" i="13"/>
  <c r="E62" i="13"/>
  <c r="D62" i="13"/>
  <c r="C62" i="13"/>
  <c r="B62" i="13"/>
  <c r="L61" i="13"/>
  <c r="K61" i="13"/>
  <c r="J61" i="13"/>
  <c r="I61" i="13"/>
  <c r="H61" i="13"/>
  <c r="F61" i="13"/>
  <c r="E61" i="13"/>
  <c r="D61" i="13"/>
  <c r="C61" i="13"/>
  <c r="B61" i="13"/>
  <c r="L60" i="13"/>
  <c r="K60" i="13"/>
  <c r="J60" i="13"/>
  <c r="I60" i="13"/>
  <c r="H60" i="13"/>
  <c r="F60" i="13"/>
  <c r="E60" i="13"/>
  <c r="D60" i="13"/>
  <c r="C60" i="13"/>
  <c r="B60" i="13"/>
  <c r="L59" i="13"/>
  <c r="K59" i="13"/>
  <c r="J59" i="13"/>
  <c r="I59" i="13"/>
  <c r="H59" i="13"/>
  <c r="F59" i="13"/>
  <c r="E59" i="13"/>
  <c r="D59" i="13"/>
  <c r="C59" i="13"/>
  <c r="B59" i="13"/>
  <c r="L58" i="13"/>
  <c r="K58" i="13"/>
  <c r="J58" i="13"/>
  <c r="I58" i="13"/>
  <c r="H58" i="13"/>
  <c r="F58" i="13"/>
  <c r="E58" i="13"/>
  <c r="D58" i="13"/>
  <c r="C58" i="13"/>
  <c r="B58" i="13"/>
  <c r="L57" i="13"/>
  <c r="K57" i="13"/>
  <c r="J57" i="13"/>
  <c r="I57" i="13"/>
  <c r="H57" i="13"/>
  <c r="F57" i="13"/>
  <c r="E57" i="13"/>
  <c r="D57" i="13"/>
  <c r="C57" i="13"/>
  <c r="B57" i="13"/>
  <c r="L56" i="13"/>
  <c r="K56" i="13"/>
  <c r="J56" i="13"/>
  <c r="I56" i="13"/>
  <c r="H56" i="13"/>
  <c r="F56" i="13"/>
  <c r="E56" i="13"/>
  <c r="D56" i="13"/>
  <c r="C56" i="13"/>
  <c r="B56" i="13"/>
  <c r="L55" i="13"/>
  <c r="K55" i="13"/>
  <c r="J55" i="13"/>
  <c r="I55" i="13"/>
  <c r="H55" i="13"/>
  <c r="F55" i="13"/>
  <c r="E55" i="13"/>
  <c r="D55" i="13"/>
  <c r="C55" i="13"/>
  <c r="B55" i="13"/>
  <c r="L54" i="13"/>
  <c r="K54" i="13"/>
  <c r="J54" i="13"/>
  <c r="I54" i="13"/>
  <c r="H54" i="13"/>
  <c r="F54" i="13"/>
  <c r="E54" i="13"/>
  <c r="D54" i="13"/>
  <c r="C54" i="13"/>
  <c r="B54" i="13"/>
  <c r="L53" i="13"/>
  <c r="K53" i="13"/>
  <c r="J53" i="13"/>
  <c r="I53" i="13"/>
  <c r="H53" i="13"/>
  <c r="F53" i="13"/>
  <c r="E53" i="13"/>
  <c r="D53" i="13"/>
  <c r="C53" i="13"/>
  <c r="B53" i="13"/>
  <c r="L52" i="13"/>
  <c r="K52" i="13"/>
  <c r="J52" i="13"/>
  <c r="I52" i="13"/>
  <c r="H52" i="13"/>
  <c r="F52" i="13"/>
  <c r="E52" i="13"/>
  <c r="D52" i="13"/>
  <c r="C52" i="13"/>
  <c r="B52" i="13"/>
  <c r="L51" i="13"/>
  <c r="K51" i="13"/>
  <c r="J51" i="13"/>
  <c r="I51" i="13"/>
  <c r="H51" i="13"/>
  <c r="F51" i="13"/>
  <c r="E51" i="13"/>
  <c r="D51" i="13"/>
  <c r="C51" i="13"/>
  <c r="B51" i="13"/>
  <c r="L50" i="13"/>
  <c r="K50" i="13"/>
  <c r="J50" i="13"/>
  <c r="I50" i="13"/>
  <c r="H50" i="13"/>
  <c r="F50" i="13"/>
  <c r="E50" i="13"/>
  <c r="D50" i="13"/>
  <c r="C50" i="13"/>
  <c r="B50" i="13"/>
  <c r="L49" i="13"/>
  <c r="K49" i="13"/>
  <c r="J49" i="13"/>
  <c r="I49" i="13"/>
  <c r="H49" i="13"/>
  <c r="F49" i="13"/>
  <c r="E49" i="13"/>
  <c r="D49" i="13"/>
  <c r="C49" i="13"/>
  <c r="B49" i="13"/>
  <c r="L48" i="13"/>
  <c r="K48" i="13"/>
  <c r="J48" i="13"/>
  <c r="I48" i="13"/>
  <c r="H48" i="13"/>
  <c r="F48" i="13"/>
  <c r="E48" i="13"/>
  <c r="D48" i="13"/>
  <c r="C48" i="13"/>
  <c r="B48" i="13"/>
  <c r="L47" i="13"/>
  <c r="K47" i="13"/>
  <c r="J47" i="13"/>
  <c r="I47" i="13"/>
  <c r="H47" i="13"/>
  <c r="F47" i="13"/>
  <c r="E47" i="13"/>
  <c r="D47" i="13"/>
  <c r="C47" i="13"/>
  <c r="B47" i="13"/>
  <c r="L46" i="13"/>
  <c r="K46" i="13"/>
  <c r="J46" i="13"/>
  <c r="I46" i="13"/>
  <c r="H46" i="13"/>
  <c r="F46" i="13"/>
  <c r="E46" i="13"/>
  <c r="D46" i="13"/>
  <c r="C46" i="13"/>
  <c r="B46" i="13"/>
  <c r="L45" i="13"/>
  <c r="K45" i="13"/>
  <c r="J45" i="13"/>
  <c r="I45" i="13"/>
  <c r="H45" i="13"/>
  <c r="F45" i="13"/>
  <c r="E45" i="13"/>
  <c r="D45" i="13"/>
  <c r="C45" i="13"/>
  <c r="B45" i="13"/>
  <c r="L44" i="13"/>
  <c r="K44" i="13"/>
  <c r="J44" i="13"/>
  <c r="I44" i="13"/>
  <c r="H44" i="13"/>
  <c r="F44" i="13"/>
  <c r="E44" i="13"/>
  <c r="D44" i="13"/>
  <c r="C44" i="13"/>
  <c r="B44" i="13"/>
  <c r="L43" i="13"/>
  <c r="K43" i="13"/>
  <c r="J43" i="13"/>
  <c r="I43" i="13"/>
  <c r="H43" i="13"/>
  <c r="F43" i="13"/>
  <c r="E43" i="13"/>
  <c r="D43" i="13"/>
  <c r="C43" i="13"/>
  <c r="B43" i="13"/>
  <c r="L42" i="13"/>
  <c r="K42" i="13"/>
  <c r="J42" i="13"/>
  <c r="I42" i="13"/>
  <c r="H42" i="13"/>
  <c r="F42" i="13"/>
  <c r="E42" i="13"/>
  <c r="D42" i="13"/>
  <c r="C42" i="13"/>
  <c r="B42" i="13"/>
  <c r="L41" i="13"/>
  <c r="K41" i="13"/>
  <c r="J41" i="13"/>
  <c r="I41" i="13"/>
  <c r="H41" i="13"/>
  <c r="F41" i="13"/>
  <c r="E41" i="13"/>
  <c r="D41" i="13"/>
  <c r="C41" i="13"/>
  <c r="B41" i="13"/>
  <c r="L40" i="13"/>
  <c r="K40" i="13"/>
  <c r="J40" i="13"/>
  <c r="I40" i="13"/>
  <c r="H40" i="13"/>
  <c r="F40" i="13"/>
  <c r="E40" i="13"/>
  <c r="D40" i="13"/>
  <c r="C40" i="13"/>
  <c r="B40" i="13"/>
  <c r="L39" i="13"/>
  <c r="K39" i="13"/>
  <c r="J39" i="13"/>
  <c r="I39" i="13"/>
  <c r="H39" i="13"/>
  <c r="F39" i="13"/>
  <c r="E39" i="13"/>
  <c r="D39" i="13"/>
  <c r="C39" i="13"/>
  <c r="B39" i="13"/>
  <c r="L38" i="13"/>
  <c r="K38" i="13"/>
  <c r="J38" i="13"/>
  <c r="I38" i="13"/>
  <c r="H38" i="13"/>
  <c r="F38" i="13"/>
  <c r="E38" i="13"/>
  <c r="D38" i="13"/>
  <c r="C38" i="13"/>
  <c r="B38" i="13"/>
  <c r="L37" i="13"/>
  <c r="K37" i="13"/>
  <c r="J37" i="13"/>
  <c r="I37" i="13"/>
  <c r="H37" i="13"/>
  <c r="F37" i="13"/>
  <c r="E37" i="13"/>
  <c r="D37" i="13"/>
  <c r="C37" i="13"/>
  <c r="B37" i="13"/>
  <c r="L36" i="13"/>
  <c r="K36" i="13"/>
  <c r="J36" i="13"/>
  <c r="I36" i="13"/>
  <c r="H36" i="13"/>
  <c r="F36" i="13"/>
  <c r="E36" i="13"/>
  <c r="D36" i="13"/>
  <c r="C36" i="13"/>
  <c r="B36" i="13"/>
  <c r="L35" i="13"/>
  <c r="K35" i="13"/>
  <c r="J35" i="13"/>
  <c r="I35" i="13"/>
  <c r="H35" i="13"/>
  <c r="F35" i="13"/>
  <c r="E35" i="13"/>
  <c r="D35" i="13"/>
  <c r="C35" i="13"/>
  <c r="B35" i="13"/>
  <c r="L34" i="13"/>
  <c r="K34" i="13"/>
  <c r="J34" i="13"/>
  <c r="I34" i="13"/>
  <c r="H34" i="13"/>
  <c r="F34" i="13"/>
  <c r="E34" i="13"/>
  <c r="D34" i="13"/>
  <c r="C34" i="13"/>
  <c r="B34" i="13"/>
  <c r="L33" i="13"/>
  <c r="K33" i="13"/>
  <c r="J33" i="13"/>
  <c r="I33" i="13"/>
  <c r="H33" i="13"/>
  <c r="F33" i="13"/>
  <c r="E33" i="13"/>
  <c r="D33" i="13"/>
  <c r="C33" i="13"/>
  <c r="B33" i="13"/>
  <c r="L32" i="13"/>
  <c r="K32" i="13"/>
  <c r="J32" i="13"/>
  <c r="I32" i="13"/>
  <c r="H32" i="13"/>
  <c r="F32" i="13"/>
  <c r="E32" i="13"/>
  <c r="D32" i="13"/>
  <c r="C32" i="13"/>
  <c r="B32" i="13"/>
  <c r="L31" i="13"/>
  <c r="K31" i="13"/>
  <c r="J31" i="13"/>
  <c r="I31" i="13"/>
  <c r="H31" i="13"/>
  <c r="F31" i="13"/>
  <c r="E31" i="13"/>
  <c r="D31" i="13"/>
  <c r="C31" i="13"/>
  <c r="B31" i="13"/>
  <c r="L30" i="13"/>
  <c r="K30" i="13"/>
  <c r="J30" i="13"/>
  <c r="I30" i="13"/>
  <c r="H30" i="13"/>
  <c r="F30" i="13"/>
  <c r="E30" i="13"/>
  <c r="D30" i="13"/>
  <c r="C30" i="13"/>
  <c r="B30" i="13"/>
  <c r="L29" i="13"/>
  <c r="K29" i="13"/>
  <c r="J29" i="13"/>
  <c r="I29" i="13"/>
  <c r="H29" i="13"/>
  <c r="F29" i="13"/>
  <c r="E29" i="13"/>
  <c r="D29" i="13"/>
  <c r="C29" i="13"/>
  <c r="B29" i="13"/>
  <c r="L28" i="13"/>
  <c r="K28" i="13"/>
  <c r="J28" i="13"/>
  <c r="I28" i="13"/>
  <c r="H28" i="13"/>
  <c r="F28" i="13"/>
  <c r="E28" i="13"/>
  <c r="D28" i="13"/>
  <c r="C28" i="13"/>
  <c r="B28" i="13"/>
  <c r="L27" i="13"/>
  <c r="K27" i="13"/>
  <c r="J27" i="13"/>
  <c r="I27" i="13"/>
  <c r="H27" i="13"/>
  <c r="F27" i="13"/>
  <c r="E27" i="13"/>
  <c r="D27" i="13"/>
  <c r="C27" i="13"/>
  <c r="B27" i="13"/>
  <c r="L26" i="13"/>
  <c r="K26" i="13"/>
  <c r="J26" i="13"/>
  <c r="I26" i="13"/>
  <c r="H26" i="13"/>
  <c r="F26" i="13"/>
  <c r="E26" i="13"/>
  <c r="D26" i="13"/>
  <c r="C26" i="13"/>
  <c r="B26" i="13"/>
  <c r="L25" i="13"/>
  <c r="K25" i="13"/>
  <c r="J25" i="13"/>
  <c r="I25" i="13"/>
  <c r="H25" i="13"/>
  <c r="F25" i="13"/>
  <c r="E25" i="13"/>
  <c r="D25" i="13"/>
  <c r="C25" i="13"/>
  <c r="B25" i="13"/>
  <c r="L24" i="13"/>
  <c r="K24" i="13"/>
  <c r="J24" i="13"/>
  <c r="I24" i="13"/>
  <c r="H24" i="13"/>
  <c r="F24" i="13"/>
  <c r="E24" i="13"/>
  <c r="D24" i="13"/>
  <c r="C24" i="13"/>
  <c r="B24" i="13"/>
  <c r="L23" i="13"/>
  <c r="K23" i="13"/>
  <c r="J23" i="13"/>
  <c r="I23" i="13"/>
  <c r="H23" i="13"/>
  <c r="F23" i="13"/>
  <c r="E23" i="13"/>
  <c r="D23" i="13"/>
  <c r="C23" i="13"/>
  <c r="B23" i="13"/>
  <c r="L22" i="13"/>
  <c r="K22" i="13"/>
  <c r="J22" i="13"/>
  <c r="I22" i="13"/>
  <c r="H22" i="13"/>
  <c r="F22" i="13"/>
  <c r="E22" i="13"/>
  <c r="D22" i="13"/>
  <c r="C22" i="13"/>
  <c r="B22" i="13"/>
  <c r="L21" i="13"/>
  <c r="K21" i="13"/>
  <c r="J21" i="13"/>
  <c r="I21" i="13"/>
  <c r="H21" i="13"/>
  <c r="F21" i="13"/>
  <c r="E21" i="13"/>
  <c r="D21" i="13"/>
  <c r="C21" i="13"/>
  <c r="B21" i="13"/>
  <c r="L20" i="13"/>
  <c r="K20" i="13"/>
  <c r="J20" i="13"/>
  <c r="I20" i="13"/>
  <c r="H20" i="13"/>
  <c r="F20" i="13"/>
  <c r="E20" i="13"/>
  <c r="D20" i="13"/>
  <c r="C20" i="13"/>
  <c r="B20" i="13"/>
  <c r="L19" i="13"/>
  <c r="K19" i="13"/>
  <c r="J19" i="13"/>
  <c r="I19" i="13"/>
  <c r="H19" i="13"/>
  <c r="F19" i="13"/>
  <c r="E19" i="13"/>
  <c r="D19" i="13"/>
  <c r="C19" i="13"/>
  <c r="B19" i="13"/>
  <c r="L18" i="13"/>
  <c r="K18" i="13"/>
  <c r="J18" i="13"/>
  <c r="I18" i="13"/>
  <c r="H18" i="13"/>
  <c r="F18" i="13"/>
  <c r="E18" i="13"/>
  <c r="D18" i="13"/>
  <c r="C18" i="13"/>
  <c r="B18" i="13"/>
  <c r="L17" i="13"/>
  <c r="K17" i="13"/>
  <c r="J17" i="13"/>
  <c r="I17" i="13"/>
  <c r="H17" i="13"/>
  <c r="F17" i="13"/>
  <c r="E17" i="13"/>
  <c r="D17" i="13"/>
  <c r="C17" i="13"/>
  <c r="B17" i="13"/>
  <c r="L16" i="13"/>
  <c r="K16" i="13"/>
  <c r="J16" i="13"/>
  <c r="I16" i="13"/>
  <c r="H16" i="13"/>
  <c r="F16" i="13"/>
  <c r="E16" i="13"/>
  <c r="D16" i="13"/>
  <c r="C16" i="13"/>
  <c r="B16" i="13"/>
  <c r="L15" i="13"/>
  <c r="K15" i="13"/>
  <c r="J15" i="13"/>
  <c r="I15" i="13"/>
  <c r="H15" i="13"/>
  <c r="F15" i="13"/>
  <c r="E15" i="13"/>
  <c r="D15" i="13"/>
  <c r="C15" i="13"/>
  <c r="B15" i="13"/>
  <c r="L14" i="13"/>
  <c r="K14" i="13"/>
  <c r="J14" i="13"/>
  <c r="I14" i="13"/>
  <c r="H14" i="13"/>
  <c r="F14" i="13"/>
  <c r="E14" i="13"/>
  <c r="D14" i="13"/>
  <c r="C14" i="13"/>
  <c r="B14" i="13"/>
  <c r="L13" i="13"/>
  <c r="K13" i="13"/>
  <c r="J13" i="13"/>
  <c r="I13" i="13"/>
  <c r="H13" i="13"/>
  <c r="F13" i="13"/>
  <c r="E13" i="13"/>
  <c r="D13" i="13"/>
  <c r="C13" i="13"/>
  <c r="B13" i="13"/>
  <c r="L12" i="13"/>
  <c r="K12" i="13"/>
  <c r="J12" i="13"/>
  <c r="I12" i="13"/>
  <c r="H12" i="13"/>
  <c r="F12" i="13"/>
  <c r="E12" i="13"/>
  <c r="D12" i="13"/>
  <c r="C12" i="13"/>
  <c r="B12" i="13"/>
  <c r="L11" i="13"/>
  <c r="K11" i="13"/>
  <c r="J11" i="13"/>
  <c r="I11" i="13"/>
  <c r="H11" i="13"/>
  <c r="F11" i="13"/>
  <c r="E11" i="13"/>
  <c r="D11" i="13"/>
  <c r="C11" i="13"/>
  <c r="B11" i="13"/>
  <c r="L10" i="13"/>
  <c r="K10" i="13"/>
  <c r="J10" i="13"/>
  <c r="I10" i="13"/>
  <c r="H10" i="13"/>
  <c r="F10" i="13"/>
  <c r="E10" i="13"/>
  <c r="D10" i="13"/>
  <c r="C10" i="13"/>
  <c r="B10" i="13"/>
  <c r="L9" i="13"/>
  <c r="K9" i="13"/>
  <c r="J9" i="13"/>
  <c r="I9" i="13"/>
  <c r="H9" i="13"/>
  <c r="F9" i="13"/>
  <c r="E9" i="13"/>
  <c r="D9" i="13"/>
  <c r="C9" i="13"/>
  <c r="B9" i="13"/>
  <c r="N8" i="13" a="1"/>
  <c r="L8" i="13"/>
  <c r="K8" i="13"/>
  <c r="J8" i="13"/>
  <c r="I8" i="13"/>
  <c r="H8" i="13"/>
  <c r="G8" i="13" a="1"/>
  <c r="F8" i="13"/>
  <c r="E8" i="13"/>
  <c r="D8" i="13"/>
  <c r="C8" i="13"/>
  <c r="B8" i="13"/>
  <c r="N4" i="15"/>
  <c r="O4" i="15"/>
  <c r="P4" i="15"/>
  <c r="Q4" i="15"/>
  <c r="C115" i="17"/>
  <c r="C155" i="17"/>
  <c r="C94" i="19"/>
  <c r="C102" i="19"/>
  <c r="C110" i="19"/>
  <c r="C80" i="19"/>
  <c r="C88" i="19"/>
  <c r="C73" i="15"/>
  <c r="C113" i="15"/>
  <c r="C145" i="15"/>
  <c r="C153" i="15"/>
  <c r="C96" i="19"/>
  <c r="C104" i="19"/>
  <c r="C74" i="15"/>
  <c r="C122" i="15"/>
  <c r="C154" i="15"/>
  <c r="C82" i="19"/>
  <c r="C113" i="19"/>
  <c r="C121" i="19"/>
  <c r="C129" i="19"/>
  <c r="C75" i="19"/>
  <c r="C98" i="19"/>
  <c r="C106" i="19"/>
  <c r="C114" i="19"/>
  <c r="C122" i="19"/>
  <c r="C137" i="19"/>
  <c r="C145" i="19"/>
  <c r="C153" i="19"/>
  <c r="C161" i="19"/>
  <c r="C169" i="19"/>
  <c r="C164" i="15"/>
  <c r="C172" i="15"/>
  <c r="C84" i="19"/>
  <c r="C115" i="19"/>
  <c r="C123" i="19"/>
  <c r="C138" i="19"/>
  <c r="C146" i="19"/>
  <c r="C154" i="19"/>
  <c r="C162" i="19"/>
  <c r="C92" i="19"/>
  <c r="C100" i="19"/>
  <c r="C108" i="19"/>
  <c r="C131" i="19"/>
  <c r="C139" i="19"/>
  <c r="C147" i="19"/>
  <c r="C155" i="19"/>
  <c r="C163" i="19"/>
  <c r="C171" i="19"/>
  <c r="C70" i="15"/>
  <c r="C78" i="15"/>
  <c r="C138" i="17"/>
  <c r="C146" i="17"/>
  <c r="C78" i="19"/>
  <c r="C86" i="19"/>
  <c r="C156" i="19"/>
  <c r="C164" i="19"/>
  <c r="C172" i="19"/>
  <c r="N4" i="19"/>
  <c r="N4" i="17"/>
  <c r="P4" i="17"/>
  <c r="N194" i="13"/>
  <c r="N195" i="13"/>
  <c r="N196" i="13"/>
  <c r="N193" i="13"/>
  <c r="N196" i="16"/>
  <c r="N194" i="16"/>
  <c r="N193" i="16"/>
  <c r="N195" i="16"/>
  <c r="M101" i="13"/>
  <c r="M18" i="13"/>
  <c r="M14" i="13"/>
  <c r="M75" i="13"/>
  <c r="M45" i="13"/>
  <c r="M65" i="13"/>
  <c r="M69" i="13"/>
  <c r="M77" i="13"/>
  <c r="M121" i="13"/>
  <c r="M9" i="13"/>
  <c r="M66" i="13"/>
  <c r="M146" i="13"/>
  <c r="M158" i="13"/>
  <c r="M162" i="13"/>
  <c r="C100" i="17"/>
  <c r="C130" i="17"/>
  <c r="C137" i="17"/>
  <c r="M141" i="13"/>
  <c r="M27" i="13"/>
  <c r="M131" i="13"/>
  <c r="M135" i="13"/>
  <c r="M147" i="13"/>
  <c r="M43" i="13"/>
  <c r="M79" i="13"/>
  <c r="M119" i="13"/>
  <c r="C163" i="17"/>
  <c r="M36" i="13"/>
  <c r="M76" i="13"/>
  <c r="M73" i="16"/>
  <c r="M103" i="13"/>
  <c r="M28" i="13"/>
  <c r="M38" i="13"/>
  <c r="M42" i="13"/>
  <c r="M70" i="13"/>
  <c r="M81" i="13"/>
  <c r="M89" i="13"/>
  <c r="M97" i="13"/>
  <c r="M105" i="13"/>
  <c r="M109" i="13"/>
  <c r="M139" i="13"/>
  <c r="M140" i="13"/>
  <c r="M151" i="13"/>
  <c r="M13" i="13"/>
  <c r="M17" i="13"/>
  <c r="M67" i="13"/>
  <c r="M93" i="13"/>
  <c r="M125" i="13"/>
  <c r="M129" i="13"/>
  <c r="M159" i="13"/>
  <c r="M163" i="13"/>
  <c r="M180" i="13"/>
  <c r="M71" i="13"/>
  <c r="M90" i="13"/>
  <c r="M98" i="13"/>
  <c r="M114" i="13"/>
  <c r="M160" i="16"/>
  <c r="M180" i="16"/>
  <c r="M77" i="16"/>
  <c r="M21" i="13"/>
  <c r="M24" i="13"/>
  <c r="M41" i="13"/>
  <c r="M113" i="13"/>
  <c r="M134" i="13"/>
  <c r="M137" i="13"/>
  <c r="M153" i="13"/>
  <c r="M157" i="13"/>
  <c r="C88" i="17"/>
  <c r="M10" i="13"/>
  <c r="M34" i="13"/>
  <c r="M87" i="13"/>
  <c r="M95" i="13"/>
  <c r="M111" i="13"/>
  <c r="M145" i="13"/>
  <c r="C96" i="17"/>
  <c r="C102" i="17"/>
  <c r="C153" i="17"/>
  <c r="C162" i="17"/>
  <c r="C84" i="17"/>
  <c r="C123" i="17"/>
  <c r="R45" i="13"/>
  <c r="S8" i="13" a="1"/>
  <c r="S8" i="13"/>
  <c r="V8" i="13" a="1"/>
  <c r="V8" i="13"/>
  <c r="C170" i="19"/>
  <c r="R45" i="16"/>
  <c r="S8" i="16" a="1"/>
  <c r="S8" i="16"/>
  <c r="V8" i="16" a="1"/>
  <c r="V8" i="16"/>
  <c r="C80" i="17"/>
  <c r="C86" i="17"/>
  <c r="C172" i="17"/>
  <c r="C147" i="17"/>
  <c r="C122" i="17"/>
  <c r="M171" i="16"/>
  <c r="C16" i="4"/>
  <c r="C69" i="15"/>
  <c r="M11" i="13"/>
  <c r="M39" i="13"/>
  <c r="M91" i="13"/>
  <c r="M92" i="13"/>
  <c r="M115" i="13"/>
  <c r="M130" i="13"/>
  <c r="M143" i="13"/>
  <c r="M144" i="13"/>
  <c r="M154" i="13"/>
  <c r="M12" i="13"/>
  <c r="M25" i="13"/>
  <c r="M32" i="13"/>
  <c r="M33" i="13"/>
  <c r="M58" i="13"/>
  <c r="M62" i="13"/>
  <c r="M72" i="13"/>
  <c r="M106" i="13"/>
  <c r="M133" i="13"/>
  <c r="M161" i="13"/>
  <c r="M165" i="13"/>
  <c r="M166" i="13"/>
  <c r="M169" i="13"/>
  <c r="M170" i="13"/>
  <c r="M173" i="13"/>
  <c r="M174" i="13"/>
  <c r="M177" i="13"/>
  <c r="M178" i="13"/>
  <c r="N227" i="13"/>
  <c r="M16" i="13"/>
  <c r="M26" i="13"/>
  <c r="M40" i="13"/>
  <c r="M51" i="13"/>
  <c r="M55" i="13"/>
  <c r="M59" i="13"/>
  <c r="M63" i="13"/>
  <c r="M85" i="13"/>
  <c r="M123" i="13"/>
  <c r="M124" i="13"/>
  <c r="M148" i="13"/>
  <c r="N228" i="13"/>
  <c r="M22" i="13"/>
  <c r="M23" i="13"/>
  <c r="M37" i="13"/>
  <c r="M44" i="13"/>
  <c r="M73" i="13"/>
  <c r="M99" i="13"/>
  <c r="M127" i="13"/>
  <c r="M138" i="13"/>
  <c r="M152" i="13"/>
  <c r="N222" i="13"/>
  <c r="M117" i="13"/>
  <c r="M142" i="13"/>
  <c r="M155" i="13"/>
  <c r="M156" i="13"/>
  <c r="M30" i="13"/>
  <c r="M31" i="13"/>
  <c r="M56" i="13"/>
  <c r="M107" i="13"/>
  <c r="M108" i="13"/>
  <c r="M160" i="13"/>
  <c r="M164" i="13"/>
  <c r="M167" i="13"/>
  <c r="M168" i="13"/>
  <c r="M171" i="13"/>
  <c r="M172" i="13"/>
  <c r="M175" i="13"/>
  <c r="M176" i="13"/>
  <c r="M179" i="13"/>
  <c r="M35" i="13"/>
  <c r="M68" i="13"/>
  <c r="M83" i="13"/>
  <c r="M122" i="13"/>
  <c r="M136" i="13"/>
  <c r="M149" i="13"/>
  <c r="M150" i="13"/>
  <c r="M123" i="16"/>
  <c r="M127" i="16"/>
  <c r="M36" i="16"/>
  <c r="M40" i="16"/>
  <c r="M44" i="16"/>
  <c r="M103" i="16"/>
  <c r="M137" i="16"/>
  <c r="M149" i="16"/>
  <c r="M165" i="16"/>
  <c r="M117" i="16"/>
  <c r="M177" i="16"/>
  <c r="M86" i="16"/>
  <c r="M98" i="16"/>
  <c r="M19" i="16"/>
  <c r="M35" i="16"/>
  <c r="M39" i="16"/>
  <c r="M55" i="16"/>
  <c r="M71" i="16"/>
  <c r="M83" i="16"/>
  <c r="M87" i="16"/>
  <c r="M135" i="16"/>
  <c r="M155" i="16"/>
  <c r="M179" i="16"/>
  <c r="M59" i="16"/>
  <c r="M99" i="16"/>
  <c r="M115" i="16"/>
  <c r="M119" i="16"/>
  <c r="M154" i="16"/>
  <c r="M161" i="16"/>
  <c r="M175" i="16"/>
  <c r="M10" i="16"/>
  <c r="M12" i="16"/>
  <c r="M16" i="16"/>
  <c r="M67" i="16"/>
  <c r="M72" i="16"/>
  <c r="M80" i="16"/>
  <c r="M104" i="16"/>
  <c r="M107" i="16"/>
  <c r="M111" i="16"/>
  <c r="M116" i="16"/>
  <c r="M131" i="16"/>
  <c r="M147" i="16"/>
  <c r="M158" i="16"/>
  <c r="M169" i="16"/>
  <c r="M173" i="16"/>
  <c r="M151" i="16"/>
  <c r="M170" i="16"/>
  <c r="N227" i="16"/>
  <c r="M9" i="16"/>
  <c r="M13" i="16"/>
  <c r="M61" i="16"/>
  <c r="M69" i="16"/>
  <c r="M101" i="16"/>
  <c r="M139" i="16"/>
  <c r="M140" i="16"/>
  <c r="M143" i="16"/>
  <c r="M144" i="16"/>
  <c r="M163" i="16"/>
  <c r="M174" i="16"/>
  <c r="N223" i="16"/>
  <c r="M133" i="16"/>
  <c r="M167" i="16"/>
  <c r="M38" i="16"/>
  <c r="M42" i="16"/>
  <c r="M53" i="16"/>
  <c r="M66" i="16"/>
  <c r="M85" i="16"/>
  <c r="M125" i="16"/>
  <c r="M129" i="16"/>
  <c r="M130" i="16"/>
  <c r="M145" i="16"/>
  <c r="M159" i="16"/>
  <c r="M121" i="16"/>
  <c r="M153" i="16"/>
  <c r="M157" i="16"/>
  <c r="M176" i="16"/>
  <c r="C113" i="17"/>
  <c r="C108" i="17"/>
  <c r="C77" i="15"/>
  <c r="C121" i="15"/>
  <c r="C130" i="15"/>
  <c r="C162" i="15"/>
  <c r="C98" i="17"/>
  <c r="C170" i="15"/>
  <c r="C94" i="17"/>
  <c r="C72" i="15"/>
  <c r="C76" i="15"/>
  <c r="C129" i="15"/>
  <c r="C138" i="15"/>
  <c r="C161" i="15"/>
  <c r="C82" i="17"/>
  <c r="C106" i="17"/>
  <c r="C114" i="17"/>
  <c r="C92" i="17"/>
  <c r="C129" i="17"/>
  <c r="C139" i="17"/>
  <c r="C71" i="15"/>
  <c r="C75" i="15"/>
  <c r="C114" i="15"/>
  <c r="C137" i="15"/>
  <c r="C146" i="15"/>
  <c r="C169" i="15"/>
  <c r="C78" i="17"/>
  <c r="C164" i="17"/>
  <c r="C90" i="17"/>
  <c r="C76" i="17"/>
  <c r="C110" i="17"/>
  <c r="C170" i="17"/>
  <c r="C154" i="17"/>
  <c r="C161" i="17"/>
  <c r="C131" i="17"/>
  <c r="C145" i="17"/>
  <c r="C156" i="17"/>
  <c r="C171" i="17"/>
  <c r="C121" i="17"/>
  <c r="C148" i="17"/>
  <c r="C169" i="17"/>
  <c r="M27" i="16"/>
  <c r="M47" i="16"/>
  <c r="M75" i="16"/>
  <c r="M79" i="16"/>
  <c r="M134" i="16"/>
  <c r="M148" i="16"/>
  <c r="M164" i="16"/>
  <c r="M89" i="16"/>
  <c r="M28" i="16"/>
  <c r="M32" i="16"/>
  <c r="M51" i="16"/>
  <c r="M84" i="16"/>
  <c r="M102" i="16"/>
  <c r="M120" i="16"/>
  <c r="M93" i="16"/>
  <c r="M65" i="16"/>
  <c r="M105" i="16"/>
  <c r="M109" i="16"/>
  <c r="M113" i="16"/>
  <c r="M114" i="16"/>
  <c r="M138" i="16"/>
  <c r="M141" i="16"/>
  <c r="M142" i="16"/>
  <c r="M152" i="16"/>
  <c r="M168" i="16"/>
  <c r="M97" i="16"/>
  <c r="M11" i="16"/>
  <c r="M14" i="16"/>
  <c r="M37" i="16"/>
  <c r="M41" i="16"/>
  <c r="M45" i="16"/>
  <c r="M88" i="16"/>
  <c r="M91" i="16"/>
  <c r="M95" i="16"/>
  <c r="M132" i="16"/>
  <c r="M146" i="16"/>
  <c r="M162" i="16"/>
  <c r="M178" i="16"/>
  <c r="M57" i="16"/>
  <c r="M18" i="16"/>
  <c r="M25" i="16"/>
  <c r="M81" i="16"/>
  <c r="M82" i="16"/>
  <c r="M100" i="16"/>
  <c r="M118" i="16"/>
  <c r="M156" i="16"/>
  <c r="M172" i="16"/>
  <c r="M15" i="16"/>
  <c r="M22" i="16"/>
  <c r="M30" i="16"/>
  <c r="M34" i="16"/>
  <c r="M46" i="16"/>
  <c r="M49" i="16"/>
  <c r="M50" i="16"/>
  <c r="M63" i="16"/>
  <c r="M136" i="16"/>
  <c r="M150" i="16"/>
  <c r="M166" i="16"/>
  <c r="O4" i="19"/>
  <c r="P4" i="19"/>
  <c r="Q4" i="19"/>
  <c r="N7" i="19" a="1"/>
  <c r="C76" i="19"/>
  <c r="C89" i="19"/>
  <c r="C77" i="19"/>
  <c r="C105" i="19"/>
  <c r="C70" i="19"/>
  <c r="C81" i="19"/>
  <c r="C74" i="19"/>
  <c r="C93" i="19"/>
  <c r="C157" i="19"/>
  <c r="C72" i="19"/>
  <c r="C91" i="19"/>
  <c r="C107" i="19"/>
  <c r="C69" i="19"/>
  <c r="C71" i="19"/>
  <c r="C73" i="19"/>
  <c r="C85" i="19"/>
  <c r="C101" i="19"/>
  <c r="C165" i="19"/>
  <c r="C87" i="19"/>
  <c r="C103" i="19"/>
  <c r="C109" i="19"/>
  <c r="C167" i="19"/>
  <c r="Q179" i="19"/>
  <c r="P179" i="19"/>
  <c r="O179" i="19"/>
  <c r="N179" i="19"/>
  <c r="C79" i="19"/>
  <c r="C95" i="19"/>
  <c r="C111" i="19"/>
  <c r="C119" i="19"/>
  <c r="C127" i="19"/>
  <c r="C135" i="19"/>
  <c r="C143" i="19"/>
  <c r="C151" i="19"/>
  <c r="C97" i="19"/>
  <c r="C118" i="19"/>
  <c r="C126" i="19"/>
  <c r="C134" i="19"/>
  <c r="C142" i="19"/>
  <c r="C150" i="19"/>
  <c r="C159" i="19"/>
  <c r="C83" i="19"/>
  <c r="C99" i="19"/>
  <c r="C116" i="19"/>
  <c r="C117" i="19"/>
  <c r="C124" i="19"/>
  <c r="C125" i="19"/>
  <c r="C132" i="19"/>
  <c r="C133" i="19"/>
  <c r="C140" i="19"/>
  <c r="C141" i="19"/>
  <c r="C148" i="19"/>
  <c r="C149" i="19"/>
  <c r="C112" i="19"/>
  <c r="C120" i="19"/>
  <c r="C128" i="19"/>
  <c r="C136" i="19"/>
  <c r="C144" i="19"/>
  <c r="C152" i="19"/>
  <c r="C160" i="19"/>
  <c r="C168" i="19"/>
  <c r="C158" i="19"/>
  <c r="C166" i="19"/>
  <c r="C70" i="17"/>
  <c r="Q4" i="17"/>
  <c r="C72" i="17"/>
  <c r="C75" i="17"/>
  <c r="C69" i="17"/>
  <c r="C74" i="17"/>
  <c r="C71" i="17"/>
  <c r="C89" i="17"/>
  <c r="C73" i="17"/>
  <c r="C105" i="17"/>
  <c r="C93" i="17"/>
  <c r="C109" i="17"/>
  <c r="C116" i="17"/>
  <c r="C81" i="17"/>
  <c r="C149" i="17"/>
  <c r="C97" i="17"/>
  <c r="C79" i="17"/>
  <c r="C95" i="17"/>
  <c r="C111" i="17"/>
  <c r="C91" i="17"/>
  <c r="C107" i="17"/>
  <c r="C150" i="17"/>
  <c r="C165" i="17"/>
  <c r="C119" i="17"/>
  <c r="C127" i="17"/>
  <c r="C135" i="17"/>
  <c r="C143" i="17"/>
  <c r="C157" i="17"/>
  <c r="C118" i="17"/>
  <c r="C126" i="17"/>
  <c r="C134" i="17"/>
  <c r="C142" i="17"/>
  <c r="Q179" i="17"/>
  <c r="P179" i="17"/>
  <c r="O179" i="17"/>
  <c r="N179" i="17"/>
  <c r="C77" i="17"/>
  <c r="C83" i="17"/>
  <c r="C99" i="17"/>
  <c r="C117" i="17"/>
  <c r="C124" i="17"/>
  <c r="C125" i="17"/>
  <c r="C132" i="17"/>
  <c r="C133" i="17"/>
  <c r="C140" i="17"/>
  <c r="C141" i="17"/>
  <c r="C167" i="17"/>
  <c r="C85" i="17"/>
  <c r="C101" i="17"/>
  <c r="C87" i="17"/>
  <c r="C103" i="17"/>
  <c r="C151" i="17"/>
  <c r="C159" i="17"/>
  <c r="C112" i="17"/>
  <c r="C120" i="17"/>
  <c r="C128" i="17"/>
  <c r="C136" i="17"/>
  <c r="C144" i="17"/>
  <c r="C152" i="17"/>
  <c r="C160" i="17"/>
  <c r="C168" i="17"/>
  <c r="C158" i="17"/>
  <c r="C166" i="17"/>
  <c r="N225" i="16"/>
  <c r="N228" i="16"/>
  <c r="M8" i="16"/>
  <c r="M17" i="16"/>
  <c r="N8" i="16"/>
  <c r="AK8" i="16" a="1"/>
  <c r="AK40" i="16"/>
  <c r="N226" i="16"/>
  <c r="M20" i="16"/>
  <c r="M31" i="16"/>
  <c r="M23" i="16"/>
  <c r="M26" i="16"/>
  <c r="M33" i="16"/>
  <c r="M21" i="16"/>
  <c r="M24" i="16"/>
  <c r="M29" i="16"/>
  <c r="M54" i="16"/>
  <c r="M48" i="16"/>
  <c r="M60" i="16"/>
  <c r="M96" i="16"/>
  <c r="M58" i="16"/>
  <c r="M62" i="16"/>
  <c r="M64" i="16"/>
  <c r="M43" i="16"/>
  <c r="M68" i="16"/>
  <c r="M52" i="16"/>
  <c r="M56" i="16"/>
  <c r="M76" i="16"/>
  <c r="M92" i="16"/>
  <c r="M108" i="16"/>
  <c r="M124" i="16"/>
  <c r="M70" i="16"/>
  <c r="M112" i="16"/>
  <c r="M128" i="16"/>
  <c r="M74" i="16"/>
  <c r="M90" i="16"/>
  <c r="M106" i="16"/>
  <c r="M122" i="16"/>
  <c r="N222" i="16"/>
  <c r="N191" i="16"/>
  <c r="O192" i="16"/>
  <c r="M78" i="16"/>
  <c r="M94" i="16"/>
  <c r="M110" i="16"/>
  <c r="M126" i="16"/>
  <c r="C91" i="15"/>
  <c r="C79" i="15"/>
  <c r="C116" i="15"/>
  <c r="C124" i="15"/>
  <c r="C159" i="15"/>
  <c r="C119" i="15"/>
  <c r="C117" i="15"/>
  <c r="C127" i="15"/>
  <c r="C135" i="15"/>
  <c r="C143" i="15"/>
  <c r="C149" i="15"/>
  <c r="C95" i="15"/>
  <c r="C112" i="15"/>
  <c r="C93" i="15"/>
  <c r="C111" i="15"/>
  <c r="C125" i="15"/>
  <c r="C133" i="15"/>
  <c r="C141" i="15"/>
  <c r="C148" i="15"/>
  <c r="C109" i="15"/>
  <c r="C132" i="15"/>
  <c r="C140" i="15"/>
  <c r="C107" i="15"/>
  <c r="C120" i="15"/>
  <c r="C128" i="15"/>
  <c r="C136" i="15"/>
  <c r="C81" i="15"/>
  <c r="C97" i="15"/>
  <c r="C83" i="15"/>
  <c r="C99" i="15"/>
  <c r="C157" i="15"/>
  <c r="C167" i="15"/>
  <c r="C85" i="15"/>
  <c r="C101" i="15"/>
  <c r="C156" i="15"/>
  <c r="C87" i="15"/>
  <c r="C103" i="15"/>
  <c r="C151" i="15"/>
  <c r="C89" i="15"/>
  <c r="C105" i="15"/>
  <c r="C165" i="15"/>
  <c r="C144" i="15"/>
  <c r="C152" i="15"/>
  <c r="C160" i="15"/>
  <c r="C168" i="15"/>
  <c r="C80" i="15"/>
  <c r="C82" i="15"/>
  <c r="C84" i="15"/>
  <c r="C86" i="15"/>
  <c r="C88" i="15"/>
  <c r="C90" i="15"/>
  <c r="C92" i="15"/>
  <c r="C94" i="15"/>
  <c r="C96" i="15"/>
  <c r="C98" i="15"/>
  <c r="C100" i="15"/>
  <c r="C102" i="15"/>
  <c r="C104" i="15"/>
  <c r="C106" i="15"/>
  <c r="C108" i="15"/>
  <c r="C110" i="15"/>
  <c r="C115" i="15"/>
  <c r="C123" i="15"/>
  <c r="C131" i="15"/>
  <c r="C139" i="15"/>
  <c r="C147" i="15"/>
  <c r="C155" i="15"/>
  <c r="C163" i="15"/>
  <c r="C171" i="15"/>
  <c r="C118" i="15"/>
  <c r="C126" i="15"/>
  <c r="C134" i="15"/>
  <c r="C142" i="15"/>
  <c r="C150" i="15"/>
  <c r="C158" i="15"/>
  <c r="C166" i="15"/>
  <c r="N226" i="13"/>
  <c r="M8" i="13"/>
  <c r="N8" i="13"/>
  <c r="AK8" i="13" a="1"/>
  <c r="AK56" i="13"/>
  <c r="N225" i="13"/>
  <c r="M15" i="13"/>
  <c r="M19" i="13"/>
  <c r="M20" i="13"/>
  <c r="M29" i="13"/>
  <c r="M47" i="13"/>
  <c r="M49" i="13"/>
  <c r="M60" i="13"/>
  <c r="M61" i="13"/>
  <c r="M53" i="13"/>
  <c r="M64" i="13"/>
  <c r="M46" i="13"/>
  <c r="M48" i="13"/>
  <c r="M57" i="13"/>
  <c r="M74" i="13"/>
  <c r="M50" i="13"/>
  <c r="M54" i="13"/>
  <c r="M52" i="13"/>
  <c r="M86" i="13"/>
  <c r="M102" i="13"/>
  <c r="M118" i="13"/>
  <c r="M80" i="13"/>
  <c r="M96" i="13"/>
  <c r="M112" i="13"/>
  <c r="M128" i="13"/>
  <c r="N223" i="13"/>
  <c r="M84" i="13"/>
  <c r="M100" i="13"/>
  <c r="M116" i="13"/>
  <c r="M132" i="13"/>
  <c r="M78" i="13"/>
  <c r="M94" i="13"/>
  <c r="M110" i="13"/>
  <c r="M126" i="13"/>
  <c r="M88" i="13"/>
  <c r="M104" i="13"/>
  <c r="M120" i="13"/>
  <c r="N191" i="13"/>
  <c r="O192" i="13"/>
  <c r="M82" i="13"/>
  <c r="BG54" i="13"/>
  <c r="BG61" i="13"/>
  <c r="BG26" i="13"/>
  <c r="BG58" i="13"/>
  <c r="BG60" i="13"/>
  <c r="BG35" i="13"/>
  <c r="BG16" i="13"/>
  <c r="BG38" i="13"/>
  <c r="BG49" i="13"/>
  <c r="BG8" i="13"/>
  <c r="M181" i="13"/>
  <c r="BG44" i="13"/>
  <c r="BG32" i="13"/>
  <c r="BG28" i="13"/>
  <c r="BG43" i="13"/>
  <c r="BG69" i="13"/>
  <c r="BG37" i="13"/>
  <c r="BG63" i="13"/>
  <c r="BG25" i="13"/>
  <c r="BG65" i="13"/>
  <c r="BG57" i="13"/>
  <c r="BG47" i="13"/>
  <c r="BG48" i="13"/>
  <c r="BG29" i="13"/>
  <c r="BG23" i="13"/>
  <c r="BG59" i="13"/>
  <c r="BG12" i="13"/>
  <c r="BG39" i="13"/>
  <c r="BG34" i="13"/>
  <c r="BG41" i="13"/>
  <c r="BG67" i="13"/>
  <c r="BG45" i="13"/>
  <c r="BG68" i="13"/>
  <c r="BG33" i="13"/>
  <c r="BG46" i="13"/>
  <c r="BG20" i="13"/>
  <c r="BG56" i="13"/>
  <c r="BG22" i="13"/>
  <c r="BG55" i="13"/>
  <c r="BG11" i="13"/>
  <c r="BG10" i="13"/>
  <c r="BG24" i="13"/>
  <c r="BG17" i="13"/>
  <c r="BG50" i="13"/>
  <c r="BG64" i="13"/>
  <c r="BG19" i="13"/>
  <c r="BG31" i="13"/>
  <c r="BG21" i="13"/>
  <c r="BG13" i="13"/>
  <c r="BG36" i="13"/>
  <c r="BG27" i="13"/>
  <c r="BG66" i="13"/>
  <c r="BG14" i="13"/>
  <c r="BG51" i="13"/>
  <c r="BG52" i="13"/>
  <c r="BG53" i="13"/>
  <c r="BG15" i="13"/>
  <c r="BG30" i="13"/>
  <c r="BG40" i="13"/>
  <c r="BG62" i="13"/>
  <c r="BG9" i="13"/>
  <c r="BG18" i="13"/>
  <c r="BG42" i="13"/>
  <c r="BG26" i="16"/>
  <c r="C17" i="4"/>
  <c r="BG13" i="16"/>
  <c r="BG67" i="16"/>
  <c r="BG52" i="16"/>
  <c r="BG48" i="16"/>
  <c r="BG31" i="16"/>
  <c r="BG46" i="16"/>
  <c r="BG14" i="16"/>
  <c r="BG53" i="16"/>
  <c r="BG9" i="16"/>
  <c r="BG16" i="16"/>
  <c r="BG55" i="16"/>
  <c r="BG50" i="16"/>
  <c r="BG56" i="16"/>
  <c r="BG23" i="16"/>
  <c r="BG49" i="16"/>
  <c r="BG37" i="16"/>
  <c r="BG66" i="16"/>
  <c r="BG68" i="16"/>
  <c r="BG54" i="16"/>
  <c r="BG20" i="16"/>
  <c r="BG34" i="16"/>
  <c r="BG11" i="16"/>
  <c r="BG51" i="16"/>
  <c r="BG42" i="16"/>
  <c r="BG12" i="16"/>
  <c r="BG59" i="16"/>
  <c r="BG39" i="16"/>
  <c r="BG29" i="16"/>
  <c r="BG32" i="16"/>
  <c r="BG60" i="16"/>
  <c r="BG43" i="16"/>
  <c r="BG30" i="16"/>
  <c r="BG47" i="16"/>
  <c r="BG38" i="16"/>
  <c r="BG10" i="16"/>
  <c r="BG35" i="16"/>
  <c r="BG64" i="16"/>
  <c r="BG24" i="16"/>
  <c r="BG22" i="16"/>
  <c r="BG25" i="16"/>
  <c r="BG28" i="16"/>
  <c r="BG27" i="16"/>
  <c r="BG19" i="16"/>
  <c r="BG62" i="16"/>
  <c r="BG21" i="16"/>
  <c r="BG17" i="16"/>
  <c r="BG15" i="16"/>
  <c r="BG18" i="16"/>
  <c r="BG65" i="16"/>
  <c r="BG44" i="16"/>
  <c r="BG58" i="16"/>
  <c r="BG33" i="16"/>
  <c r="M181" i="16"/>
  <c r="BG8" i="16"/>
  <c r="BG63" i="16"/>
  <c r="BG57" i="16"/>
  <c r="BG45" i="16"/>
  <c r="BG69" i="16"/>
  <c r="BG40" i="16"/>
  <c r="BG41" i="16"/>
  <c r="BG61" i="16"/>
  <c r="BG36" i="16"/>
  <c r="AK36" i="16"/>
  <c r="AK29" i="16"/>
  <c r="AK22" i="16"/>
  <c r="AK14" i="16"/>
  <c r="AK60" i="16"/>
  <c r="AK24" i="16"/>
  <c r="AK58" i="16"/>
  <c r="AK48" i="16"/>
  <c r="AK58" i="13"/>
  <c r="AK38" i="13"/>
  <c r="AK27" i="13"/>
  <c r="AK35" i="13"/>
  <c r="AK25" i="13"/>
  <c r="AK24" i="13"/>
  <c r="AK39" i="13"/>
  <c r="AK51" i="16"/>
  <c r="AK63" i="16"/>
  <c r="AK35" i="16"/>
  <c r="AK28" i="16"/>
  <c r="AK21" i="16"/>
  <c r="AK13" i="16"/>
  <c r="AK47" i="16"/>
  <c r="AK34" i="13"/>
  <c r="AK67" i="13"/>
  <c r="AK51" i="13"/>
  <c r="AK28" i="13"/>
  <c r="AK36" i="13"/>
  <c r="AK65" i="13"/>
  <c r="AK57" i="13"/>
  <c r="AK16" i="13"/>
  <c r="AK46" i="16"/>
  <c r="AK61" i="16"/>
  <c r="AK34" i="16"/>
  <c r="AK27" i="16"/>
  <c r="AK20" i="16"/>
  <c r="AK12" i="16"/>
  <c r="AK69" i="16"/>
  <c r="AK50" i="13"/>
  <c r="AK68" i="13"/>
  <c r="AK14" i="13"/>
  <c r="AK29" i="13"/>
  <c r="AK37" i="13"/>
  <c r="AK69" i="13"/>
  <c r="AK40" i="13"/>
  <c r="AK47" i="13"/>
  <c r="AK45" i="16"/>
  <c r="AK59" i="16"/>
  <c r="AK33" i="16"/>
  <c r="AK26" i="16"/>
  <c r="AK19" i="16"/>
  <c r="AK11" i="16"/>
  <c r="AK68" i="16"/>
  <c r="AK59" i="13"/>
  <c r="AK30" i="13"/>
  <c r="AK19" i="13"/>
  <c r="AK54" i="13"/>
  <c r="AK62" i="13"/>
  <c r="AK61" i="13"/>
  <c r="AK17" i="13"/>
  <c r="AK55" i="13"/>
  <c r="AK50" i="16"/>
  <c r="AK44" i="16"/>
  <c r="AK56" i="16"/>
  <c r="AK64" i="16"/>
  <c r="AK25" i="16"/>
  <c r="AK18" i="16"/>
  <c r="AK10" i="16"/>
  <c r="AK67" i="16"/>
  <c r="AK60" i="13"/>
  <c r="AK66" i="13"/>
  <c r="AK20" i="13"/>
  <c r="AK44" i="13"/>
  <c r="AK10" i="13"/>
  <c r="AK41" i="13"/>
  <c r="AK32" i="13"/>
  <c r="AK33" i="13"/>
  <c r="AK49" i="16"/>
  <c r="AK43" i="16"/>
  <c r="AK52" i="16"/>
  <c r="AK32" i="16"/>
  <c r="AK15" i="16"/>
  <c r="AK17" i="16"/>
  <c r="AK9" i="16"/>
  <c r="AK66" i="16"/>
  <c r="AK22" i="13"/>
  <c r="AK11" i="13"/>
  <c r="AK21" i="13"/>
  <c r="AK42" i="13"/>
  <c r="AK53" i="13"/>
  <c r="AK23" i="13"/>
  <c r="AK31" i="13"/>
  <c r="AK15" i="13"/>
  <c r="AK16" i="16"/>
  <c r="AK42" i="16"/>
  <c r="AK38" i="16"/>
  <c r="AK53" i="16"/>
  <c r="AK39" i="16"/>
  <c r="AK23" i="16"/>
  <c r="AK55" i="16"/>
  <c r="AK65" i="16"/>
  <c r="AK43" i="13"/>
  <c r="AK12" i="13"/>
  <c r="AK46" i="13"/>
  <c r="AK52" i="13"/>
  <c r="AK64" i="13"/>
  <c r="AK9" i="13"/>
  <c r="AK63" i="13"/>
  <c r="AK31" i="16"/>
  <c r="AK41" i="16"/>
  <c r="AK37" i="16"/>
  <c r="AK30" i="16"/>
  <c r="AK57" i="16"/>
  <c r="AK54" i="16"/>
  <c r="AK62" i="16"/>
  <c r="AK45" i="13"/>
  <c r="AK13" i="13"/>
  <c r="AK18" i="13"/>
  <c r="AK26" i="13"/>
  <c r="AK48" i="13"/>
  <c r="AK49" i="13"/>
  <c r="AK8" i="13"/>
  <c r="AK8" i="16"/>
  <c r="N201" i="13"/>
  <c r="N204" i="13"/>
  <c r="N207" i="13"/>
  <c r="N201" i="16"/>
  <c r="N224" i="16"/>
  <c r="N224" i="13"/>
  <c r="N229" i="13"/>
  <c r="C54" i="4"/>
  <c r="C55" i="4"/>
  <c r="C56" i="4"/>
  <c r="C57" i="4"/>
  <c r="R179" i="19"/>
  <c r="N229" i="16"/>
  <c r="R179" i="17"/>
  <c r="N184" i="16"/>
  <c r="N184" i="13"/>
  <c r="BG181" i="13"/>
  <c r="BG181" i="16"/>
  <c r="C18" i="4"/>
  <c r="BB23" i="16"/>
  <c r="BB9" i="13"/>
  <c r="BB62" i="16"/>
  <c r="BB17" i="16"/>
  <c r="BB18" i="13"/>
  <c r="BB41" i="16"/>
  <c r="BB43" i="13"/>
  <c r="BB16" i="16"/>
  <c r="BB22" i="13"/>
  <c r="BB49" i="16"/>
  <c r="BB60" i="13"/>
  <c r="BB50" i="16"/>
  <c r="BB59" i="13"/>
  <c r="BB47" i="13"/>
  <c r="BB69" i="16"/>
  <c r="BB57" i="13"/>
  <c r="BB13" i="16"/>
  <c r="BB25" i="13"/>
  <c r="BB60" i="16"/>
  <c r="BB31" i="16"/>
  <c r="BB65" i="16"/>
  <c r="BB15" i="13"/>
  <c r="BB66" i="16"/>
  <c r="BB33" i="13"/>
  <c r="BB67" i="16"/>
  <c r="BB55" i="13"/>
  <c r="BB68" i="16"/>
  <c r="BB40" i="13"/>
  <c r="BB12" i="16"/>
  <c r="BB65" i="13"/>
  <c r="BB21" i="16"/>
  <c r="BB35" i="13"/>
  <c r="BB14" i="16"/>
  <c r="BB41" i="13"/>
  <c r="BB61" i="13"/>
  <c r="BB19" i="16"/>
  <c r="BB27" i="16"/>
  <c r="BB28" i="13"/>
  <c r="BB38" i="13"/>
  <c r="BB57" i="16"/>
  <c r="BB53" i="16"/>
  <c r="BB32" i="16"/>
  <c r="BB64" i="16"/>
  <c r="BB33" i="16"/>
  <c r="BB14" i="13"/>
  <c r="BB67" i="13"/>
  <c r="BB40" i="16"/>
  <c r="BB30" i="16"/>
  <c r="BB38" i="16"/>
  <c r="BB21" i="13"/>
  <c r="BB20" i="13"/>
  <c r="BB19" i="13"/>
  <c r="BB8" i="16"/>
  <c r="BB26" i="13"/>
  <c r="BB37" i="16"/>
  <c r="BB12" i="13"/>
  <c r="BB42" i="16"/>
  <c r="BB11" i="13"/>
  <c r="BB43" i="16"/>
  <c r="BB66" i="13"/>
  <c r="BB44" i="16"/>
  <c r="BB30" i="13"/>
  <c r="BB45" i="16"/>
  <c r="BB50" i="13"/>
  <c r="BB16" i="13"/>
  <c r="BB47" i="16"/>
  <c r="BB24" i="13"/>
  <c r="BB24" i="16"/>
  <c r="BB13" i="13"/>
  <c r="BB8" i="13"/>
  <c r="BB45" i="13"/>
  <c r="BB63" i="13"/>
  <c r="BB55" i="16"/>
  <c r="BB31" i="13"/>
  <c r="BB9" i="16"/>
  <c r="BB32" i="13"/>
  <c r="BB10" i="16"/>
  <c r="BB17" i="13"/>
  <c r="BB11" i="16"/>
  <c r="BB69" i="13"/>
  <c r="BB20" i="16"/>
  <c r="BB36" i="13"/>
  <c r="BB28" i="16"/>
  <c r="BB27" i="13"/>
  <c r="BB22" i="16"/>
  <c r="BB23" i="13"/>
  <c r="BB18" i="16"/>
  <c r="BB37" i="13"/>
  <c r="BB29" i="16"/>
  <c r="BB54" i="16"/>
  <c r="BB64" i="13"/>
  <c r="BB39" i="16"/>
  <c r="BB53" i="13"/>
  <c r="BB15" i="16"/>
  <c r="BB10" i="13"/>
  <c r="BB25" i="16"/>
  <c r="BB62" i="13"/>
  <c r="BB26" i="16"/>
  <c r="BB29" i="13"/>
  <c r="BB34" i="16"/>
  <c r="BB51" i="13"/>
  <c r="BB63" i="16"/>
  <c r="BB58" i="13"/>
  <c r="BB36" i="16"/>
  <c r="BB35" i="16"/>
  <c r="BB49" i="13"/>
  <c r="BB52" i="13"/>
  <c r="BB42" i="13"/>
  <c r="BB44" i="13"/>
  <c r="BB54" i="13"/>
  <c r="BB61" i="16"/>
  <c r="BB51" i="16"/>
  <c r="BB48" i="16"/>
  <c r="BB48" i="13"/>
  <c r="BB46" i="13"/>
  <c r="BB52" i="16"/>
  <c r="BB56" i="16"/>
  <c r="BB59" i="16"/>
  <c r="BB68" i="13"/>
  <c r="BB46" i="16"/>
  <c r="BB34" i="13"/>
  <c r="BB39" i="13"/>
  <c r="BB58" i="16"/>
  <c r="BB56" i="13"/>
  <c r="N205" i="13"/>
  <c r="N204" i="16"/>
  <c r="C59" i="4"/>
  <c r="C60" i="4"/>
  <c r="C61" i="4"/>
  <c r="C62" i="4"/>
  <c r="C63" i="4"/>
  <c r="C64" i="4"/>
  <c r="C65" i="4"/>
  <c r="S7" i="19" a="1"/>
  <c r="C20" i="4"/>
  <c r="BB181" i="13"/>
  <c r="BB181" i="16"/>
  <c r="N207" i="16"/>
  <c r="N205" i="16"/>
  <c r="S179" i="19"/>
  <c r="C21" i="4"/>
  <c r="G8" i="3" a="1"/>
  <c r="C22" i="4"/>
  <c r="H180" i="3" a="1"/>
  <c r="H180" i="3"/>
  <c r="I180" i="3"/>
  <c r="J180" i="3"/>
  <c r="K180" i="3"/>
  <c r="L180" i="3"/>
  <c r="F180" i="3"/>
  <c r="E180" i="3"/>
  <c r="D180" i="3"/>
  <c r="C180" i="3"/>
  <c r="B180" i="3"/>
  <c r="B8" i="3"/>
  <c r="GR179" i="1"/>
  <c r="GR178" i="1"/>
  <c r="GR177" i="1"/>
  <c r="GR176" i="1"/>
  <c r="GR175" i="1"/>
  <c r="GR174" i="1"/>
  <c r="GR173" i="1"/>
  <c r="GR172" i="1"/>
  <c r="GR171" i="1"/>
  <c r="GR170" i="1"/>
  <c r="GR169" i="1"/>
  <c r="GR168" i="1"/>
  <c r="GR167" i="1"/>
  <c r="GR166" i="1"/>
  <c r="GR165" i="1"/>
  <c r="GR164" i="1"/>
  <c r="GR163" i="1"/>
  <c r="GR162" i="1"/>
  <c r="GR161" i="1"/>
  <c r="GR160" i="1"/>
  <c r="GR159" i="1"/>
  <c r="GR158" i="1"/>
  <c r="GR157" i="1"/>
  <c r="GR156" i="1"/>
  <c r="G156" i="25"/>
  <c r="GR155" i="1"/>
  <c r="GR154" i="1"/>
  <c r="GR153" i="1"/>
  <c r="GR152" i="1"/>
  <c r="GR151" i="1"/>
  <c r="GR150" i="1"/>
  <c r="GR149" i="1"/>
  <c r="GR148" i="1"/>
  <c r="GR147" i="1"/>
  <c r="GR146" i="1"/>
  <c r="GR145" i="1"/>
  <c r="GR144" i="1"/>
  <c r="GR143" i="1"/>
  <c r="GR142" i="1"/>
  <c r="GR141" i="1"/>
  <c r="GR140" i="1"/>
  <c r="GR139" i="1"/>
  <c r="GR138" i="1"/>
  <c r="GR137" i="1"/>
  <c r="GR136" i="1"/>
  <c r="GR135" i="1"/>
  <c r="G135" i="25"/>
  <c r="GR134" i="1"/>
  <c r="GR133" i="1"/>
  <c r="GR132" i="1"/>
  <c r="GR131" i="1"/>
  <c r="GR130" i="1"/>
  <c r="GR129" i="1"/>
  <c r="GR128" i="1"/>
  <c r="GR127" i="1"/>
  <c r="GR126" i="1"/>
  <c r="GR125" i="1"/>
  <c r="GR124" i="1"/>
  <c r="GR123" i="1"/>
  <c r="GR122" i="1"/>
  <c r="GR121" i="1"/>
  <c r="GR120" i="1"/>
  <c r="GR119" i="1"/>
  <c r="GR118" i="1"/>
  <c r="GR117" i="1"/>
  <c r="GR116" i="1"/>
  <c r="GR115" i="1"/>
  <c r="GR114" i="1"/>
  <c r="GR113" i="1"/>
  <c r="GR112" i="1"/>
  <c r="GR111" i="1"/>
  <c r="GR110" i="1"/>
  <c r="GR109" i="1"/>
  <c r="GR108" i="1"/>
  <c r="GR107" i="1"/>
  <c r="GR106" i="1"/>
  <c r="GR105" i="1"/>
  <c r="GR104" i="1"/>
  <c r="GR103" i="1"/>
  <c r="GR102" i="1"/>
  <c r="GR101" i="1"/>
  <c r="GR100" i="1"/>
  <c r="GR99" i="1"/>
  <c r="GR98" i="1"/>
  <c r="GR97" i="1"/>
  <c r="GR96" i="1"/>
  <c r="GR95" i="1"/>
  <c r="GR94" i="1"/>
  <c r="GR93" i="1"/>
  <c r="GR92" i="1"/>
  <c r="G92" i="25"/>
  <c r="GR91" i="1"/>
  <c r="GR90" i="1"/>
  <c r="GR89" i="1"/>
  <c r="GR88" i="1"/>
  <c r="GR87" i="1"/>
  <c r="GR86" i="1"/>
  <c r="GR85" i="1"/>
  <c r="GR84" i="1"/>
  <c r="GR83" i="1"/>
  <c r="GR82" i="1"/>
  <c r="GR81" i="1"/>
  <c r="GR80" i="1"/>
  <c r="GR79" i="1"/>
  <c r="GR78" i="1"/>
  <c r="GR77" i="1"/>
  <c r="GR76" i="1"/>
  <c r="GR75" i="1"/>
  <c r="GR74" i="1"/>
  <c r="GR73" i="1"/>
  <c r="GR72" i="1"/>
  <c r="GR71" i="1"/>
  <c r="G71" i="25"/>
  <c r="GR70" i="1"/>
  <c r="GR69" i="1"/>
  <c r="GR68" i="1"/>
  <c r="GR67" i="1"/>
  <c r="GR66" i="1"/>
  <c r="GR65" i="1"/>
  <c r="GR64" i="1"/>
  <c r="GR63" i="1"/>
  <c r="GR62" i="1"/>
  <c r="GR61" i="1"/>
  <c r="GR60" i="1"/>
  <c r="GR59" i="1"/>
  <c r="GR58" i="1"/>
  <c r="GR57" i="1"/>
  <c r="GR56" i="1"/>
  <c r="GR55" i="1"/>
  <c r="GR54" i="1"/>
  <c r="GR53" i="1"/>
  <c r="GR52" i="1"/>
  <c r="GR51" i="1"/>
  <c r="GR50" i="1"/>
  <c r="GR49" i="1"/>
  <c r="GR48" i="1"/>
  <c r="GR47" i="1"/>
  <c r="GR46" i="1"/>
  <c r="GR45" i="1"/>
  <c r="GR44" i="1"/>
  <c r="GR43" i="1"/>
  <c r="GR42" i="1"/>
  <c r="GR41" i="1"/>
  <c r="GR40" i="1"/>
  <c r="GR39" i="1"/>
  <c r="GR38" i="1"/>
  <c r="GR37" i="1"/>
  <c r="GR36" i="1"/>
  <c r="GR35" i="1"/>
  <c r="GR34" i="1"/>
  <c r="GR33" i="1"/>
  <c r="GR32" i="1"/>
  <c r="GR31" i="1"/>
  <c r="GR30" i="1"/>
  <c r="GR29" i="1"/>
  <c r="GR28" i="1"/>
  <c r="G28" i="25"/>
  <c r="GR27" i="1"/>
  <c r="GR26" i="1"/>
  <c r="GR25" i="1"/>
  <c r="GR24" i="1"/>
  <c r="GR23" i="1"/>
  <c r="GR22" i="1"/>
  <c r="GR21" i="1"/>
  <c r="GR20" i="1"/>
  <c r="GR19" i="1"/>
  <c r="GR18" i="1"/>
  <c r="GR17" i="1"/>
  <c r="GR16" i="1"/>
  <c r="GR15" i="1"/>
  <c r="GR14" i="1"/>
  <c r="GR13" i="1"/>
  <c r="GR12" i="1"/>
  <c r="GR11" i="1"/>
  <c r="GR10" i="1"/>
  <c r="GR9" i="1"/>
  <c r="GR8" i="1"/>
  <c r="GR180" i="1"/>
  <c r="C23" i="4"/>
  <c r="G16" i="24"/>
  <c r="G56" i="24"/>
  <c r="G64" i="24"/>
  <c r="G72" i="24"/>
  <c r="G80" i="24"/>
  <c r="G88" i="24"/>
  <c r="G96" i="24"/>
  <c r="G104" i="24"/>
  <c r="G112" i="24"/>
  <c r="G120" i="24"/>
  <c r="G128" i="24"/>
  <c r="G136" i="24"/>
  <c r="G144" i="24"/>
  <c r="G152" i="24"/>
  <c r="G160" i="24"/>
  <c r="G168" i="24"/>
  <c r="G9" i="24"/>
  <c r="G17" i="24"/>
  <c r="G25" i="24"/>
  <c r="G33" i="24"/>
  <c r="G41" i="24"/>
  <c r="G49" i="24"/>
  <c r="G57" i="24"/>
  <c r="G65" i="24"/>
  <c r="G73" i="24"/>
  <c r="G81" i="24"/>
  <c r="G89" i="24"/>
  <c r="G97" i="24"/>
  <c r="G105" i="24"/>
  <c r="G113" i="24"/>
  <c r="G121" i="24"/>
  <c r="G129" i="24"/>
  <c r="G137" i="24"/>
  <c r="G145" i="24"/>
  <c r="G153" i="24"/>
  <c r="G161" i="24"/>
  <c r="G169" i="24"/>
  <c r="G40" i="24"/>
  <c r="G26" i="24"/>
  <c r="G58" i="24"/>
  <c r="G90" i="24"/>
  <c r="G122" i="24"/>
  <c r="G170" i="24"/>
  <c r="G27" i="24"/>
  <c r="G51" i="24"/>
  <c r="G91" i="24"/>
  <c r="G131" i="24"/>
  <c r="G155" i="24"/>
  <c r="G12" i="24"/>
  <c r="G20" i="24"/>
  <c r="G28" i="24"/>
  <c r="G36" i="24"/>
  <c r="G44" i="24"/>
  <c r="G52" i="24"/>
  <c r="G60" i="24"/>
  <c r="G68" i="24"/>
  <c r="G76" i="24"/>
  <c r="G84" i="24"/>
  <c r="G92" i="24"/>
  <c r="G100" i="24"/>
  <c r="G108" i="24"/>
  <c r="G116" i="24"/>
  <c r="G124" i="24"/>
  <c r="G132" i="24"/>
  <c r="G140" i="24"/>
  <c r="G148" i="24"/>
  <c r="G156" i="24"/>
  <c r="G164" i="24"/>
  <c r="G172" i="24"/>
  <c r="G24" i="24"/>
  <c r="G48" i="24"/>
  <c r="G34" i="24"/>
  <c r="G50" i="24"/>
  <c r="G82" i="24"/>
  <c r="G114" i="24"/>
  <c r="G130" i="24"/>
  <c r="G162" i="24"/>
  <c r="G11" i="24"/>
  <c r="G43" i="24"/>
  <c r="G67" i="24"/>
  <c r="G99" i="24"/>
  <c r="G123" i="24"/>
  <c r="G147" i="24"/>
  <c r="G179" i="24"/>
  <c r="G13" i="24"/>
  <c r="G21" i="24"/>
  <c r="G29" i="24"/>
  <c r="G37" i="24"/>
  <c r="G45" i="24"/>
  <c r="G53" i="24"/>
  <c r="G61" i="24"/>
  <c r="G69" i="24"/>
  <c r="G77" i="24"/>
  <c r="G85" i="24"/>
  <c r="G93" i="24"/>
  <c r="G101" i="24"/>
  <c r="G109" i="24"/>
  <c r="G117" i="24"/>
  <c r="G125" i="24"/>
  <c r="G133" i="24"/>
  <c r="G141" i="24"/>
  <c r="G149" i="24"/>
  <c r="G157" i="24"/>
  <c r="G165" i="24"/>
  <c r="G173" i="24"/>
  <c r="G8" i="24"/>
  <c r="G10" i="24"/>
  <c r="G42" i="24"/>
  <c r="G74" i="24"/>
  <c r="G98" i="24"/>
  <c r="G138" i="24"/>
  <c r="G154" i="24"/>
  <c r="G35" i="24"/>
  <c r="G75" i="24"/>
  <c r="G107" i="24"/>
  <c r="G139" i="24"/>
  <c r="G171" i="24"/>
  <c r="G14" i="24"/>
  <c r="G22" i="24"/>
  <c r="G30" i="24"/>
  <c r="G38" i="24"/>
  <c r="G46" i="24"/>
  <c r="G54" i="24"/>
  <c r="G62" i="24"/>
  <c r="G70" i="24"/>
  <c r="G78" i="24"/>
  <c r="G86" i="24"/>
  <c r="G94" i="24"/>
  <c r="G102" i="24"/>
  <c r="G110" i="24"/>
  <c r="G118" i="24"/>
  <c r="G126" i="24"/>
  <c r="G134" i="24"/>
  <c r="G142" i="24"/>
  <c r="G150" i="24"/>
  <c r="G158" i="24"/>
  <c r="G166" i="24"/>
  <c r="G174" i="24"/>
  <c r="G32" i="24"/>
  <c r="G18" i="24"/>
  <c r="G66" i="24"/>
  <c r="G106" i="24"/>
  <c r="G146" i="24"/>
  <c r="G19" i="24"/>
  <c r="G59" i="24"/>
  <c r="G83" i="24"/>
  <c r="G115" i="24"/>
  <c r="G163" i="24"/>
  <c r="G180" i="24"/>
  <c r="G15" i="24"/>
  <c r="G23" i="24"/>
  <c r="G31" i="24"/>
  <c r="G39" i="24"/>
  <c r="G47" i="24"/>
  <c r="G55" i="24"/>
  <c r="G63" i="24"/>
  <c r="G71" i="24"/>
  <c r="G79" i="24"/>
  <c r="G87" i="24"/>
  <c r="G95" i="24"/>
  <c r="G103" i="24"/>
  <c r="G111" i="24"/>
  <c r="G119" i="24"/>
  <c r="G127" i="24"/>
  <c r="G135" i="24"/>
  <c r="G143" i="24"/>
  <c r="G151" i="24"/>
  <c r="G159" i="24"/>
  <c r="G167" i="24"/>
  <c r="G175" i="24"/>
  <c r="G176" i="24"/>
  <c r="G177" i="24"/>
  <c r="G178" i="24"/>
  <c r="G70" i="16"/>
  <c r="G70" i="13"/>
  <c r="G70" i="3"/>
  <c r="G174" i="16"/>
  <c r="G174" i="13"/>
  <c r="G174" i="3"/>
  <c r="G180" i="16"/>
  <c r="G180" i="13"/>
  <c r="G180" i="3"/>
  <c r="G15" i="16"/>
  <c r="G15" i="13"/>
  <c r="G15" i="3"/>
  <c r="G23" i="13"/>
  <c r="G23" i="16"/>
  <c r="G23" i="3"/>
  <c r="G31" i="16"/>
  <c r="G31" i="13"/>
  <c r="G31" i="3"/>
  <c r="G39" i="13"/>
  <c r="G39" i="16"/>
  <c r="G39" i="3"/>
  <c r="G47" i="16"/>
  <c r="G47" i="13"/>
  <c r="G47" i="3"/>
  <c r="G55" i="13"/>
  <c r="G55" i="16"/>
  <c r="G55" i="3"/>
  <c r="G63" i="16"/>
  <c r="G63" i="13"/>
  <c r="G63" i="3"/>
  <c r="G175" i="16"/>
  <c r="G175" i="13"/>
  <c r="G175" i="3"/>
  <c r="G36" i="16"/>
  <c r="G36" i="13"/>
  <c r="G36" i="3"/>
  <c r="G13" i="16"/>
  <c r="G13" i="13"/>
  <c r="G13" i="3"/>
  <c r="G37" i="13"/>
  <c r="G37" i="16"/>
  <c r="G37" i="3"/>
  <c r="G61" i="13"/>
  <c r="G61" i="16"/>
  <c r="G61" i="3"/>
  <c r="G22" i="16"/>
  <c r="G22" i="13"/>
  <c r="G22" i="3"/>
  <c r="G38" i="16"/>
  <c r="G38" i="13"/>
  <c r="G38" i="3"/>
  <c r="G54" i="13"/>
  <c r="G54" i="16"/>
  <c r="G54" i="3"/>
  <c r="G24" i="16"/>
  <c r="G24" i="13"/>
  <c r="G24" i="3"/>
  <c r="G40" i="13"/>
  <c r="G40" i="16"/>
  <c r="G40" i="3"/>
  <c r="G64" i="16"/>
  <c r="G64" i="13"/>
  <c r="G64" i="3"/>
  <c r="G20" i="16"/>
  <c r="G20" i="13"/>
  <c r="G20" i="3"/>
  <c r="G52" i="13"/>
  <c r="G52" i="16"/>
  <c r="G52" i="3"/>
  <c r="G29" i="13"/>
  <c r="G29" i="16"/>
  <c r="G29" i="3"/>
  <c r="G53" i="13"/>
  <c r="G53" i="16"/>
  <c r="G53" i="3"/>
  <c r="G14" i="16"/>
  <c r="G14" i="13"/>
  <c r="G14" i="3"/>
  <c r="G30" i="16"/>
  <c r="G30" i="13"/>
  <c r="G30" i="3"/>
  <c r="G46" i="13"/>
  <c r="G46" i="16"/>
  <c r="G46" i="3"/>
  <c r="G8" i="16"/>
  <c r="G8" i="13"/>
  <c r="G8" i="3"/>
  <c r="G16" i="16"/>
  <c r="G16" i="13"/>
  <c r="G16" i="3"/>
  <c r="G32" i="13"/>
  <c r="G32" i="16"/>
  <c r="G32" i="3"/>
  <c r="G48" i="16"/>
  <c r="G48" i="13"/>
  <c r="G48" i="3"/>
  <c r="G56" i="13"/>
  <c r="G56" i="16"/>
  <c r="G56" i="3"/>
  <c r="G49" i="16"/>
  <c r="G49" i="13"/>
  <c r="G49" i="3"/>
  <c r="G176" i="13"/>
  <c r="G176" i="16"/>
  <c r="G176" i="3"/>
  <c r="G9" i="13"/>
  <c r="G9" i="16"/>
  <c r="G9" i="3"/>
  <c r="G17" i="16"/>
  <c r="G17" i="13"/>
  <c r="G17" i="3"/>
  <c r="G25" i="16"/>
  <c r="G25" i="13"/>
  <c r="G25" i="3"/>
  <c r="G33" i="16"/>
  <c r="G33" i="13"/>
  <c r="G33" i="3"/>
  <c r="G41" i="13"/>
  <c r="G41" i="16"/>
  <c r="G41" i="3"/>
  <c r="G57" i="16"/>
  <c r="G57" i="13"/>
  <c r="G57" i="3"/>
  <c r="G65" i="16"/>
  <c r="G65" i="13"/>
  <c r="G65" i="3"/>
  <c r="G177" i="13"/>
  <c r="G177" i="16"/>
  <c r="G177" i="3"/>
  <c r="GW8" i="1" a="1"/>
  <c r="GW8" i="1"/>
  <c r="G10" i="16"/>
  <c r="G10" i="13"/>
  <c r="G10" i="3"/>
  <c r="G18" i="13"/>
  <c r="G18" i="16"/>
  <c r="G18" i="3"/>
  <c r="G26" i="13"/>
  <c r="G26" i="16"/>
  <c r="G26" i="3"/>
  <c r="G34" i="13"/>
  <c r="G34" i="16"/>
  <c r="G34" i="3"/>
  <c r="G42" i="16"/>
  <c r="G42" i="13"/>
  <c r="G42" i="3"/>
  <c r="G50" i="16"/>
  <c r="G50" i="13"/>
  <c r="G50" i="3"/>
  <c r="G58" i="16"/>
  <c r="G58" i="13"/>
  <c r="G58" i="3"/>
  <c r="G66" i="13"/>
  <c r="G66" i="16"/>
  <c r="G66" i="3"/>
  <c r="G178" i="16"/>
  <c r="G178" i="13"/>
  <c r="G178" i="3"/>
  <c r="G11" i="13"/>
  <c r="G11" i="16"/>
  <c r="G11" i="3"/>
  <c r="G19" i="13"/>
  <c r="G19" i="16"/>
  <c r="G19" i="3"/>
  <c r="G27" i="16"/>
  <c r="G27" i="13"/>
  <c r="G27" i="3"/>
  <c r="G35" i="16"/>
  <c r="G35" i="13"/>
  <c r="G35" i="3"/>
  <c r="G43" i="16"/>
  <c r="G43" i="13"/>
  <c r="G43" i="3"/>
  <c r="G51" i="13"/>
  <c r="G51" i="16"/>
  <c r="G51" i="3"/>
  <c r="G59" i="16"/>
  <c r="G59" i="13"/>
  <c r="G59" i="3"/>
  <c r="G67" i="16"/>
  <c r="G67" i="13"/>
  <c r="G67" i="3"/>
  <c r="G179" i="16"/>
  <c r="G179" i="13"/>
  <c r="G179" i="3"/>
  <c r="G28" i="13"/>
  <c r="G28" i="16"/>
  <c r="G28" i="3"/>
  <c r="G60" i="13"/>
  <c r="G60" i="16"/>
  <c r="G60" i="3"/>
  <c r="G68" i="16"/>
  <c r="G68" i="13"/>
  <c r="G68" i="3"/>
  <c r="G12" i="13"/>
  <c r="G12" i="16"/>
  <c r="G12" i="3"/>
  <c r="G44" i="16"/>
  <c r="G44" i="13"/>
  <c r="G44" i="3"/>
  <c r="G21" i="13"/>
  <c r="G21" i="16"/>
  <c r="G21" i="3"/>
  <c r="G45" i="13"/>
  <c r="G45" i="16"/>
  <c r="G45" i="3"/>
  <c r="G69" i="13"/>
  <c r="G69" i="16"/>
  <c r="G69" i="3"/>
  <c r="G173" i="13"/>
  <c r="G173" i="16"/>
  <c r="G173" i="3"/>
  <c r="G62" i="16"/>
  <c r="G62" i="13"/>
  <c r="G62" i="3"/>
  <c r="G71" i="16"/>
  <c r="G71" i="13"/>
  <c r="G71" i="3"/>
  <c r="G103" i="16"/>
  <c r="G103" i="13"/>
  <c r="G103" i="3"/>
  <c r="G151" i="13"/>
  <c r="G151" i="16"/>
  <c r="G151" i="3"/>
  <c r="G72" i="13"/>
  <c r="G72" i="16"/>
  <c r="G72" i="3"/>
  <c r="G80" i="16"/>
  <c r="G80" i="13"/>
  <c r="G80" i="3"/>
  <c r="G88" i="13"/>
  <c r="G88" i="16"/>
  <c r="G88" i="3"/>
  <c r="G96" i="13"/>
  <c r="G96" i="16"/>
  <c r="G96" i="3"/>
  <c r="G104" i="13"/>
  <c r="G104" i="16"/>
  <c r="G104" i="3"/>
  <c r="G112" i="16"/>
  <c r="G112" i="13"/>
  <c r="G112" i="3"/>
  <c r="G120" i="16"/>
  <c r="G120" i="13"/>
  <c r="G120" i="3"/>
  <c r="G128" i="13"/>
  <c r="G128" i="16"/>
  <c r="G128" i="3"/>
  <c r="G136" i="16"/>
  <c r="G136" i="13"/>
  <c r="G136" i="3"/>
  <c r="G144" i="13"/>
  <c r="G144" i="16"/>
  <c r="G144" i="3"/>
  <c r="G152" i="16"/>
  <c r="G152" i="13"/>
  <c r="G152" i="3"/>
  <c r="G160" i="16"/>
  <c r="G160" i="13"/>
  <c r="G160" i="3"/>
  <c r="G168" i="13"/>
  <c r="G168" i="16"/>
  <c r="G168" i="3"/>
  <c r="G79" i="13"/>
  <c r="G79" i="16"/>
  <c r="G79" i="3"/>
  <c r="G119" i="16"/>
  <c r="G119" i="13"/>
  <c r="G119" i="3"/>
  <c r="G143" i="16"/>
  <c r="G143" i="13"/>
  <c r="G143" i="3"/>
  <c r="G73" i="13"/>
  <c r="G73" i="16"/>
  <c r="G73" i="3"/>
  <c r="G81" i="16"/>
  <c r="G81" i="13"/>
  <c r="G81" i="3"/>
  <c r="G89" i="16"/>
  <c r="G89" i="13"/>
  <c r="G89" i="3"/>
  <c r="G97" i="16"/>
  <c r="G97" i="13"/>
  <c r="G97" i="3"/>
  <c r="G105" i="13"/>
  <c r="G105" i="16"/>
  <c r="G105" i="3"/>
  <c r="G113" i="16"/>
  <c r="G113" i="13"/>
  <c r="G113" i="3"/>
  <c r="G121" i="16"/>
  <c r="G121" i="13"/>
  <c r="G121" i="3"/>
  <c r="G129" i="13"/>
  <c r="G129" i="16"/>
  <c r="G129" i="3"/>
  <c r="G137" i="16"/>
  <c r="G137" i="13"/>
  <c r="G137" i="3"/>
  <c r="G145" i="13"/>
  <c r="G145" i="16"/>
  <c r="G145" i="3"/>
  <c r="G153" i="13"/>
  <c r="G153" i="16"/>
  <c r="G153" i="3"/>
  <c r="G161" i="16"/>
  <c r="G161" i="13"/>
  <c r="G161" i="3"/>
  <c r="G169" i="16"/>
  <c r="G169" i="13"/>
  <c r="G169" i="3"/>
  <c r="G74" i="16"/>
  <c r="G74" i="13"/>
  <c r="G74" i="3"/>
  <c r="G82" i="16"/>
  <c r="G82" i="13"/>
  <c r="G82" i="3"/>
  <c r="G90" i="16"/>
  <c r="G90" i="13"/>
  <c r="G90" i="3"/>
  <c r="G98" i="16"/>
  <c r="G98" i="13"/>
  <c r="G98" i="3"/>
  <c r="G106" i="16"/>
  <c r="G106" i="13"/>
  <c r="G106" i="3"/>
  <c r="G114" i="13"/>
  <c r="G114" i="16"/>
  <c r="G114" i="3"/>
  <c r="G122" i="16"/>
  <c r="G122" i="13"/>
  <c r="G122" i="3"/>
  <c r="G130" i="16"/>
  <c r="G130" i="13"/>
  <c r="G130" i="3"/>
  <c r="G138" i="16"/>
  <c r="G138" i="13"/>
  <c r="G138" i="3"/>
  <c r="G146" i="13"/>
  <c r="G146" i="16"/>
  <c r="G146" i="3"/>
  <c r="G154" i="16"/>
  <c r="G154" i="13"/>
  <c r="G154" i="3"/>
  <c r="G162" i="13"/>
  <c r="G162" i="16"/>
  <c r="G162" i="3"/>
  <c r="G170" i="16"/>
  <c r="G170" i="13"/>
  <c r="G170" i="3"/>
  <c r="G87" i="13"/>
  <c r="G87" i="16"/>
  <c r="G87" i="3"/>
  <c r="G159" i="13"/>
  <c r="G159" i="16"/>
  <c r="G159" i="3"/>
  <c r="G99" i="13"/>
  <c r="G99" i="16"/>
  <c r="G99" i="3"/>
  <c r="G107" i="13"/>
  <c r="G107" i="16"/>
  <c r="G107" i="3"/>
  <c r="G115" i="13"/>
  <c r="G115" i="16"/>
  <c r="G115" i="3"/>
  <c r="G123" i="16"/>
  <c r="G123" i="13"/>
  <c r="G123" i="3"/>
  <c r="G131" i="16"/>
  <c r="G131" i="13"/>
  <c r="G131" i="3"/>
  <c r="G139" i="13"/>
  <c r="G139" i="16"/>
  <c r="G139" i="3"/>
  <c r="G147" i="13"/>
  <c r="G147" i="16"/>
  <c r="G147" i="3"/>
  <c r="G155" i="13"/>
  <c r="G155" i="16"/>
  <c r="G155" i="3"/>
  <c r="G163" i="16"/>
  <c r="G163" i="13"/>
  <c r="G163" i="3"/>
  <c r="G171" i="16"/>
  <c r="G171" i="13"/>
  <c r="G171" i="3"/>
  <c r="G111" i="16"/>
  <c r="G111" i="13"/>
  <c r="G111" i="3"/>
  <c r="G167" i="13"/>
  <c r="G167" i="16"/>
  <c r="G167" i="3"/>
  <c r="G83" i="13"/>
  <c r="G83" i="16"/>
  <c r="G83" i="3"/>
  <c r="G76" i="13"/>
  <c r="G76" i="16"/>
  <c r="G76" i="3"/>
  <c r="G84" i="13"/>
  <c r="G84" i="16"/>
  <c r="G84" i="3"/>
  <c r="G92" i="13"/>
  <c r="G92" i="16"/>
  <c r="G92" i="3"/>
  <c r="G100" i="16"/>
  <c r="G100" i="13"/>
  <c r="G100" i="3"/>
  <c r="G108" i="13"/>
  <c r="G108" i="16"/>
  <c r="G108" i="3"/>
  <c r="G116" i="16"/>
  <c r="G116" i="13"/>
  <c r="G116" i="3"/>
  <c r="G124" i="16"/>
  <c r="G124" i="13"/>
  <c r="G124" i="3"/>
  <c r="G132" i="16"/>
  <c r="G132" i="13"/>
  <c r="G132" i="3"/>
  <c r="G140" i="16"/>
  <c r="G140" i="13"/>
  <c r="G140" i="3"/>
  <c r="G148" i="13"/>
  <c r="G148" i="16"/>
  <c r="G148" i="3"/>
  <c r="G156" i="16"/>
  <c r="G156" i="13"/>
  <c r="G156" i="3"/>
  <c r="G164" i="16"/>
  <c r="G164" i="13"/>
  <c r="G164" i="3"/>
  <c r="G172" i="16"/>
  <c r="G172" i="13"/>
  <c r="G172" i="3"/>
  <c r="G95" i="16"/>
  <c r="G95" i="13"/>
  <c r="G95" i="3"/>
  <c r="G135" i="16"/>
  <c r="G135" i="13"/>
  <c r="G135" i="3"/>
  <c r="G91" i="13"/>
  <c r="G91" i="16"/>
  <c r="G91" i="3"/>
  <c r="G77" i="16"/>
  <c r="G77" i="13"/>
  <c r="G77" i="3"/>
  <c r="G85" i="16"/>
  <c r="G85" i="13"/>
  <c r="G85" i="3"/>
  <c r="G93" i="16"/>
  <c r="G93" i="13"/>
  <c r="G93" i="3"/>
  <c r="G101" i="16"/>
  <c r="G101" i="13"/>
  <c r="G101" i="3"/>
  <c r="G109" i="16"/>
  <c r="G109" i="13"/>
  <c r="G109" i="3"/>
  <c r="G117" i="13"/>
  <c r="G117" i="16"/>
  <c r="G117" i="3"/>
  <c r="G125" i="13"/>
  <c r="G125" i="16"/>
  <c r="G125" i="3"/>
  <c r="G133" i="13"/>
  <c r="G133" i="16"/>
  <c r="G133" i="3"/>
  <c r="G141" i="16"/>
  <c r="G141" i="13"/>
  <c r="G141" i="3"/>
  <c r="G149" i="13"/>
  <c r="G149" i="16"/>
  <c r="G149" i="3"/>
  <c r="G157" i="13"/>
  <c r="G157" i="16"/>
  <c r="G157" i="3"/>
  <c r="G165" i="13"/>
  <c r="G165" i="16"/>
  <c r="G165" i="3"/>
  <c r="G127" i="16"/>
  <c r="G127" i="13"/>
  <c r="G127" i="3"/>
  <c r="G75" i="16"/>
  <c r="G75" i="13"/>
  <c r="G75" i="3"/>
  <c r="G78" i="13"/>
  <c r="G78" i="16"/>
  <c r="G78" i="3"/>
  <c r="G86" i="16"/>
  <c r="G86" i="13"/>
  <c r="G86" i="3"/>
  <c r="G94" i="16"/>
  <c r="G94" i="13"/>
  <c r="G94" i="3"/>
  <c r="G102" i="16"/>
  <c r="G102" i="13"/>
  <c r="G102" i="3"/>
  <c r="G110" i="13"/>
  <c r="G110" i="16"/>
  <c r="G110" i="3"/>
  <c r="G118" i="13"/>
  <c r="G118" i="16"/>
  <c r="G118" i="3"/>
  <c r="G126" i="13"/>
  <c r="G126" i="16"/>
  <c r="G126" i="3"/>
  <c r="G134" i="13"/>
  <c r="G134" i="16"/>
  <c r="G134" i="3"/>
  <c r="G142" i="13"/>
  <c r="G142" i="16"/>
  <c r="G142" i="3"/>
  <c r="G150" i="16"/>
  <c r="G150" i="13"/>
  <c r="G150" i="3"/>
  <c r="G158" i="16"/>
  <c r="G158" i="13"/>
  <c r="G158" i="3"/>
  <c r="G166" i="16"/>
  <c r="G166" i="13"/>
  <c r="G166" i="3"/>
  <c r="M180" i="3"/>
  <c r="C24" i="4"/>
  <c r="GW127" i="1"/>
  <c r="GW119" i="1"/>
  <c r="GW96" i="1"/>
  <c r="GW113" i="1"/>
  <c r="GW130" i="1"/>
  <c r="GW95" i="1"/>
  <c r="GW156" i="1"/>
  <c r="GW61" i="1"/>
  <c r="GW150" i="1"/>
  <c r="GW40" i="1"/>
  <c r="GW168" i="1"/>
  <c r="GW121" i="1"/>
  <c r="GW74" i="1"/>
  <c r="GW36" i="1"/>
  <c r="GW111" i="1"/>
  <c r="GW107" i="1"/>
  <c r="GW172" i="1"/>
  <c r="GW69" i="1"/>
  <c r="GW30" i="1"/>
  <c r="GW158" i="1"/>
  <c r="GW48" i="1"/>
  <c r="GW112" i="1"/>
  <c r="GW176" i="1"/>
  <c r="GW65" i="1"/>
  <c r="GW129" i="1"/>
  <c r="GW18" i="1"/>
  <c r="GW82" i="1"/>
  <c r="GW146" i="1"/>
  <c r="GW44" i="1"/>
  <c r="GW140" i="1"/>
  <c r="GW143" i="1"/>
  <c r="GW51" i="1"/>
  <c r="GW115" i="1"/>
  <c r="GW179" i="1"/>
  <c r="GW15" i="1"/>
  <c r="GW13" i="1"/>
  <c r="GW77" i="1"/>
  <c r="GW141" i="1"/>
  <c r="GW38" i="1"/>
  <c r="GW102" i="1"/>
  <c r="GW166" i="1"/>
  <c r="GW120" i="1"/>
  <c r="GW149" i="1"/>
  <c r="GW169" i="1"/>
  <c r="GW27" i="1"/>
  <c r="GW117" i="1"/>
  <c r="GW9" i="1"/>
  <c r="GX8" i="1" a="1"/>
  <c r="GW90" i="1"/>
  <c r="GW123" i="1"/>
  <c r="GW128" i="1"/>
  <c r="GW164" i="1"/>
  <c r="GW118" i="1"/>
  <c r="GW152" i="1"/>
  <c r="GW12" i="1"/>
  <c r="GW155" i="1"/>
  <c r="GW56" i="1"/>
  <c r="GW137" i="1"/>
  <c r="GW154" i="1"/>
  <c r="GW159" i="1"/>
  <c r="GW20" i="1"/>
  <c r="GW85" i="1"/>
  <c r="GW110" i="1"/>
  <c r="GW64" i="1"/>
  <c r="GW81" i="1"/>
  <c r="GW145" i="1"/>
  <c r="GW98" i="1"/>
  <c r="GW60" i="1"/>
  <c r="GW67" i="1"/>
  <c r="GW76" i="1"/>
  <c r="GW55" i="1"/>
  <c r="GW29" i="1"/>
  <c r="GW157" i="1"/>
  <c r="GW54" i="1"/>
  <c r="GW23" i="1"/>
  <c r="GW136" i="1"/>
  <c r="GW180" i="1"/>
  <c r="GW62" i="1"/>
  <c r="GW88" i="1"/>
  <c r="GW58" i="1"/>
  <c r="GW92" i="1"/>
  <c r="GW132" i="1"/>
  <c r="GW53" i="1"/>
  <c r="GW142" i="1"/>
  <c r="GW73" i="1"/>
  <c r="GW26" i="1"/>
  <c r="GW52" i="1"/>
  <c r="GW148" i="1"/>
  <c r="GW59" i="1"/>
  <c r="GW39" i="1"/>
  <c r="GW21" i="1"/>
  <c r="GW46" i="1"/>
  <c r="GW174" i="1"/>
  <c r="GW17" i="1"/>
  <c r="GW34" i="1"/>
  <c r="GW162" i="1"/>
  <c r="GW175" i="1"/>
  <c r="GW131" i="1"/>
  <c r="GW93" i="1"/>
  <c r="GW72" i="1"/>
  <c r="GW25" i="1"/>
  <c r="GW89" i="1"/>
  <c r="GW153" i="1"/>
  <c r="GW42" i="1"/>
  <c r="GW106" i="1"/>
  <c r="GW170" i="1"/>
  <c r="GW68" i="1"/>
  <c r="GW11" i="1"/>
  <c r="GW75" i="1"/>
  <c r="GW139" i="1"/>
  <c r="GW100" i="1"/>
  <c r="GW79" i="1"/>
  <c r="GW37" i="1"/>
  <c r="GW101" i="1"/>
  <c r="GW165" i="1"/>
  <c r="GW126" i="1"/>
  <c r="GW71" i="1"/>
  <c r="GW16" i="1"/>
  <c r="GW80" i="1"/>
  <c r="GW144" i="1"/>
  <c r="GW33" i="1"/>
  <c r="GW97" i="1"/>
  <c r="GW161" i="1"/>
  <c r="GW50" i="1"/>
  <c r="GW114" i="1"/>
  <c r="GW178" i="1"/>
  <c r="GW84" i="1"/>
  <c r="GW31" i="1"/>
  <c r="GW19" i="1"/>
  <c r="GW83" i="1"/>
  <c r="GW147" i="1"/>
  <c r="GW116" i="1"/>
  <c r="GW103" i="1"/>
  <c r="GW45" i="1"/>
  <c r="GW109" i="1"/>
  <c r="GW173" i="1"/>
  <c r="GW70" i="1"/>
  <c r="GW134" i="1"/>
  <c r="GW87" i="1"/>
  <c r="GW24" i="1"/>
  <c r="GW105" i="1"/>
  <c r="GW63" i="1"/>
  <c r="GW14" i="1"/>
  <c r="GW160" i="1"/>
  <c r="GW177" i="1"/>
  <c r="GW28" i="1"/>
  <c r="GW99" i="1"/>
  <c r="GW22" i="1"/>
  <c r="GW41" i="1"/>
  <c r="GW122" i="1"/>
  <c r="GW91" i="1"/>
  <c r="GW78" i="1"/>
  <c r="GW32" i="1"/>
  <c r="GW49" i="1"/>
  <c r="GW66" i="1"/>
  <c r="GW108" i="1"/>
  <c r="GW35" i="1"/>
  <c r="GW163" i="1"/>
  <c r="GW167" i="1"/>
  <c r="GW125" i="1"/>
  <c r="GW86" i="1"/>
  <c r="GW135" i="1"/>
  <c r="GW104" i="1"/>
  <c r="GW57" i="1"/>
  <c r="GW10" i="1"/>
  <c r="GW138" i="1"/>
  <c r="GW124" i="1"/>
  <c r="GW43" i="1"/>
  <c r="GW171" i="1"/>
  <c r="GW47" i="1"/>
  <c r="GW133" i="1"/>
  <c r="GW94" i="1"/>
  <c r="GW151" i="1"/>
  <c r="C25" i="4"/>
  <c r="GX42" i="1"/>
  <c r="GX106" i="1"/>
  <c r="GX170" i="1"/>
  <c r="GX59" i="1"/>
  <c r="GX12" i="1"/>
  <c r="GX76" i="1"/>
  <c r="GX140" i="1"/>
  <c r="GX30" i="1"/>
  <c r="GX94" i="1"/>
  <c r="GX158" i="1"/>
  <c r="GX89" i="1"/>
  <c r="GX87" i="1"/>
  <c r="GX171" i="1"/>
  <c r="GX121" i="1"/>
  <c r="GX31" i="1"/>
  <c r="GX151" i="1"/>
  <c r="GX95" i="1"/>
  <c r="GX37" i="1"/>
  <c r="GX155" i="1"/>
  <c r="GX112" i="1"/>
  <c r="GX101" i="1"/>
  <c r="GX159" i="1"/>
  <c r="GX10" i="1"/>
  <c r="GX74" i="1"/>
  <c r="GX138" i="1"/>
  <c r="GX27" i="1"/>
  <c r="GX99" i="1"/>
  <c r="GX44" i="1"/>
  <c r="GX108" i="1"/>
  <c r="GX172" i="1"/>
  <c r="GX62" i="1"/>
  <c r="GX126" i="1"/>
  <c r="GX25" i="1"/>
  <c r="GX147" i="1"/>
  <c r="GX56" i="1"/>
  <c r="GX61" i="1"/>
  <c r="GX175" i="1"/>
  <c r="GX93" i="1"/>
  <c r="GX32" i="1"/>
  <c r="GX152" i="1"/>
  <c r="GX97" i="1"/>
  <c r="GX49" i="1"/>
  <c r="GX167" i="1"/>
  <c r="GX40" i="1"/>
  <c r="GX18" i="1"/>
  <c r="GX82" i="1"/>
  <c r="GX146" i="1"/>
  <c r="GX35" i="1"/>
  <c r="GX107" i="1"/>
  <c r="GX52" i="1"/>
  <c r="GX116" i="1"/>
  <c r="GX180" i="1"/>
  <c r="GX70" i="1"/>
  <c r="GX134" i="1"/>
  <c r="GX41" i="1"/>
  <c r="GX160" i="1"/>
  <c r="GX88" i="1"/>
  <c r="GX77" i="1"/>
  <c r="GX55" i="1"/>
  <c r="GX109" i="1"/>
  <c r="GX48" i="1"/>
  <c r="GX165" i="1"/>
  <c r="GX113" i="1"/>
  <c r="GX65" i="1"/>
  <c r="GX179" i="1"/>
  <c r="GX72" i="1"/>
  <c r="GX26" i="1"/>
  <c r="GX90" i="1"/>
  <c r="GX154" i="1"/>
  <c r="GX43" i="1"/>
  <c r="GX115" i="1"/>
  <c r="GX60" i="1"/>
  <c r="GX124" i="1"/>
  <c r="GX14" i="1"/>
  <c r="GX78" i="1"/>
  <c r="GX142" i="1"/>
  <c r="GX57" i="1"/>
  <c r="GX173" i="1"/>
  <c r="GX119" i="1"/>
  <c r="GX91" i="1"/>
  <c r="GX169" i="1"/>
  <c r="GX125" i="1"/>
  <c r="GX64" i="1"/>
  <c r="GX177" i="1"/>
  <c r="GX129" i="1"/>
  <c r="GX81" i="1"/>
  <c r="GX23" i="1"/>
  <c r="GX103" i="1"/>
  <c r="GX34" i="1"/>
  <c r="GX98" i="1"/>
  <c r="GX162" i="1"/>
  <c r="GX51" i="1"/>
  <c r="GX123" i="1"/>
  <c r="GX68" i="1"/>
  <c r="GX132" i="1"/>
  <c r="GX22" i="1"/>
  <c r="GX86" i="1"/>
  <c r="GX150" i="1"/>
  <c r="GX73" i="1"/>
  <c r="GX39" i="1"/>
  <c r="GX145" i="1"/>
  <c r="GX105" i="1"/>
  <c r="GX15" i="1"/>
  <c r="GX137" i="1"/>
  <c r="GX80" i="1"/>
  <c r="GX21" i="1"/>
  <c r="GX143" i="1"/>
  <c r="GX117" i="1"/>
  <c r="GX168" i="1"/>
  <c r="GX176" i="1"/>
  <c r="GX45" i="1"/>
  <c r="GX104" i="1"/>
  <c r="GX46" i="1"/>
  <c r="GX36" i="1"/>
  <c r="GX178" i="1"/>
  <c r="GX141" i="1"/>
  <c r="GX53" i="1"/>
  <c r="GX63" i="1"/>
  <c r="GX24" i="1"/>
  <c r="GX166" i="1"/>
  <c r="GX156" i="1"/>
  <c r="GX83" i="1"/>
  <c r="GX114" i="1"/>
  <c r="GX128" i="1"/>
  <c r="GX139" i="1"/>
  <c r="GX47" i="1"/>
  <c r="GX157" i="1"/>
  <c r="GX118" i="1"/>
  <c r="GX148" i="1"/>
  <c r="GX75" i="1"/>
  <c r="GX66" i="1"/>
  <c r="GX133" i="1"/>
  <c r="GX96" i="1"/>
  <c r="GX127" i="1"/>
  <c r="GX161" i="1"/>
  <c r="GX131" i="1"/>
  <c r="GX110" i="1"/>
  <c r="GX100" i="1"/>
  <c r="GX67" i="1"/>
  <c r="GX58" i="1"/>
  <c r="GX8" i="1"/>
  <c r="GX33" i="1"/>
  <c r="GX111" i="1"/>
  <c r="GX149" i="1"/>
  <c r="GX135" i="1"/>
  <c r="GX102" i="1"/>
  <c r="GX92" i="1"/>
  <c r="GX19" i="1"/>
  <c r="GX50" i="1"/>
  <c r="GX144" i="1"/>
  <c r="GX17" i="1"/>
  <c r="GX16" i="1"/>
  <c r="GX136" i="1"/>
  <c r="GX120" i="1"/>
  <c r="GX54" i="1"/>
  <c r="GX84" i="1"/>
  <c r="GX11" i="1"/>
  <c r="GX71" i="1"/>
  <c r="GX85" i="1"/>
  <c r="GX163" i="1"/>
  <c r="GX29" i="1"/>
  <c r="GX9" i="1"/>
  <c r="GY8" i="1" a="1"/>
  <c r="GX38" i="1"/>
  <c r="GX28" i="1"/>
  <c r="GX130" i="1"/>
  <c r="GX153" i="1"/>
  <c r="GX69" i="1"/>
  <c r="GX79" i="1"/>
  <c r="GX13" i="1"/>
  <c r="GX174" i="1"/>
  <c r="GX164" i="1"/>
  <c r="GX20" i="1"/>
  <c r="GX122" i="1"/>
  <c r="N190" i="3"/>
  <c r="C14" i="2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C204" i="1"/>
  <c r="N189" i="3" a="1"/>
  <c r="N189" i="3"/>
  <c r="C13" i="21"/>
  <c r="N188" i="3" a="1"/>
  <c r="N188" i="3"/>
  <c r="C12" i="21"/>
  <c r="N187" i="3" a="1"/>
  <c r="N187" i="3"/>
  <c r="C11" i="21"/>
  <c r="N186" i="3" a="1"/>
  <c r="N186" i="3"/>
  <c r="C10" i="21"/>
  <c r="N185" i="3"/>
  <c r="C9" i="21"/>
  <c r="C26" i="4"/>
  <c r="K12" i="21"/>
  <c r="J12" i="21"/>
  <c r="I12" i="21"/>
  <c r="H12" i="21"/>
  <c r="L12" i="21"/>
  <c r="U188" i="3"/>
  <c r="GY8" i="1"/>
  <c r="GY16" i="1"/>
  <c r="GY24" i="1"/>
  <c r="GY32" i="1"/>
  <c r="GY40" i="1"/>
  <c r="GY48" i="1"/>
  <c r="GY56" i="1"/>
  <c r="GY64" i="1"/>
  <c r="GY72" i="1"/>
  <c r="GY80" i="1"/>
  <c r="GY88" i="1"/>
  <c r="GY96" i="1"/>
  <c r="GY104" i="1"/>
  <c r="GY112" i="1"/>
  <c r="GY120" i="1"/>
  <c r="GY128" i="1"/>
  <c r="GY136" i="1"/>
  <c r="GY144" i="1"/>
  <c r="GY152" i="1"/>
  <c r="GY160" i="1"/>
  <c r="GY168" i="1"/>
  <c r="GY176" i="1"/>
  <c r="GY9" i="1"/>
  <c r="GY17" i="1"/>
  <c r="GY25" i="1"/>
  <c r="GY33" i="1"/>
  <c r="GY41" i="1"/>
  <c r="GY49" i="1"/>
  <c r="GY57" i="1"/>
  <c r="GY65" i="1"/>
  <c r="GY73" i="1"/>
  <c r="GY81" i="1"/>
  <c r="GY89" i="1"/>
  <c r="GY97" i="1"/>
  <c r="GY105" i="1"/>
  <c r="GY113" i="1"/>
  <c r="GY121" i="1"/>
  <c r="GY129" i="1"/>
  <c r="GY137" i="1"/>
  <c r="GY145" i="1"/>
  <c r="GY153" i="1"/>
  <c r="GY161" i="1"/>
  <c r="GY169" i="1"/>
  <c r="GY177" i="1"/>
  <c r="GY10" i="1"/>
  <c r="GY18" i="1"/>
  <c r="GY26" i="1"/>
  <c r="GY34" i="1"/>
  <c r="GY42" i="1"/>
  <c r="GY50" i="1"/>
  <c r="GY58" i="1"/>
  <c r="GY66" i="1"/>
  <c r="GY74" i="1"/>
  <c r="GY82" i="1"/>
  <c r="GY90" i="1"/>
  <c r="GY98" i="1"/>
  <c r="GY106" i="1"/>
  <c r="GY114" i="1"/>
  <c r="GY122" i="1"/>
  <c r="GY130" i="1"/>
  <c r="GY138" i="1"/>
  <c r="GY146" i="1"/>
  <c r="GY154" i="1"/>
  <c r="GY162" i="1"/>
  <c r="GY170" i="1"/>
  <c r="GY178" i="1"/>
  <c r="GY12" i="1"/>
  <c r="GY20" i="1"/>
  <c r="GY28" i="1"/>
  <c r="GY36" i="1"/>
  <c r="GY44" i="1"/>
  <c r="GY52" i="1"/>
  <c r="GY60" i="1"/>
  <c r="GY68" i="1"/>
  <c r="GY76" i="1"/>
  <c r="GY84" i="1"/>
  <c r="GY92" i="1"/>
  <c r="GY100" i="1"/>
  <c r="GY108" i="1"/>
  <c r="GY116" i="1"/>
  <c r="GY124" i="1"/>
  <c r="GY132" i="1"/>
  <c r="GY140" i="1"/>
  <c r="GY148" i="1"/>
  <c r="GY156" i="1"/>
  <c r="GY164" i="1"/>
  <c r="GY172" i="1"/>
  <c r="GY180" i="1"/>
  <c r="GY23" i="1"/>
  <c r="GY39" i="1"/>
  <c r="GY55" i="1"/>
  <c r="GY71" i="1"/>
  <c r="GY87" i="1"/>
  <c r="GY103" i="1"/>
  <c r="GY119" i="1"/>
  <c r="GY135" i="1"/>
  <c r="GY151" i="1"/>
  <c r="GY167" i="1"/>
  <c r="GY86" i="1"/>
  <c r="GY166" i="1"/>
  <c r="GY11" i="1"/>
  <c r="GY27" i="1"/>
  <c r="GY43" i="1"/>
  <c r="GY59" i="1"/>
  <c r="GY75" i="1"/>
  <c r="GY91" i="1"/>
  <c r="GY107" i="1"/>
  <c r="GY123" i="1"/>
  <c r="GY139" i="1"/>
  <c r="GY155" i="1"/>
  <c r="GY171" i="1"/>
  <c r="GY13" i="1"/>
  <c r="GY29" i="1"/>
  <c r="GY45" i="1"/>
  <c r="GY61" i="1"/>
  <c r="GY77" i="1"/>
  <c r="GY93" i="1"/>
  <c r="GY109" i="1"/>
  <c r="GY125" i="1"/>
  <c r="GY141" i="1"/>
  <c r="GY157" i="1"/>
  <c r="GY173" i="1"/>
  <c r="GY14" i="1"/>
  <c r="GY30" i="1"/>
  <c r="GY46" i="1"/>
  <c r="GY62" i="1"/>
  <c r="GY78" i="1"/>
  <c r="GY94" i="1"/>
  <c r="GY110" i="1"/>
  <c r="GY126" i="1"/>
  <c r="GY142" i="1"/>
  <c r="GY158" i="1"/>
  <c r="GY174" i="1"/>
  <c r="GY21" i="1"/>
  <c r="GY37" i="1"/>
  <c r="GY53" i="1"/>
  <c r="GY69" i="1"/>
  <c r="GY85" i="1"/>
  <c r="GY101" i="1"/>
  <c r="GY117" i="1"/>
  <c r="GY133" i="1"/>
  <c r="GY149" i="1"/>
  <c r="GY165" i="1"/>
  <c r="GY19" i="1"/>
  <c r="GY35" i="1"/>
  <c r="GY51" i="1"/>
  <c r="GY67" i="1"/>
  <c r="GY83" i="1"/>
  <c r="GY99" i="1"/>
  <c r="GY115" i="1"/>
  <c r="GY131" i="1"/>
  <c r="GY147" i="1"/>
  <c r="GY163" i="1"/>
  <c r="GY179" i="1"/>
  <c r="GY15" i="1"/>
  <c r="GY31" i="1"/>
  <c r="GY47" i="1"/>
  <c r="GY63" i="1"/>
  <c r="GY79" i="1"/>
  <c r="GY95" i="1"/>
  <c r="GY111" i="1"/>
  <c r="GY127" i="1"/>
  <c r="GY143" i="1"/>
  <c r="GY159" i="1"/>
  <c r="GY175" i="1"/>
  <c r="GY22" i="1"/>
  <c r="GY38" i="1"/>
  <c r="GY54" i="1"/>
  <c r="GY70" i="1"/>
  <c r="GY102" i="1"/>
  <c r="GY118" i="1"/>
  <c r="GY134" i="1"/>
  <c r="GY150" i="1"/>
  <c r="N191" i="3"/>
  <c r="C15" i="21"/>
  <c r="N209" i="3"/>
  <c r="C33" i="21"/>
  <c r="N210" i="3"/>
  <c r="C34" i="21"/>
  <c r="N211" i="3"/>
  <c r="C35" i="21"/>
  <c r="N212" i="3"/>
  <c r="C36" i="21"/>
  <c r="N213" i="3"/>
  <c r="C37" i="21"/>
  <c r="N214" i="3"/>
  <c r="C38" i="21"/>
  <c r="N215" i="3"/>
  <c r="C39" i="21"/>
  <c r="N216" i="3"/>
  <c r="C40" i="21"/>
  <c r="N217" i="3"/>
  <c r="C41" i="21"/>
  <c r="N218" i="3"/>
  <c r="C42" i="21"/>
  <c r="N219" i="3"/>
  <c r="C43" i="21"/>
  <c r="N220" i="3"/>
  <c r="C44" i="21"/>
  <c r="N221" i="3"/>
  <c r="C45" i="21"/>
  <c r="N208" i="3"/>
  <c r="C32" i="21"/>
  <c r="C27" i="4"/>
  <c r="P12" i="21"/>
  <c r="M12" i="21"/>
  <c r="O12" i="21"/>
  <c r="GY4" i="1" a="1"/>
  <c r="GY4" i="1"/>
  <c r="F179" i="3"/>
  <c r="G178" i="23"/>
  <c r="Q178" i="23"/>
  <c r="E179" i="3"/>
  <c r="F178" i="23"/>
  <c r="P178" i="23"/>
  <c r="D179" i="3"/>
  <c r="E178" i="23"/>
  <c r="O178" i="23"/>
  <c r="F178" i="3"/>
  <c r="G177" i="23"/>
  <c r="Q177" i="23"/>
  <c r="E178" i="3"/>
  <c r="F177" i="23"/>
  <c r="P177" i="23"/>
  <c r="D178" i="3"/>
  <c r="E177" i="23"/>
  <c r="O177" i="23"/>
  <c r="F177" i="3"/>
  <c r="G176" i="23"/>
  <c r="Q176" i="23"/>
  <c r="E177" i="3"/>
  <c r="F176" i="23"/>
  <c r="P176" i="23"/>
  <c r="D177" i="3"/>
  <c r="E176" i="23"/>
  <c r="O176" i="23"/>
  <c r="F176" i="3"/>
  <c r="G175" i="23"/>
  <c r="E176" i="3"/>
  <c r="F175" i="23"/>
  <c r="D176" i="3"/>
  <c r="E175" i="23"/>
  <c r="F175" i="3"/>
  <c r="G174" i="23"/>
  <c r="Q174" i="23"/>
  <c r="E175" i="3"/>
  <c r="F174" i="23"/>
  <c r="P174" i="23"/>
  <c r="D175" i="3"/>
  <c r="E174" i="23"/>
  <c r="O174" i="23"/>
  <c r="F174" i="3"/>
  <c r="G173" i="23"/>
  <c r="Q173" i="23"/>
  <c r="E174" i="3"/>
  <c r="F173" i="23"/>
  <c r="P173" i="23"/>
  <c r="D174" i="3"/>
  <c r="E173" i="23"/>
  <c r="O173" i="23"/>
  <c r="F173" i="3"/>
  <c r="G172" i="23"/>
  <c r="E173" i="3"/>
  <c r="F172" i="23"/>
  <c r="D173" i="3"/>
  <c r="E172" i="23"/>
  <c r="F172" i="3"/>
  <c r="G171" i="23"/>
  <c r="E172" i="3"/>
  <c r="F171" i="23"/>
  <c r="D172" i="3"/>
  <c r="E171" i="23"/>
  <c r="F171" i="3"/>
  <c r="G170" i="23"/>
  <c r="E171" i="3"/>
  <c r="F170" i="23"/>
  <c r="D171" i="3"/>
  <c r="E170" i="23"/>
  <c r="F170" i="3"/>
  <c r="G169" i="23"/>
  <c r="E170" i="3"/>
  <c r="F169" i="23"/>
  <c r="D170" i="3"/>
  <c r="E169" i="23"/>
  <c r="F169" i="3"/>
  <c r="G168" i="23"/>
  <c r="E169" i="3"/>
  <c r="F168" i="23"/>
  <c r="D169" i="3"/>
  <c r="E168" i="23"/>
  <c r="F168" i="3"/>
  <c r="G167" i="23"/>
  <c r="E168" i="3"/>
  <c r="F167" i="23"/>
  <c r="D168" i="3"/>
  <c r="E167" i="23"/>
  <c r="F167" i="3"/>
  <c r="G166" i="23"/>
  <c r="E167" i="3"/>
  <c r="F166" i="23"/>
  <c r="D167" i="3"/>
  <c r="E166" i="23"/>
  <c r="F166" i="3"/>
  <c r="G165" i="23"/>
  <c r="E166" i="3"/>
  <c r="F165" i="23"/>
  <c r="D166" i="3"/>
  <c r="E165" i="23"/>
  <c r="F165" i="3"/>
  <c r="G164" i="23"/>
  <c r="E165" i="3"/>
  <c r="F164" i="23"/>
  <c r="D165" i="3"/>
  <c r="E164" i="23"/>
  <c r="F164" i="3"/>
  <c r="G163" i="23"/>
  <c r="E164" i="3"/>
  <c r="F163" i="23"/>
  <c r="D164" i="3"/>
  <c r="E163" i="23"/>
  <c r="F163" i="3"/>
  <c r="G162" i="23"/>
  <c r="E163" i="3"/>
  <c r="F162" i="23"/>
  <c r="D163" i="3"/>
  <c r="E162" i="23"/>
  <c r="F162" i="3"/>
  <c r="G161" i="23"/>
  <c r="E162" i="3"/>
  <c r="F161" i="23"/>
  <c r="D162" i="3"/>
  <c r="E161" i="23"/>
  <c r="F161" i="3"/>
  <c r="G160" i="23"/>
  <c r="E161" i="3"/>
  <c r="F160" i="23"/>
  <c r="D161" i="3"/>
  <c r="E160" i="23"/>
  <c r="F160" i="3"/>
  <c r="G159" i="23"/>
  <c r="E160" i="3"/>
  <c r="F159" i="23"/>
  <c r="D160" i="3"/>
  <c r="E159" i="23"/>
  <c r="F159" i="3"/>
  <c r="G158" i="23"/>
  <c r="E159" i="3"/>
  <c r="F158" i="23"/>
  <c r="D159" i="3"/>
  <c r="E158" i="23"/>
  <c r="F158" i="3"/>
  <c r="G157" i="23"/>
  <c r="E158" i="3"/>
  <c r="F157" i="23"/>
  <c r="D158" i="3"/>
  <c r="E157" i="23"/>
  <c r="F157" i="3"/>
  <c r="G156" i="23"/>
  <c r="E157" i="3"/>
  <c r="F156" i="23"/>
  <c r="D157" i="3"/>
  <c r="E156" i="23"/>
  <c r="F156" i="3"/>
  <c r="G155" i="23"/>
  <c r="E156" i="3"/>
  <c r="F155" i="23"/>
  <c r="D156" i="3"/>
  <c r="E155" i="23"/>
  <c r="F155" i="3"/>
  <c r="G154" i="23"/>
  <c r="E155" i="3"/>
  <c r="F154" i="23"/>
  <c r="D155" i="3"/>
  <c r="E154" i="23"/>
  <c r="F154" i="3"/>
  <c r="G153" i="23"/>
  <c r="E154" i="3"/>
  <c r="F153" i="23"/>
  <c r="D154" i="3"/>
  <c r="E153" i="23"/>
  <c r="F153" i="3"/>
  <c r="G152" i="23"/>
  <c r="E153" i="3"/>
  <c r="F152" i="23"/>
  <c r="D153" i="3"/>
  <c r="E152" i="23"/>
  <c r="F152" i="3"/>
  <c r="G151" i="23"/>
  <c r="E152" i="3"/>
  <c r="F151" i="23"/>
  <c r="D152" i="3"/>
  <c r="E151" i="23"/>
  <c r="F151" i="3"/>
  <c r="G150" i="23"/>
  <c r="E151" i="3"/>
  <c r="F150" i="23"/>
  <c r="D151" i="3"/>
  <c r="E150" i="23"/>
  <c r="F150" i="3"/>
  <c r="G149" i="23"/>
  <c r="E150" i="3"/>
  <c r="F149" i="23"/>
  <c r="D150" i="3"/>
  <c r="E149" i="23"/>
  <c r="F149" i="3"/>
  <c r="G148" i="23"/>
  <c r="E149" i="3"/>
  <c r="F148" i="23"/>
  <c r="D149" i="3"/>
  <c r="E148" i="23"/>
  <c r="F148" i="3"/>
  <c r="G147" i="23"/>
  <c r="E148" i="3"/>
  <c r="F147" i="23"/>
  <c r="D148" i="3"/>
  <c r="E147" i="23"/>
  <c r="F147" i="3"/>
  <c r="G146" i="23"/>
  <c r="E147" i="3"/>
  <c r="F146" i="23"/>
  <c r="D147" i="3"/>
  <c r="E146" i="23"/>
  <c r="F146" i="3"/>
  <c r="G145" i="23"/>
  <c r="E146" i="3"/>
  <c r="F145" i="23"/>
  <c r="D146" i="3"/>
  <c r="E145" i="23"/>
  <c r="F145" i="3"/>
  <c r="G144" i="23"/>
  <c r="E145" i="3"/>
  <c r="F144" i="23"/>
  <c r="D145" i="3"/>
  <c r="E144" i="23"/>
  <c r="F144" i="3"/>
  <c r="G143" i="23"/>
  <c r="E144" i="3"/>
  <c r="F143" i="23"/>
  <c r="D144" i="3"/>
  <c r="E143" i="23"/>
  <c r="F143" i="3"/>
  <c r="G142" i="23"/>
  <c r="E143" i="3"/>
  <c r="F142" i="23"/>
  <c r="D143" i="3"/>
  <c r="E142" i="23"/>
  <c r="F142" i="3"/>
  <c r="G141" i="23"/>
  <c r="E142" i="3"/>
  <c r="F141" i="23"/>
  <c r="D142" i="3"/>
  <c r="E141" i="23"/>
  <c r="F141" i="3"/>
  <c r="G140" i="23"/>
  <c r="E141" i="3"/>
  <c r="F140" i="23"/>
  <c r="D141" i="3"/>
  <c r="E140" i="23"/>
  <c r="F140" i="3"/>
  <c r="G139" i="23"/>
  <c r="E140" i="3"/>
  <c r="F139" i="23"/>
  <c r="D140" i="3"/>
  <c r="E139" i="23"/>
  <c r="F139" i="3"/>
  <c r="G138" i="23"/>
  <c r="E139" i="3"/>
  <c r="F138" i="23"/>
  <c r="D139" i="3"/>
  <c r="E138" i="23"/>
  <c r="F138" i="3"/>
  <c r="G137" i="23"/>
  <c r="E138" i="3"/>
  <c r="F137" i="23"/>
  <c r="D138" i="3"/>
  <c r="E137" i="23"/>
  <c r="F137" i="3"/>
  <c r="G136" i="23"/>
  <c r="E137" i="3"/>
  <c r="F136" i="23"/>
  <c r="D137" i="3"/>
  <c r="E136" i="23"/>
  <c r="F136" i="3"/>
  <c r="G135" i="23"/>
  <c r="E136" i="3"/>
  <c r="F135" i="23"/>
  <c r="D136" i="3"/>
  <c r="E135" i="23"/>
  <c r="F135" i="3"/>
  <c r="G134" i="23"/>
  <c r="E135" i="3"/>
  <c r="F134" i="23"/>
  <c r="D135" i="3"/>
  <c r="E134" i="23"/>
  <c r="F134" i="3"/>
  <c r="G133" i="23"/>
  <c r="E134" i="3"/>
  <c r="F133" i="23"/>
  <c r="D134" i="3"/>
  <c r="E133" i="23"/>
  <c r="F133" i="3"/>
  <c r="G132" i="23"/>
  <c r="E133" i="3"/>
  <c r="F132" i="23"/>
  <c r="D133" i="3"/>
  <c r="E132" i="23"/>
  <c r="F132" i="3"/>
  <c r="G131" i="23"/>
  <c r="E132" i="3"/>
  <c r="F131" i="23"/>
  <c r="D132" i="3"/>
  <c r="E131" i="23"/>
  <c r="F131" i="3"/>
  <c r="G130" i="23"/>
  <c r="E131" i="3"/>
  <c r="F130" i="23"/>
  <c r="D131" i="3"/>
  <c r="E130" i="23"/>
  <c r="F130" i="3"/>
  <c r="G129" i="23"/>
  <c r="E130" i="3"/>
  <c r="F129" i="23"/>
  <c r="D130" i="3"/>
  <c r="E129" i="23"/>
  <c r="F129" i="3"/>
  <c r="G128" i="23"/>
  <c r="E129" i="3"/>
  <c r="F128" i="23"/>
  <c r="D129" i="3"/>
  <c r="E128" i="23"/>
  <c r="F128" i="3"/>
  <c r="G127" i="23"/>
  <c r="E128" i="3"/>
  <c r="F127" i="23"/>
  <c r="D128" i="3"/>
  <c r="E127" i="23"/>
  <c r="F127" i="3"/>
  <c r="G126" i="23"/>
  <c r="E127" i="3"/>
  <c r="F126" i="23"/>
  <c r="D127" i="3"/>
  <c r="E126" i="23"/>
  <c r="F126" i="3"/>
  <c r="G125" i="23"/>
  <c r="E126" i="3"/>
  <c r="F125" i="23"/>
  <c r="D126" i="3"/>
  <c r="E125" i="23"/>
  <c r="F125" i="3"/>
  <c r="G124" i="23"/>
  <c r="E125" i="3"/>
  <c r="F124" i="23"/>
  <c r="D125" i="3"/>
  <c r="E124" i="23"/>
  <c r="F124" i="3"/>
  <c r="G123" i="23"/>
  <c r="E124" i="3"/>
  <c r="F123" i="23"/>
  <c r="D124" i="3"/>
  <c r="E123" i="23"/>
  <c r="F123" i="3"/>
  <c r="G122" i="23"/>
  <c r="E123" i="3"/>
  <c r="F122" i="23"/>
  <c r="D123" i="3"/>
  <c r="E122" i="23"/>
  <c r="F122" i="3"/>
  <c r="G121" i="23"/>
  <c r="E122" i="3"/>
  <c r="F121" i="23"/>
  <c r="D122" i="3"/>
  <c r="E121" i="23"/>
  <c r="F121" i="3"/>
  <c r="G120" i="23"/>
  <c r="E121" i="3"/>
  <c r="F120" i="23"/>
  <c r="D121" i="3"/>
  <c r="E120" i="23"/>
  <c r="F120" i="3"/>
  <c r="G119" i="23"/>
  <c r="E120" i="3"/>
  <c r="F119" i="23"/>
  <c r="D120" i="3"/>
  <c r="E119" i="23"/>
  <c r="F119" i="3"/>
  <c r="G118" i="23"/>
  <c r="E119" i="3"/>
  <c r="F118" i="23"/>
  <c r="D119" i="3"/>
  <c r="E118" i="23"/>
  <c r="F118" i="3"/>
  <c r="G117" i="23"/>
  <c r="E118" i="3"/>
  <c r="F117" i="23"/>
  <c r="D118" i="3"/>
  <c r="E117" i="23"/>
  <c r="F117" i="3"/>
  <c r="G116" i="23"/>
  <c r="E117" i="3"/>
  <c r="F116" i="23"/>
  <c r="D117" i="3"/>
  <c r="E116" i="23"/>
  <c r="F116" i="3"/>
  <c r="G115" i="23"/>
  <c r="E116" i="3"/>
  <c r="F115" i="23"/>
  <c r="D116" i="3"/>
  <c r="E115" i="23"/>
  <c r="F115" i="3"/>
  <c r="G114" i="23"/>
  <c r="E115" i="3"/>
  <c r="F114" i="23"/>
  <c r="D115" i="3"/>
  <c r="E114" i="23"/>
  <c r="F114" i="3"/>
  <c r="G113" i="23"/>
  <c r="E114" i="3"/>
  <c r="F113" i="23"/>
  <c r="D114" i="3"/>
  <c r="E113" i="23"/>
  <c r="F113" i="3"/>
  <c r="G112" i="23"/>
  <c r="E113" i="3"/>
  <c r="F112" i="23"/>
  <c r="D113" i="3"/>
  <c r="E112" i="23"/>
  <c r="F112" i="3"/>
  <c r="G111" i="23"/>
  <c r="E112" i="3"/>
  <c r="F111" i="23"/>
  <c r="D112" i="3"/>
  <c r="E111" i="23"/>
  <c r="F111" i="3"/>
  <c r="G110" i="23"/>
  <c r="E111" i="3"/>
  <c r="F110" i="23"/>
  <c r="D111" i="3"/>
  <c r="E110" i="23"/>
  <c r="F110" i="3"/>
  <c r="G109" i="23"/>
  <c r="E110" i="3"/>
  <c r="F109" i="23"/>
  <c r="D110" i="3"/>
  <c r="E109" i="23"/>
  <c r="F109" i="3"/>
  <c r="G108" i="23"/>
  <c r="E109" i="3"/>
  <c r="F108" i="23"/>
  <c r="D109" i="3"/>
  <c r="E108" i="23"/>
  <c r="F108" i="3"/>
  <c r="G107" i="23"/>
  <c r="E108" i="3"/>
  <c r="F107" i="23"/>
  <c r="D108" i="3"/>
  <c r="E107" i="23"/>
  <c r="F107" i="3"/>
  <c r="G106" i="23"/>
  <c r="E107" i="3"/>
  <c r="F106" i="23"/>
  <c r="D107" i="3"/>
  <c r="E106" i="23"/>
  <c r="F106" i="3"/>
  <c r="G105" i="23"/>
  <c r="E106" i="3"/>
  <c r="F105" i="23"/>
  <c r="D106" i="3"/>
  <c r="E105" i="23"/>
  <c r="F105" i="3"/>
  <c r="G104" i="23"/>
  <c r="E105" i="3"/>
  <c r="F104" i="23"/>
  <c r="D105" i="3"/>
  <c r="E104" i="23"/>
  <c r="F104" i="3"/>
  <c r="G103" i="23"/>
  <c r="E104" i="3"/>
  <c r="F103" i="23"/>
  <c r="D104" i="3"/>
  <c r="E103" i="23"/>
  <c r="F103" i="3"/>
  <c r="G102" i="23"/>
  <c r="E103" i="3"/>
  <c r="F102" i="23"/>
  <c r="D103" i="3"/>
  <c r="E102" i="23"/>
  <c r="F102" i="3"/>
  <c r="G101" i="23"/>
  <c r="E102" i="3"/>
  <c r="F101" i="23"/>
  <c r="D102" i="3"/>
  <c r="E101" i="23"/>
  <c r="F101" i="3"/>
  <c r="G100" i="23"/>
  <c r="E101" i="3"/>
  <c r="F100" i="23"/>
  <c r="D101" i="3"/>
  <c r="E100" i="23"/>
  <c r="F100" i="3"/>
  <c r="G99" i="23"/>
  <c r="E100" i="3"/>
  <c r="F99" i="23"/>
  <c r="D100" i="3"/>
  <c r="E99" i="23"/>
  <c r="F99" i="3"/>
  <c r="G98" i="23"/>
  <c r="E99" i="3"/>
  <c r="F98" i="23"/>
  <c r="D99" i="3"/>
  <c r="E98" i="23"/>
  <c r="F98" i="3"/>
  <c r="G97" i="23"/>
  <c r="E98" i="3"/>
  <c r="F97" i="23"/>
  <c r="D98" i="3"/>
  <c r="E97" i="23"/>
  <c r="F97" i="3"/>
  <c r="G96" i="23"/>
  <c r="E97" i="3"/>
  <c r="F96" i="23"/>
  <c r="D97" i="3"/>
  <c r="E96" i="23"/>
  <c r="F96" i="3"/>
  <c r="G95" i="23"/>
  <c r="E96" i="3"/>
  <c r="F95" i="23"/>
  <c r="D96" i="3"/>
  <c r="E95" i="23"/>
  <c r="F95" i="3"/>
  <c r="G94" i="23"/>
  <c r="E95" i="3"/>
  <c r="F94" i="23"/>
  <c r="D95" i="3"/>
  <c r="E94" i="23"/>
  <c r="F94" i="3"/>
  <c r="G93" i="23"/>
  <c r="E94" i="3"/>
  <c r="F93" i="23"/>
  <c r="D94" i="3"/>
  <c r="E93" i="23"/>
  <c r="F93" i="3"/>
  <c r="G92" i="23"/>
  <c r="E93" i="3"/>
  <c r="F92" i="23"/>
  <c r="D93" i="3"/>
  <c r="E92" i="23"/>
  <c r="F92" i="3"/>
  <c r="G91" i="23"/>
  <c r="E92" i="3"/>
  <c r="F91" i="23"/>
  <c r="D92" i="3"/>
  <c r="E91" i="23"/>
  <c r="F91" i="3"/>
  <c r="G90" i="23"/>
  <c r="E91" i="3"/>
  <c r="F90" i="23"/>
  <c r="D91" i="3"/>
  <c r="E90" i="23"/>
  <c r="F90" i="3"/>
  <c r="G89" i="23"/>
  <c r="E90" i="3"/>
  <c r="F89" i="23"/>
  <c r="D90" i="3"/>
  <c r="E89" i="23"/>
  <c r="F89" i="3"/>
  <c r="G88" i="23"/>
  <c r="E89" i="3"/>
  <c r="F88" i="23"/>
  <c r="D89" i="3"/>
  <c r="E88" i="23"/>
  <c r="F88" i="3"/>
  <c r="G87" i="23"/>
  <c r="E88" i="3"/>
  <c r="F87" i="23"/>
  <c r="D88" i="3"/>
  <c r="E87" i="23"/>
  <c r="F87" i="3"/>
  <c r="G86" i="23"/>
  <c r="E87" i="3"/>
  <c r="F86" i="23"/>
  <c r="D87" i="3"/>
  <c r="E86" i="23"/>
  <c r="F86" i="3"/>
  <c r="G85" i="23"/>
  <c r="E86" i="3"/>
  <c r="F85" i="23"/>
  <c r="D86" i="3"/>
  <c r="E85" i="23"/>
  <c r="F85" i="3"/>
  <c r="G84" i="23"/>
  <c r="E85" i="3"/>
  <c r="F84" i="23"/>
  <c r="D85" i="3"/>
  <c r="E84" i="23"/>
  <c r="F84" i="3"/>
  <c r="G83" i="23"/>
  <c r="E84" i="3"/>
  <c r="F83" i="23"/>
  <c r="D84" i="3"/>
  <c r="E83" i="23"/>
  <c r="F83" i="3"/>
  <c r="G82" i="23"/>
  <c r="E83" i="3"/>
  <c r="F82" i="23"/>
  <c r="D83" i="3"/>
  <c r="E82" i="23"/>
  <c r="F82" i="3"/>
  <c r="G81" i="23"/>
  <c r="E82" i="3"/>
  <c r="F81" i="23"/>
  <c r="D82" i="3"/>
  <c r="E81" i="23"/>
  <c r="F81" i="3"/>
  <c r="G80" i="23"/>
  <c r="E81" i="3"/>
  <c r="F80" i="23"/>
  <c r="D81" i="3"/>
  <c r="E80" i="23"/>
  <c r="F80" i="3"/>
  <c r="G79" i="23"/>
  <c r="E80" i="3"/>
  <c r="F79" i="23"/>
  <c r="D80" i="3"/>
  <c r="E79" i="23"/>
  <c r="F79" i="3"/>
  <c r="G78" i="23"/>
  <c r="E79" i="3"/>
  <c r="F78" i="23"/>
  <c r="D79" i="3"/>
  <c r="E78" i="23"/>
  <c r="F78" i="3"/>
  <c r="G77" i="23"/>
  <c r="E78" i="3"/>
  <c r="F77" i="23"/>
  <c r="D78" i="3"/>
  <c r="E77" i="23"/>
  <c r="F77" i="3"/>
  <c r="G76" i="23"/>
  <c r="E77" i="3"/>
  <c r="F76" i="23"/>
  <c r="D77" i="3"/>
  <c r="E76" i="23"/>
  <c r="F76" i="3"/>
  <c r="G75" i="23"/>
  <c r="E76" i="3"/>
  <c r="F75" i="23"/>
  <c r="D76" i="3"/>
  <c r="E75" i="23"/>
  <c r="F75" i="3"/>
  <c r="G74" i="23"/>
  <c r="E75" i="3"/>
  <c r="F74" i="23"/>
  <c r="D75" i="3"/>
  <c r="E74" i="23"/>
  <c r="F74" i="3"/>
  <c r="G73" i="23"/>
  <c r="E74" i="3"/>
  <c r="F73" i="23"/>
  <c r="D74" i="3"/>
  <c r="E73" i="23"/>
  <c r="F73" i="3"/>
  <c r="G72" i="23"/>
  <c r="E73" i="3"/>
  <c r="F72" i="23"/>
  <c r="D73" i="3"/>
  <c r="E72" i="23"/>
  <c r="F72" i="3"/>
  <c r="G71" i="23"/>
  <c r="E72" i="3"/>
  <c r="F71" i="23"/>
  <c r="D72" i="3"/>
  <c r="E71" i="23"/>
  <c r="F71" i="3"/>
  <c r="G70" i="23"/>
  <c r="E71" i="3"/>
  <c r="F70" i="23"/>
  <c r="D71" i="3"/>
  <c r="E70" i="23"/>
  <c r="F70" i="3"/>
  <c r="G69" i="23"/>
  <c r="E70" i="3"/>
  <c r="F69" i="23"/>
  <c r="D70" i="3"/>
  <c r="E69" i="23"/>
  <c r="F69" i="3"/>
  <c r="G68" i="23"/>
  <c r="Q68" i="23"/>
  <c r="E69" i="3"/>
  <c r="F68" i="23"/>
  <c r="P68" i="23"/>
  <c r="D69" i="3"/>
  <c r="E68" i="23"/>
  <c r="O68" i="23"/>
  <c r="F68" i="3"/>
  <c r="G67" i="23"/>
  <c r="Q67" i="23"/>
  <c r="E68" i="3"/>
  <c r="F67" i="23"/>
  <c r="P67" i="23"/>
  <c r="D68" i="3"/>
  <c r="E67" i="23"/>
  <c r="O67" i="23"/>
  <c r="F67" i="3"/>
  <c r="G66" i="23"/>
  <c r="Q66" i="23"/>
  <c r="E67" i="3"/>
  <c r="F66" i="23"/>
  <c r="P66" i="23"/>
  <c r="D67" i="3"/>
  <c r="E66" i="23"/>
  <c r="O66" i="23"/>
  <c r="F66" i="3"/>
  <c r="G65" i="23"/>
  <c r="Q65" i="23"/>
  <c r="E66" i="3"/>
  <c r="F65" i="23"/>
  <c r="P65" i="23"/>
  <c r="D66" i="3"/>
  <c r="E65" i="23"/>
  <c r="O65" i="23"/>
  <c r="F65" i="3"/>
  <c r="G64" i="23"/>
  <c r="Q64" i="23"/>
  <c r="E65" i="3"/>
  <c r="F64" i="23"/>
  <c r="P64" i="23"/>
  <c r="D65" i="3"/>
  <c r="E64" i="23"/>
  <c r="O64" i="23"/>
  <c r="F64" i="3"/>
  <c r="G63" i="23"/>
  <c r="Q63" i="23"/>
  <c r="E64" i="3"/>
  <c r="F63" i="23"/>
  <c r="P63" i="23"/>
  <c r="D64" i="3"/>
  <c r="E63" i="23"/>
  <c r="O63" i="23"/>
  <c r="F63" i="3"/>
  <c r="G62" i="23"/>
  <c r="Q62" i="23"/>
  <c r="E63" i="3"/>
  <c r="F62" i="23"/>
  <c r="P62" i="23"/>
  <c r="D63" i="3"/>
  <c r="E62" i="23"/>
  <c r="O62" i="23"/>
  <c r="F62" i="3"/>
  <c r="G61" i="23"/>
  <c r="Q61" i="23"/>
  <c r="E62" i="3"/>
  <c r="F61" i="23"/>
  <c r="P61" i="23"/>
  <c r="D62" i="3"/>
  <c r="E61" i="23"/>
  <c r="O61" i="23"/>
  <c r="F61" i="3"/>
  <c r="G60" i="23"/>
  <c r="Q60" i="23"/>
  <c r="E61" i="3"/>
  <c r="F60" i="23"/>
  <c r="P60" i="23"/>
  <c r="D61" i="3"/>
  <c r="E60" i="23"/>
  <c r="O60" i="23"/>
  <c r="F60" i="3"/>
  <c r="G59" i="23"/>
  <c r="Q59" i="23"/>
  <c r="E60" i="3"/>
  <c r="F59" i="23"/>
  <c r="P59" i="23"/>
  <c r="D60" i="3"/>
  <c r="E59" i="23"/>
  <c r="O59" i="23"/>
  <c r="F59" i="3"/>
  <c r="G58" i="23"/>
  <c r="Q58" i="23"/>
  <c r="E59" i="3"/>
  <c r="F58" i="23"/>
  <c r="P58" i="23"/>
  <c r="D59" i="3"/>
  <c r="E58" i="23"/>
  <c r="O58" i="23"/>
  <c r="F58" i="3"/>
  <c r="G57" i="23"/>
  <c r="Q57" i="23"/>
  <c r="E58" i="3"/>
  <c r="F57" i="23"/>
  <c r="P57" i="23"/>
  <c r="D58" i="3"/>
  <c r="E57" i="23"/>
  <c r="O57" i="23"/>
  <c r="F57" i="3"/>
  <c r="G56" i="23"/>
  <c r="Q56" i="23"/>
  <c r="E57" i="3"/>
  <c r="F56" i="23"/>
  <c r="P56" i="23"/>
  <c r="D57" i="3"/>
  <c r="E56" i="23"/>
  <c r="O56" i="23"/>
  <c r="F56" i="3"/>
  <c r="G55" i="23"/>
  <c r="Q55" i="23"/>
  <c r="E56" i="3"/>
  <c r="F55" i="23"/>
  <c r="P55" i="23"/>
  <c r="D56" i="3"/>
  <c r="E55" i="23"/>
  <c r="O55" i="23"/>
  <c r="F55" i="3"/>
  <c r="G54" i="23"/>
  <c r="Q54" i="23"/>
  <c r="E55" i="3"/>
  <c r="F54" i="23"/>
  <c r="P54" i="23"/>
  <c r="D55" i="3"/>
  <c r="E54" i="23"/>
  <c r="O54" i="23"/>
  <c r="F54" i="3"/>
  <c r="G53" i="23"/>
  <c r="Q53" i="23"/>
  <c r="E54" i="3"/>
  <c r="F53" i="23"/>
  <c r="P53" i="23"/>
  <c r="D54" i="3"/>
  <c r="E53" i="23"/>
  <c r="O53" i="23"/>
  <c r="F53" i="3"/>
  <c r="G52" i="23"/>
  <c r="Q52" i="23"/>
  <c r="E53" i="3"/>
  <c r="F52" i="23"/>
  <c r="P52" i="23"/>
  <c r="D53" i="3"/>
  <c r="E52" i="23"/>
  <c r="O52" i="23"/>
  <c r="F52" i="3"/>
  <c r="G51" i="23"/>
  <c r="Q51" i="23"/>
  <c r="E52" i="3"/>
  <c r="F51" i="23"/>
  <c r="P51" i="23"/>
  <c r="D52" i="3"/>
  <c r="E51" i="23"/>
  <c r="O51" i="23"/>
  <c r="F51" i="3"/>
  <c r="G50" i="23"/>
  <c r="Q50" i="23"/>
  <c r="E51" i="3"/>
  <c r="F50" i="23"/>
  <c r="P50" i="23"/>
  <c r="D51" i="3"/>
  <c r="E50" i="23"/>
  <c r="O50" i="23"/>
  <c r="F50" i="3"/>
  <c r="G49" i="23"/>
  <c r="Q49" i="23"/>
  <c r="E50" i="3"/>
  <c r="F49" i="23"/>
  <c r="P49" i="23"/>
  <c r="D50" i="3"/>
  <c r="E49" i="23"/>
  <c r="O49" i="23"/>
  <c r="F49" i="3"/>
  <c r="G48" i="23"/>
  <c r="Q48" i="23"/>
  <c r="E49" i="3"/>
  <c r="F48" i="23"/>
  <c r="P48" i="23"/>
  <c r="D49" i="3"/>
  <c r="E48" i="23"/>
  <c r="O48" i="23"/>
  <c r="F48" i="3"/>
  <c r="G47" i="23"/>
  <c r="Q47" i="23"/>
  <c r="E48" i="3"/>
  <c r="F47" i="23"/>
  <c r="P47" i="23"/>
  <c r="D48" i="3"/>
  <c r="E47" i="23"/>
  <c r="O47" i="23"/>
  <c r="F47" i="3"/>
  <c r="G46" i="23"/>
  <c r="Q46" i="23"/>
  <c r="E47" i="3"/>
  <c r="F46" i="23"/>
  <c r="P46" i="23"/>
  <c r="D47" i="3"/>
  <c r="E46" i="23"/>
  <c r="O46" i="23"/>
  <c r="F46" i="3"/>
  <c r="G45" i="23"/>
  <c r="Q45" i="23"/>
  <c r="E46" i="3"/>
  <c r="F45" i="23"/>
  <c r="P45" i="23"/>
  <c r="D46" i="3"/>
  <c r="E45" i="23"/>
  <c r="O45" i="23"/>
  <c r="F45" i="3"/>
  <c r="G44" i="23"/>
  <c r="Q44" i="23"/>
  <c r="E45" i="3"/>
  <c r="F44" i="23"/>
  <c r="P44" i="23"/>
  <c r="D45" i="3"/>
  <c r="E44" i="23"/>
  <c r="O44" i="23"/>
  <c r="F44" i="3"/>
  <c r="G43" i="23"/>
  <c r="Q43" i="23"/>
  <c r="E44" i="3"/>
  <c r="F43" i="23"/>
  <c r="P43" i="23"/>
  <c r="D44" i="3"/>
  <c r="E43" i="23"/>
  <c r="O43" i="23"/>
  <c r="F43" i="3"/>
  <c r="G42" i="23"/>
  <c r="Q42" i="23"/>
  <c r="E43" i="3"/>
  <c r="F42" i="23"/>
  <c r="P42" i="23"/>
  <c r="D43" i="3"/>
  <c r="E42" i="23"/>
  <c r="O42" i="23"/>
  <c r="F42" i="3"/>
  <c r="G41" i="23"/>
  <c r="Q41" i="23"/>
  <c r="E42" i="3"/>
  <c r="F41" i="23"/>
  <c r="P41" i="23"/>
  <c r="D42" i="3"/>
  <c r="E41" i="23"/>
  <c r="O41" i="23"/>
  <c r="F41" i="3"/>
  <c r="G40" i="23"/>
  <c r="Q40" i="23"/>
  <c r="E41" i="3"/>
  <c r="F40" i="23"/>
  <c r="P40" i="23"/>
  <c r="D41" i="3"/>
  <c r="E40" i="23"/>
  <c r="O40" i="23"/>
  <c r="F40" i="3"/>
  <c r="G39" i="23"/>
  <c r="Q39" i="23"/>
  <c r="E40" i="3"/>
  <c r="F39" i="23"/>
  <c r="P39" i="23"/>
  <c r="D40" i="3"/>
  <c r="E39" i="23"/>
  <c r="O39" i="23"/>
  <c r="F39" i="3"/>
  <c r="G38" i="23"/>
  <c r="Q38" i="23"/>
  <c r="E39" i="3"/>
  <c r="F38" i="23"/>
  <c r="P38" i="23"/>
  <c r="D39" i="3"/>
  <c r="E38" i="23"/>
  <c r="O38" i="23"/>
  <c r="F38" i="3"/>
  <c r="G37" i="23"/>
  <c r="Q37" i="23"/>
  <c r="E38" i="3"/>
  <c r="F37" i="23"/>
  <c r="P37" i="23"/>
  <c r="D38" i="3"/>
  <c r="E37" i="23"/>
  <c r="O37" i="23"/>
  <c r="F37" i="3"/>
  <c r="G36" i="23"/>
  <c r="Q36" i="23"/>
  <c r="E37" i="3"/>
  <c r="F36" i="23"/>
  <c r="P36" i="23"/>
  <c r="D37" i="3"/>
  <c r="E36" i="23"/>
  <c r="O36" i="23"/>
  <c r="F36" i="3"/>
  <c r="G35" i="23"/>
  <c r="Q35" i="23"/>
  <c r="E36" i="3"/>
  <c r="F35" i="23"/>
  <c r="P35" i="23"/>
  <c r="D36" i="3"/>
  <c r="E35" i="23"/>
  <c r="O35" i="23"/>
  <c r="F35" i="3"/>
  <c r="G34" i="23"/>
  <c r="Q34" i="23"/>
  <c r="E35" i="3"/>
  <c r="F34" i="23"/>
  <c r="P34" i="23"/>
  <c r="D35" i="3"/>
  <c r="E34" i="23"/>
  <c r="O34" i="23"/>
  <c r="F34" i="3"/>
  <c r="G33" i="23"/>
  <c r="Q33" i="23"/>
  <c r="E34" i="3"/>
  <c r="F33" i="23"/>
  <c r="P33" i="23"/>
  <c r="D34" i="3"/>
  <c r="E33" i="23"/>
  <c r="O33" i="23"/>
  <c r="F33" i="3"/>
  <c r="G32" i="23"/>
  <c r="Q32" i="23"/>
  <c r="E33" i="3"/>
  <c r="F32" i="23"/>
  <c r="P32" i="23"/>
  <c r="D33" i="3"/>
  <c r="E32" i="23"/>
  <c r="O32" i="23"/>
  <c r="F32" i="3"/>
  <c r="G31" i="23"/>
  <c r="Q31" i="23"/>
  <c r="E32" i="3"/>
  <c r="F31" i="23"/>
  <c r="P31" i="23"/>
  <c r="D32" i="3"/>
  <c r="E31" i="23"/>
  <c r="O31" i="23"/>
  <c r="F31" i="3"/>
  <c r="G30" i="23"/>
  <c r="Q30" i="23"/>
  <c r="E31" i="3"/>
  <c r="F30" i="23"/>
  <c r="P30" i="23"/>
  <c r="D31" i="3"/>
  <c r="E30" i="23"/>
  <c r="O30" i="23"/>
  <c r="F30" i="3"/>
  <c r="G29" i="23"/>
  <c r="Q29" i="23"/>
  <c r="E30" i="3"/>
  <c r="F29" i="23"/>
  <c r="P29" i="23"/>
  <c r="D30" i="3"/>
  <c r="E29" i="23"/>
  <c r="O29" i="23"/>
  <c r="F29" i="3"/>
  <c r="G28" i="23"/>
  <c r="Q28" i="23"/>
  <c r="E29" i="3"/>
  <c r="F28" i="23"/>
  <c r="P28" i="23"/>
  <c r="D29" i="3"/>
  <c r="E28" i="23"/>
  <c r="O28" i="23"/>
  <c r="F28" i="3"/>
  <c r="G27" i="23"/>
  <c r="Q27" i="23"/>
  <c r="E28" i="3"/>
  <c r="F27" i="23"/>
  <c r="P27" i="23"/>
  <c r="D28" i="3"/>
  <c r="E27" i="23"/>
  <c r="O27" i="23"/>
  <c r="F27" i="3"/>
  <c r="G26" i="23"/>
  <c r="Q26" i="23"/>
  <c r="E27" i="3"/>
  <c r="F26" i="23"/>
  <c r="P26" i="23"/>
  <c r="D27" i="3"/>
  <c r="E26" i="23"/>
  <c r="O26" i="23"/>
  <c r="F26" i="3"/>
  <c r="G25" i="23"/>
  <c r="Q25" i="23"/>
  <c r="E26" i="3"/>
  <c r="F25" i="23"/>
  <c r="P25" i="23"/>
  <c r="D26" i="3"/>
  <c r="E25" i="23"/>
  <c r="O25" i="23"/>
  <c r="F25" i="3"/>
  <c r="G24" i="23"/>
  <c r="Q24" i="23"/>
  <c r="E25" i="3"/>
  <c r="F24" i="23"/>
  <c r="P24" i="23"/>
  <c r="D25" i="3"/>
  <c r="E24" i="23"/>
  <c r="O24" i="23"/>
  <c r="F24" i="3"/>
  <c r="G23" i="23"/>
  <c r="Q23" i="23"/>
  <c r="E24" i="3"/>
  <c r="F23" i="23"/>
  <c r="P23" i="23"/>
  <c r="D24" i="3"/>
  <c r="E23" i="23"/>
  <c r="O23" i="23"/>
  <c r="F23" i="3"/>
  <c r="G22" i="23"/>
  <c r="Q22" i="23"/>
  <c r="E23" i="3"/>
  <c r="F22" i="23"/>
  <c r="P22" i="23"/>
  <c r="D23" i="3"/>
  <c r="E22" i="23"/>
  <c r="O22" i="23"/>
  <c r="F22" i="3"/>
  <c r="G21" i="23"/>
  <c r="Q21" i="23"/>
  <c r="E22" i="3"/>
  <c r="F21" i="23"/>
  <c r="P21" i="23"/>
  <c r="D22" i="3"/>
  <c r="E21" i="23"/>
  <c r="O21" i="23"/>
  <c r="F21" i="3"/>
  <c r="G20" i="23"/>
  <c r="Q20" i="23"/>
  <c r="E21" i="3"/>
  <c r="F20" i="23"/>
  <c r="P20" i="23"/>
  <c r="D21" i="3"/>
  <c r="E20" i="23"/>
  <c r="O20" i="23"/>
  <c r="F20" i="3"/>
  <c r="G19" i="23"/>
  <c r="Q19" i="23"/>
  <c r="E20" i="3"/>
  <c r="F19" i="23"/>
  <c r="P19" i="23"/>
  <c r="D20" i="3"/>
  <c r="E19" i="23"/>
  <c r="O19" i="23"/>
  <c r="F19" i="3"/>
  <c r="G18" i="23"/>
  <c r="Q18" i="23"/>
  <c r="E19" i="3"/>
  <c r="F18" i="23"/>
  <c r="P18" i="23"/>
  <c r="D19" i="3"/>
  <c r="E18" i="23"/>
  <c r="O18" i="23"/>
  <c r="F18" i="3"/>
  <c r="G17" i="23"/>
  <c r="Q17" i="23"/>
  <c r="E18" i="3"/>
  <c r="F17" i="23"/>
  <c r="P17" i="23"/>
  <c r="D18" i="3"/>
  <c r="E17" i="23"/>
  <c r="O17" i="23"/>
  <c r="F17" i="3"/>
  <c r="G16" i="23"/>
  <c r="Q16" i="23"/>
  <c r="E17" i="3"/>
  <c r="F16" i="23"/>
  <c r="P16" i="23"/>
  <c r="D17" i="3"/>
  <c r="E16" i="23"/>
  <c r="O16" i="23"/>
  <c r="F16" i="3"/>
  <c r="G15" i="23"/>
  <c r="Q15" i="23"/>
  <c r="E16" i="3"/>
  <c r="F15" i="23"/>
  <c r="P15" i="23"/>
  <c r="D16" i="3"/>
  <c r="E15" i="23"/>
  <c r="O15" i="23"/>
  <c r="F15" i="3"/>
  <c r="G14" i="23"/>
  <c r="Q14" i="23"/>
  <c r="E15" i="3"/>
  <c r="F14" i="23"/>
  <c r="P14" i="23"/>
  <c r="D15" i="3"/>
  <c r="E14" i="23"/>
  <c r="O14" i="23"/>
  <c r="F14" i="3"/>
  <c r="G13" i="23"/>
  <c r="Q13" i="23"/>
  <c r="E14" i="3"/>
  <c r="F13" i="23"/>
  <c r="P13" i="23"/>
  <c r="D14" i="3"/>
  <c r="E13" i="23"/>
  <c r="O13" i="23"/>
  <c r="F13" i="3"/>
  <c r="G12" i="23"/>
  <c r="Q12" i="23"/>
  <c r="E13" i="3"/>
  <c r="F12" i="23"/>
  <c r="P12" i="23"/>
  <c r="D13" i="3"/>
  <c r="E12" i="23"/>
  <c r="O12" i="23"/>
  <c r="F12" i="3"/>
  <c r="G11" i="23"/>
  <c r="Q11" i="23"/>
  <c r="E12" i="3"/>
  <c r="F11" i="23"/>
  <c r="P11" i="23"/>
  <c r="D12" i="3"/>
  <c r="E11" i="23"/>
  <c r="O11" i="23"/>
  <c r="F11" i="3"/>
  <c r="G10" i="23"/>
  <c r="Q10" i="23"/>
  <c r="E11" i="3"/>
  <c r="F10" i="23"/>
  <c r="P10" i="23"/>
  <c r="D11" i="3"/>
  <c r="E10" i="23"/>
  <c r="O10" i="23"/>
  <c r="F10" i="3"/>
  <c r="G9" i="23"/>
  <c r="Q9" i="23"/>
  <c r="E10" i="3"/>
  <c r="F9" i="23"/>
  <c r="P9" i="23"/>
  <c r="D10" i="3"/>
  <c r="E9" i="23"/>
  <c r="O9" i="23"/>
  <c r="F9" i="3"/>
  <c r="G8" i="23"/>
  <c r="Q8" i="23"/>
  <c r="E9" i="3"/>
  <c r="F8" i="23"/>
  <c r="P8" i="23"/>
  <c r="D9" i="3"/>
  <c r="E8" i="23"/>
  <c r="O8" i="23"/>
  <c r="E8" i="3"/>
  <c r="F7" i="23"/>
  <c r="P7" i="23"/>
  <c r="D8" i="3"/>
  <c r="E7" i="23"/>
  <c r="O7" i="23"/>
  <c r="C28" i="4"/>
  <c r="N12" i="21"/>
  <c r="F180" i="23"/>
  <c r="P175" i="23"/>
  <c r="Q175" i="23"/>
  <c r="E180" i="23"/>
  <c r="O175" i="23"/>
  <c r="F12" i="17"/>
  <c r="F12" i="15"/>
  <c r="F12" i="19"/>
  <c r="E31" i="17"/>
  <c r="E31" i="15"/>
  <c r="E31" i="19"/>
  <c r="E47" i="17"/>
  <c r="E47" i="15"/>
  <c r="E47" i="19"/>
  <c r="O47" i="19"/>
  <c r="E63" i="17"/>
  <c r="E63" i="15"/>
  <c r="E63" i="19"/>
  <c r="O63" i="19"/>
  <c r="F68" i="17"/>
  <c r="F68" i="15"/>
  <c r="F68" i="19"/>
  <c r="P68" i="19"/>
  <c r="G81" i="17"/>
  <c r="G81" i="15"/>
  <c r="G81" i="19"/>
  <c r="G89" i="17"/>
  <c r="G89" i="15"/>
  <c r="G89" i="19"/>
  <c r="F100" i="17"/>
  <c r="F100" i="15"/>
  <c r="F100" i="19"/>
  <c r="E111" i="17"/>
  <c r="E111" i="15"/>
  <c r="E111" i="19"/>
  <c r="F116" i="17"/>
  <c r="F116" i="15"/>
  <c r="F116" i="19"/>
  <c r="E127" i="17"/>
  <c r="E127" i="15"/>
  <c r="E127" i="19"/>
  <c r="F132" i="17"/>
  <c r="F132" i="15"/>
  <c r="F132" i="19"/>
  <c r="G137" i="17"/>
  <c r="G137" i="15"/>
  <c r="G137" i="19"/>
  <c r="E143" i="17"/>
  <c r="E143" i="15"/>
  <c r="E143" i="19"/>
  <c r="F148" i="17"/>
  <c r="F148" i="15"/>
  <c r="F148" i="19"/>
  <c r="E151" i="17"/>
  <c r="E151" i="15"/>
  <c r="E151" i="19"/>
  <c r="F156" i="17"/>
  <c r="F156" i="19"/>
  <c r="F156" i="15"/>
  <c r="F172" i="17"/>
  <c r="F172" i="15"/>
  <c r="F172" i="19"/>
  <c r="E10" i="17"/>
  <c r="E10" i="15"/>
  <c r="E10" i="19"/>
  <c r="O10" i="19"/>
  <c r="G20" i="17"/>
  <c r="G20" i="15"/>
  <c r="G20" i="19"/>
  <c r="Q20" i="19"/>
  <c r="E26" i="17"/>
  <c r="E26" i="15"/>
  <c r="E26" i="19"/>
  <c r="O26" i="19"/>
  <c r="G28" i="17"/>
  <c r="G28" i="15"/>
  <c r="G28" i="19"/>
  <c r="F31" i="17"/>
  <c r="F31" i="15"/>
  <c r="F31" i="19"/>
  <c r="P31" i="19"/>
  <c r="E34" i="17"/>
  <c r="E34" i="15"/>
  <c r="E34" i="19"/>
  <c r="O34" i="19"/>
  <c r="G36" i="15"/>
  <c r="G36" i="17"/>
  <c r="G36" i="19"/>
  <c r="F39" i="17"/>
  <c r="F39" i="19"/>
  <c r="P39" i="19"/>
  <c r="F39" i="15"/>
  <c r="E42" i="17"/>
  <c r="E42" i="15"/>
  <c r="E42" i="19"/>
  <c r="O42" i="19"/>
  <c r="G44" i="17"/>
  <c r="G44" i="15"/>
  <c r="G44" i="19"/>
  <c r="Q44" i="19"/>
  <c r="F47" i="17"/>
  <c r="F47" i="15"/>
  <c r="F47" i="19"/>
  <c r="P47" i="19"/>
  <c r="E50" i="17"/>
  <c r="E50" i="15"/>
  <c r="E50" i="19"/>
  <c r="G52" i="17"/>
  <c r="G52" i="15"/>
  <c r="G52" i="19"/>
  <c r="Q52" i="19"/>
  <c r="F55" i="17"/>
  <c r="F55" i="15"/>
  <c r="F55" i="19"/>
  <c r="P55" i="19"/>
  <c r="E58" i="17"/>
  <c r="E58" i="15"/>
  <c r="E58" i="19"/>
  <c r="G60" i="17"/>
  <c r="G60" i="15"/>
  <c r="G60" i="19"/>
  <c r="F63" i="17"/>
  <c r="F63" i="15"/>
  <c r="F63" i="19"/>
  <c r="P63" i="19"/>
  <c r="E66" i="17"/>
  <c r="E66" i="15"/>
  <c r="E66" i="19"/>
  <c r="O66" i="19"/>
  <c r="G68" i="17"/>
  <c r="G68" i="15"/>
  <c r="G68" i="19"/>
  <c r="Q68" i="19"/>
  <c r="F71" i="17"/>
  <c r="F71" i="15"/>
  <c r="F71" i="19"/>
  <c r="E74" i="17"/>
  <c r="E74" i="15"/>
  <c r="E74" i="19"/>
  <c r="G76" i="17"/>
  <c r="G76" i="15"/>
  <c r="G76" i="19"/>
  <c r="F79" i="17"/>
  <c r="F79" i="15"/>
  <c r="F79" i="19"/>
  <c r="E82" i="17"/>
  <c r="E82" i="15"/>
  <c r="E82" i="19"/>
  <c r="G84" i="17"/>
  <c r="G84" i="15"/>
  <c r="G84" i="19"/>
  <c r="F87" i="17"/>
  <c r="F87" i="15"/>
  <c r="F87" i="19"/>
  <c r="E90" i="17"/>
  <c r="E90" i="15"/>
  <c r="E90" i="19"/>
  <c r="G92" i="17"/>
  <c r="G92" i="15"/>
  <c r="G92" i="19"/>
  <c r="F95" i="17"/>
  <c r="F95" i="15"/>
  <c r="F95" i="19"/>
  <c r="E98" i="17"/>
  <c r="E98" i="15"/>
  <c r="E98" i="19"/>
  <c r="G100" i="17"/>
  <c r="G100" i="15"/>
  <c r="G100" i="19"/>
  <c r="F103" i="17"/>
  <c r="F103" i="15"/>
  <c r="F103" i="19"/>
  <c r="E106" i="17"/>
  <c r="E106" i="15"/>
  <c r="E106" i="19"/>
  <c r="G108" i="17"/>
  <c r="G108" i="15"/>
  <c r="G108" i="19"/>
  <c r="F111" i="17"/>
  <c r="F111" i="15"/>
  <c r="F111" i="19"/>
  <c r="E114" i="17"/>
  <c r="E114" i="15"/>
  <c r="E114" i="19"/>
  <c r="G116" i="17"/>
  <c r="G116" i="15"/>
  <c r="G116" i="19"/>
  <c r="F119" i="17"/>
  <c r="F119" i="15"/>
  <c r="F119" i="19"/>
  <c r="E122" i="17"/>
  <c r="E122" i="15"/>
  <c r="E122" i="19"/>
  <c r="G124" i="17"/>
  <c r="G124" i="15"/>
  <c r="G124" i="19"/>
  <c r="F127" i="17"/>
  <c r="F127" i="15"/>
  <c r="F127" i="19"/>
  <c r="E130" i="17"/>
  <c r="E130" i="15"/>
  <c r="E130" i="19"/>
  <c r="G132" i="17"/>
  <c r="G132" i="15"/>
  <c r="G132" i="19"/>
  <c r="F135" i="17"/>
  <c r="F135" i="15"/>
  <c r="F135" i="19"/>
  <c r="E138" i="17"/>
  <c r="E138" i="15"/>
  <c r="E138" i="19"/>
  <c r="G140" i="17"/>
  <c r="G140" i="15"/>
  <c r="G140" i="19"/>
  <c r="F143" i="17"/>
  <c r="F143" i="15"/>
  <c r="F143" i="19"/>
  <c r="E146" i="17"/>
  <c r="E146" i="19"/>
  <c r="E146" i="15"/>
  <c r="G148" i="17"/>
  <c r="G148" i="15"/>
  <c r="G148" i="19"/>
  <c r="F151" i="17"/>
  <c r="F151" i="15"/>
  <c r="F151" i="19"/>
  <c r="E154" i="17"/>
  <c r="E154" i="19"/>
  <c r="E154" i="15"/>
  <c r="G156" i="17"/>
  <c r="G156" i="15"/>
  <c r="G156" i="19"/>
  <c r="F159" i="17"/>
  <c r="F159" i="15"/>
  <c r="F159" i="19"/>
  <c r="E162" i="17"/>
  <c r="E162" i="15"/>
  <c r="E162" i="19"/>
  <c r="G164" i="17"/>
  <c r="G164" i="15"/>
  <c r="G164" i="19"/>
  <c r="F167" i="17"/>
  <c r="F167" i="15"/>
  <c r="F167" i="19"/>
  <c r="E170" i="17"/>
  <c r="E170" i="15"/>
  <c r="E170" i="19"/>
  <c r="G172" i="17"/>
  <c r="G172" i="15"/>
  <c r="G172" i="19"/>
  <c r="F175" i="17"/>
  <c r="F175" i="15"/>
  <c r="F175" i="19"/>
  <c r="P175" i="19"/>
  <c r="E178" i="17"/>
  <c r="E178" i="19"/>
  <c r="O178" i="19"/>
  <c r="E178" i="15"/>
  <c r="E15" i="17"/>
  <c r="E15" i="15"/>
  <c r="E15" i="19"/>
  <c r="O15" i="19"/>
  <c r="G33" i="17"/>
  <c r="G33" i="15"/>
  <c r="G33" i="19"/>
  <c r="Q33" i="19"/>
  <c r="G49" i="17"/>
  <c r="G49" i="15"/>
  <c r="G49" i="19"/>
  <c r="G73" i="17"/>
  <c r="G73" i="15"/>
  <c r="G73" i="19"/>
  <c r="E103" i="17"/>
  <c r="E103" i="15"/>
  <c r="E103" i="19"/>
  <c r="F164" i="17"/>
  <c r="F164" i="19"/>
  <c r="F164" i="15"/>
  <c r="E7" i="17"/>
  <c r="E7" i="19"/>
  <c r="E7" i="15"/>
  <c r="G12" i="17"/>
  <c r="G12" i="15"/>
  <c r="G12" i="19"/>
  <c r="E18" i="17"/>
  <c r="E18" i="15"/>
  <c r="E18" i="19"/>
  <c r="O18" i="19"/>
  <c r="E13" i="17"/>
  <c r="E13" i="15"/>
  <c r="E13" i="19"/>
  <c r="O13" i="19"/>
  <c r="F18" i="17"/>
  <c r="F18" i="15"/>
  <c r="F18" i="19"/>
  <c r="G23" i="17"/>
  <c r="G23" i="15"/>
  <c r="G23" i="19"/>
  <c r="F26" i="17"/>
  <c r="F26" i="15"/>
  <c r="F26" i="19"/>
  <c r="P26" i="19"/>
  <c r="E29" i="17"/>
  <c r="E29" i="15"/>
  <c r="E29" i="19"/>
  <c r="O29" i="19"/>
  <c r="G31" i="17"/>
  <c r="G31" i="15"/>
  <c r="G31" i="19"/>
  <c r="Q31" i="19"/>
  <c r="F34" i="15"/>
  <c r="F34" i="17"/>
  <c r="F34" i="19"/>
  <c r="E37" i="17"/>
  <c r="E37" i="15"/>
  <c r="E37" i="19"/>
  <c r="O37" i="19"/>
  <c r="G39" i="17"/>
  <c r="G39" i="15"/>
  <c r="G39" i="19"/>
  <c r="Q39" i="19"/>
  <c r="F42" i="17"/>
  <c r="F42" i="15"/>
  <c r="F42" i="19"/>
  <c r="E45" i="17"/>
  <c r="E45" i="15"/>
  <c r="E45" i="19"/>
  <c r="G47" i="17"/>
  <c r="G47" i="15"/>
  <c r="G47" i="19"/>
  <c r="Q47" i="19"/>
  <c r="F50" i="17"/>
  <c r="F50" i="15"/>
  <c r="F50" i="19"/>
  <c r="P50" i="19"/>
  <c r="E53" i="17"/>
  <c r="E53" i="15"/>
  <c r="E53" i="19"/>
  <c r="O53" i="19"/>
  <c r="G55" i="17"/>
  <c r="G55" i="15"/>
  <c r="G55" i="19"/>
  <c r="F58" i="17"/>
  <c r="F58" i="15"/>
  <c r="F58" i="19"/>
  <c r="P58" i="19"/>
  <c r="E61" i="17"/>
  <c r="E61" i="15"/>
  <c r="E61" i="19"/>
  <c r="O61" i="19"/>
  <c r="G63" i="17"/>
  <c r="G63" i="15"/>
  <c r="G63" i="19"/>
  <c r="F66" i="17"/>
  <c r="F66" i="19"/>
  <c r="P66" i="19"/>
  <c r="F66" i="15"/>
  <c r="E69" i="17"/>
  <c r="E69" i="15"/>
  <c r="E69" i="19"/>
  <c r="G71" i="17"/>
  <c r="G71" i="15"/>
  <c r="G71" i="19"/>
  <c r="F74" i="19"/>
  <c r="F74" i="17"/>
  <c r="F74" i="15"/>
  <c r="E77" i="17"/>
  <c r="E77" i="15"/>
  <c r="E77" i="19"/>
  <c r="G79" i="17"/>
  <c r="G79" i="15"/>
  <c r="G79" i="19"/>
  <c r="F82" i="17"/>
  <c r="F82" i="19"/>
  <c r="F82" i="15"/>
  <c r="E85" i="17"/>
  <c r="E85" i="15"/>
  <c r="E85" i="19"/>
  <c r="G87" i="17"/>
  <c r="G87" i="15"/>
  <c r="G87" i="19"/>
  <c r="F90" i="17"/>
  <c r="F90" i="19"/>
  <c r="F90" i="15"/>
  <c r="E93" i="17"/>
  <c r="E93" i="15"/>
  <c r="E93" i="19"/>
  <c r="G95" i="17"/>
  <c r="G95" i="15"/>
  <c r="G95" i="19"/>
  <c r="F98" i="17"/>
  <c r="F98" i="19"/>
  <c r="F98" i="15"/>
  <c r="E101" i="17"/>
  <c r="E101" i="15"/>
  <c r="E101" i="19"/>
  <c r="G103" i="17"/>
  <c r="G103" i="15"/>
  <c r="G103" i="19"/>
  <c r="F106" i="17"/>
  <c r="F106" i="19"/>
  <c r="F106" i="15"/>
  <c r="E109" i="17"/>
  <c r="E109" i="15"/>
  <c r="E109" i="19"/>
  <c r="G111" i="17"/>
  <c r="G111" i="15"/>
  <c r="G111" i="19"/>
  <c r="F114" i="17"/>
  <c r="F114" i="19"/>
  <c r="F114" i="15"/>
  <c r="E117" i="17"/>
  <c r="E117" i="15"/>
  <c r="E117" i="19"/>
  <c r="G119" i="17"/>
  <c r="G119" i="15"/>
  <c r="G119" i="19"/>
  <c r="F122" i="17"/>
  <c r="F122" i="19"/>
  <c r="F122" i="15"/>
  <c r="E125" i="17"/>
  <c r="E125" i="15"/>
  <c r="E125" i="19"/>
  <c r="G127" i="17"/>
  <c r="G127" i="15"/>
  <c r="G127" i="19"/>
  <c r="F130" i="17"/>
  <c r="F130" i="19"/>
  <c r="F130" i="15"/>
  <c r="E133" i="17"/>
  <c r="E133" i="15"/>
  <c r="E133" i="19"/>
  <c r="G135" i="17"/>
  <c r="G135" i="15"/>
  <c r="G135" i="19"/>
  <c r="F138" i="17"/>
  <c r="F138" i="15"/>
  <c r="F138" i="19"/>
  <c r="E141" i="17"/>
  <c r="E141" i="19"/>
  <c r="E141" i="15"/>
  <c r="G143" i="17"/>
  <c r="G143" i="15"/>
  <c r="G143" i="19"/>
  <c r="F146" i="17"/>
  <c r="F146" i="15"/>
  <c r="F146" i="19"/>
  <c r="E149" i="17"/>
  <c r="E149" i="19"/>
  <c r="E149" i="15"/>
  <c r="G151" i="17"/>
  <c r="G151" i="15"/>
  <c r="G151" i="19"/>
  <c r="F154" i="17"/>
  <c r="F154" i="15"/>
  <c r="F154" i="19"/>
  <c r="E157" i="17"/>
  <c r="E157" i="15"/>
  <c r="E157" i="19"/>
  <c r="G159" i="17"/>
  <c r="G159" i="15"/>
  <c r="G159" i="19"/>
  <c r="F162" i="17"/>
  <c r="F162" i="15"/>
  <c r="F162" i="19"/>
  <c r="E165" i="17"/>
  <c r="E165" i="19"/>
  <c r="E165" i="15"/>
  <c r="G167" i="17"/>
  <c r="G167" i="15"/>
  <c r="G167" i="19"/>
  <c r="F170" i="17"/>
  <c r="F170" i="15"/>
  <c r="F170" i="19"/>
  <c r="E173" i="17"/>
  <c r="E173" i="19"/>
  <c r="O173" i="19"/>
  <c r="E173" i="15"/>
  <c r="G175" i="17"/>
  <c r="G175" i="15"/>
  <c r="G175" i="19"/>
  <c r="Q175" i="19"/>
  <c r="F178" i="17"/>
  <c r="F178" i="15"/>
  <c r="F178" i="19"/>
  <c r="P178" i="19"/>
  <c r="E23" i="17"/>
  <c r="E23" i="19"/>
  <c r="E23" i="15"/>
  <c r="G41" i="15"/>
  <c r="G41" i="17"/>
  <c r="G41" i="19"/>
  <c r="G65" i="17"/>
  <c r="G65" i="15"/>
  <c r="G65" i="19"/>
  <c r="Q65" i="19"/>
  <c r="F92" i="17"/>
  <c r="F92" i="15"/>
  <c r="F92" i="19"/>
  <c r="G177" i="17"/>
  <c r="G177" i="15"/>
  <c r="G177" i="19"/>
  <c r="F15" i="17"/>
  <c r="F15" i="15"/>
  <c r="F15" i="19"/>
  <c r="F23" i="17"/>
  <c r="F23" i="19"/>
  <c r="P23" i="19"/>
  <c r="F23" i="15"/>
  <c r="F7" i="17"/>
  <c r="F7" i="19"/>
  <c r="F7" i="15"/>
  <c r="F10" i="17"/>
  <c r="F10" i="15"/>
  <c r="F10" i="19"/>
  <c r="P10" i="19"/>
  <c r="G15" i="17"/>
  <c r="G15" i="15"/>
  <c r="G15" i="19"/>
  <c r="E21" i="17"/>
  <c r="E21" i="15"/>
  <c r="E21" i="19"/>
  <c r="O21" i="19"/>
  <c r="E8" i="17"/>
  <c r="E8" i="15"/>
  <c r="E8" i="19"/>
  <c r="O8" i="19"/>
  <c r="G10" i="17"/>
  <c r="G10" i="15"/>
  <c r="G10" i="19"/>
  <c r="F13" i="17"/>
  <c r="F13" i="19"/>
  <c r="P13" i="19"/>
  <c r="F13" i="15"/>
  <c r="E16" i="17"/>
  <c r="E16" i="15"/>
  <c r="E16" i="19"/>
  <c r="O16" i="19"/>
  <c r="G18" i="17"/>
  <c r="G18" i="15"/>
  <c r="G18" i="19"/>
  <c r="Q18" i="19"/>
  <c r="F21" i="17"/>
  <c r="F21" i="15"/>
  <c r="F21" i="19"/>
  <c r="P21" i="19"/>
  <c r="E24" i="17"/>
  <c r="E24" i="15"/>
  <c r="E24" i="19"/>
  <c r="G26" i="17"/>
  <c r="G26" i="15"/>
  <c r="G26" i="19"/>
  <c r="Q26" i="19"/>
  <c r="F29" i="17"/>
  <c r="F29" i="19"/>
  <c r="P29" i="19"/>
  <c r="F29" i="15"/>
  <c r="E32" i="17"/>
  <c r="E32" i="15"/>
  <c r="E32" i="19"/>
  <c r="G34" i="17"/>
  <c r="G34" i="15"/>
  <c r="G34" i="19"/>
  <c r="F37" i="17"/>
  <c r="F37" i="15"/>
  <c r="F37" i="19"/>
  <c r="P37" i="19"/>
  <c r="E40" i="17"/>
  <c r="E40" i="15"/>
  <c r="E40" i="19"/>
  <c r="G42" i="17"/>
  <c r="G42" i="15"/>
  <c r="G42" i="19"/>
  <c r="Q42" i="19"/>
  <c r="F45" i="17"/>
  <c r="F45" i="19"/>
  <c r="P45" i="19"/>
  <c r="F45" i="15"/>
  <c r="E48" i="17"/>
  <c r="E48" i="15"/>
  <c r="E48" i="19"/>
  <c r="O48" i="19"/>
  <c r="G50" i="17"/>
  <c r="G50" i="15"/>
  <c r="G50" i="19"/>
  <c r="Q50" i="19"/>
  <c r="F53" i="17"/>
  <c r="F53" i="15"/>
  <c r="F53" i="19"/>
  <c r="E56" i="17"/>
  <c r="E56" i="15"/>
  <c r="E56" i="19"/>
  <c r="G58" i="17"/>
  <c r="G58" i="15"/>
  <c r="G58" i="19"/>
  <c r="Q58" i="19"/>
  <c r="F61" i="17"/>
  <c r="F61" i="15"/>
  <c r="F61" i="19"/>
  <c r="P61" i="19"/>
  <c r="E64" i="17"/>
  <c r="E64" i="15"/>
  <c r="E64" i="19"/>
  <c r="O64" i="19"/>
  <c r="G66" i="17"/>
  <c r="G66" i="15"/>
  <c r="G66" i="19"/>
  <c r="F69" i="17"/>
  <c r="F69" i="19"/>
  <c r="F69" i="15"/>
  <c r="E72" i="17"/>
  <c r="E72" i="15"/>
  <c r="E72" i="19"/>
  <c r="G74" i="17"/>
  <c r="G74" i="15"/>
  <c r="G74" i="19"/>
  <c r="F77" i="17"/>
  <c r="F77" i="15"/>
  <c r="F77" i="19"/>
  <c r="E80" i="17"/>
  <c r="E80" i="15"/>
  <c r="E80" i="19"/>
  <c r="G82" i="17"/>
  <c r="G82" i="15"/>
  <c r="G82" i="19"/>
  <c r="F85" i="17"/>
  <c r="F85" i="19"/>
  <c r="F85" i="15"/>
  <c r="E88" i="17"/>
  <c r="E88" i="15"/>
  <c r="E88" i="19"/>
  <c r="G90" i="17"/>
  <c r="G90" i="15"/>
  <c r="G90" i="19"/>
  <c r="F93" i="17"/>
  <c r="F93" i="15"/>
  <c r="F93" i="19"/>
  <c r="E96" i="17"/>
  <c r="E96" i="15"/>
  <c r="E96" i="19"/>
  <c r="G98" i="17"/>
  <c r="G98" i="15"/>
  <c r="G98" i="19"/>
  <c r="F101" i="17"/>
  <c r="F101" i="15"/>
  <c r="F101" i="19"/>
  <c r="E104" i="15"/>
  <c r="E104" i="17"/>
  <c r="E104" i="19"/>
  <c r="G106" i="17"/>
  <c r="G106" i="15"/>
  <c r="G106" i="19"/>
  <c r="F109" i="17"/>
  <c r="F109" i="15"/>
  <c r="F109" i="19"/>
  <c r="E112" i="17"/>
  <c r="E112" i="15"/>
  <c r="E112" i="19"/>
  <c r="G114" i="17"/>
  <c r="G114" i="15"/>
  <c r="G114" i="19"/>
  <c r="F117" i="17"/>
  <c r="F117" i="15"/>
  <c r="F117" i="19"/>
  <c r="E120" i="17"/>
  <c r="E120" i="15"/>
  <c r="E120" i="19"/>
  <c r="G122" i="17"/>
  <c r="G122" i="15"/>
  <c r="G122" i="19"/>
  <c r="F125" i="17"/>
  <c r="F125" i="15"/>
  <c r="F125" i="19"/>
  <c r="E128" i="17"/>
  <c r="E128" i="15"/>
  <c r="E128" i="19"/>
  <c r="G130" i="17"/>
  <c r="G130" i="15"/>
  <c r="G130" i="19"/>
  <c r="F133" i="17"/>
  <c r="F133" i="15"/>
  <c r="F133" i="19"/>
  <c r="E136" i="17"/>
  <c r="E136" i="15"/>
  <c r="E136" i="19"/>
  <c r="G138" i="17"/>
  <c r="G138" i="15"/>
  <c r="G138" i="19"/>
  <c r="F141" i="17"/>
  <c r="F141" i="15"/>
  <c r="F141" i="19"/>
  <c r="E144" i="17"/>
  <c r="E144" i="15"/>
  <c r="E144" i="19"/>
  <c r="G146" i="17"/>
  <c r="G146" i="15"/>
  <c r="G146" i="19"/>
  <c r="F149" i="17"/>
  <c r="F149" i="15"/>
  <c r="F149" i="19"/>
  <c r="E152" i="17"/>
  <c r="E152" i="15"/>
  <c r="E152" i="19"/>
  <c r="G154" i="17"/>
  <c r="G154" i="15"/>
  <c r="G154" i="19"/>
  <c r="F157" i="17"/>
  <c r="F157" i="15"/>
  <c r="F157" i="19"/>
  <c r="E160" i="17"/>
  <c r="E160" i="15"/>
  <c r="E160" i="19"/>
  <c r="G162" i="17"/>
  <c r="G162" i="15"/>
  <c r="G162" i="19"/>
  <c r="F165" i="17"/>
  <c r="F165" i="15"/>
  <c r="F165" i="19"/>
  <c r="E168" i="17"/>
  <c r="E168" i="19"/>
  <c r="E168" i="15"/>
  <c r="G170" i="17"/>
  <c r="G170" i="15"/>
  <c r="G170" i="19"/>
  <c r="F173" i="17"/>
  <c r="F173" i="15"/>
  <c r="F173" i="19"/>
  <c r="E176" i="17"/>
  <c r="E176" i="15"/>
  <c r="E176" i="19"/>
  <c r="O176" i="19"/>
  <c r="G178" i="17"/>
  <c r="G178" i="15"/>
  <c r="G178" i="19"/>
  <c r="Q178" i="19"/>
  <c r="G9" i="17"/>
  <c r="G9" i="15"/>
  <c r="G9" i="19"/>
  <c r="G25" i="17"/>
  <c r="G25" i="15"/>
  <c r="G25" i="19"/>
  <c r="Q25" i="19"/>
  <c r="F36" i="17"/>
  <c r="F36" i="15"/>
  <c r="F36" i="19"/>
  <c r="P36" i="19"/>
  <c r="F44" i="17"/>
  <c r="F44" i="15"/>
  <c r="F44" i="19"/>
  <c r="P44" i="19"/>
  <c r="F60" i="17"/>
  <c r="F60" i="15"/>
  <c r="F60" i="19"/>
  <c r="P60" i="19"/>
  <c r="E71" i="17"/>
  <c r="E71" i="15"/>
  <c r="E71" i="19"/>
  <c r="E79" i="17"/>
  <c r="E79" i="15"/>
  <c r="E79" i="19"/>
  <c r="F84" i="17"/>
  <c r="F84" i="15"/>
  <c r="F84" i="19"/>
  <c r="G97" i="17"/>
  <c r="G97" i="15"/>
  <c r="G97" i="19"/>
  <c r="F108" i="17"/>
  <c r="F108" i="15"/>
  <c r="F108" i="19"/>
  <c r="G113" i="17"/>
  <c r="G113" i="15"/>
  <c r="G113" i="19"/>
  <c r="E119" i="17"/>
  <c r="E119" i="15"/>
  <c r="E119" i="19"/>
  <c r="G121" i="17"/>
  <c r="G121" i="15"/>
  <c r="G121" i="19"/>
  <c r="F124" i="17"/>
  <c r="F124" i="15"/>
  <c r="F124" i="19"/>
  <c r="G129" i="17"/>
  <c r="G129" i="15"/>
  <c r="G129" i="19"/>
  <c r="E135" i="17"/>
  <c r="E135" i="15"/>
  <c r="E135" i="19"/>
  <c r="F140" i="17"/>
  <c r="F140" i="15"/>
  <c r="F140" i="19"/>
  <c r="G145" i="17"/>
  <c r="G145" i="15"/>
  <c r="G145" i="19"/>
  <c r="G153" i="17"/>
  <c r="G153" i="15"/>
  <c r="G153" i="19"/>
  <c r="E159" i="17"/>
  <c r="E159" i="15"/>
  <c r="E159" i="19"/>
  <c r="G169" i="17"/>
  <c r="G169" i="15"/>
  <c r="G169" i="19"/>
  <c r="E11" i="17"/>
  <c r="E11" i="15"/>
  <c r="E11" i="19"/>
  <c r="G13" i="15"/>
  <c r="G13" i="17"/>
  <c r="G13" i="19"/>
  <c r="Q13" i="19"/>
  <c r="F16" i="17"/>
  <c r="F16" i="15"/>
  <c r="F16" i="19"/>
  <c r="P16" i="19"/>
  <c r="E19" i="17"/>
  <c r="E19" i="15"/>
  <c r="E19" i="19"/>
  <c r="G21" i="15"/>
  <c r="G21" i="17"/>
  <c r="G21" i="19"/>
  <c r="F24" i="17"/>
  <c r="F24" i="15"/>
  <c r="F24" i="19"/>
  <c r="P24" i="19"/>
  <c r="E27" i="17"/>
  <c r="E27" i="15"/>
  <c r="E27" i="19"/>
  <c r="O27" i="19"/>
  <c r="G29" i="17"/>
  <c r="G29" i="15"/>
  <c r="G29" i="19"/>
  <c r="Q29" i="19"/>
  <c r="F32" i="17"/>
  <c r="F32" i="15"/>
  <c r="F32" i="19"/>
  <c r="E35" i="17"/>
  <c r="E35" i="15"/>
  <c r="E35" i="19"/>
  <c r="O35" i="19"/>
  <c r="G37" i="17"/>
  <c r="G37" i="15"/>
  <c r="G37" i="19"/>
  <c r="Q37" i="19"/>
  <c r="F40" i="17"/>
  <c r="F40" i="15"/>
  <c r="F40" i="19"/>
  <c r="E43" i="17"/>
  <c r="E43" i="15"/>
  <c r="E43" i="19"/>
  <c r="O43" i="19"/>
  <c r="G45" i="17"/>
  <c r="G45" i="15"/>
  <c r="G45" i="19"/>
  <c r="Q45" i="19"/>
  <c r="F48" i="17"/>
  <c r="F48" i="15"/>
  <c r="F48" i="19"/>
  <c r="P48" i="19"/>
  <c r="E51" i="17"/>
  <c r="E51" i="15"/>
  <c r="E51" i="19"/>
  <c r="O51" i="19"/>
  <c r="G53" i="17"/>
  <c r="G53" i="15"/>
  <c r="G53" i="19"/>
  <c r="F56" i="17"/>
  <c r="F56" i="15"/>
  <c r="F56" i="19"/>
  <c r="P56" i="19"/>
  <c r="E59" i="17"/>
  <c r="E59" i="15"/>
  <c r="E59" i="19"/>
  <c r="O59" i="19"/>
  <c r="G61" i="17"/>
  <c r="G61" i="15"/>
  <c r="G61" i="19"/>
  <c r="F64" i="17"/>
  <c r="F64" i="19"/>
  <c r="P64" i="19"/>
  <c r="F64" i="15"/>
  <c r="E67" i="17"/>
  <c r="E67" i="15"/>
  <c r="E67" i="19"/>
  <c r="O67" i="19"/>
  <c r="G69" i="17"/>
  <c r="G69" i="15"/>
  <c r="G69" i="19"/>
  <c r="F72" i="17"/>
  <c r="F72" i="19"/>
  <c r="F72" i="15"/>
  <c r="E75" i="17"/>
  <c r="E75" i="15"/>
  <c r="E75" i="19"/>
  <c r="G77" i="17"/>
  <c r="G77" i="15"/>
  <c r="G77" i="19"/>
  <c r="F80" i="17"/>
  <c r="F80" i="19"/>
  <c r="F80" i="15"/>
  <c r="E83" i="17"/>
  <c r="E83" i="15"/>
  <c r="E83" i="19"/>
  <c r="G85" i="17"/>
  <c r="G85" i="15"/>
  <c r="G85" i="19"/>
  <c r="F88" i="17"/>
  <c r="F88" i="19"/>
  <c r="F88" i="15"/>
  <c r="E91" i="17"/>
  <c r="E91" i="15"/>
  <c r="E91" i="19"/>
  <c r="G93" i="17"/>
  <c r="G93" i="15"/>
  <c r="G93" i="19"/>
  <c r="F96" i="17"/>
  <c r="F96" i="15"/>
  <c r="F96" i="19"/>
  <c r="E99" i="17"/>
  <c r="E99" i="15"/>
  <c r="E99" i="19"/>
  <c r="G101" i="17"/>
  <c r="G101" i="15"/>
  <c r="G101" i="19"/>
  <c r="F104" i="17"/>
  <c r="F104" i="15"/>
  <c r="F104" i="19"/>
  <c r="E107" i="17"/>
  <c r="E107" i="15"/>
  <c r="E107" i="19"/>
  <c r="G109" i="17"/>
  <c r="G109" i="15"/>
  <c r="G109" i="19"/>
  <c r="F112" i="17"/>
  <c r="F112" i="15"/>
  <c r="F112" i="19"/>
  <c r="E115" i="17"/>
  <c r="E115" i="15"/>
  <c r="E115" i="19"/>
  <c r="G117" i="17"/>
  <c r="G117" i="15"/>
  <c r="G117" i="19"/>
  <c r="F120" i="17"/>
  <c r="F120" i="15"/>
  <c r="F120" i="19"/>
  <c r="E123" i="17"/>
  <c r="E123" i="15"/>
  <c r="E123" i="19"/>
  <c r="G125" i="17"/>
  <c r="G125" i="15"/>
  <c r="G125" i="19"/>
  <c r="F128" i="15"/>
  <c r="F128" i="19"/>
  <c r="F128" i="17"/>
  <c r="E131" i="17"/>
  <c r="E131" i="15"/>
  <c r="E131" i="19"/>
  <c r="G133" i="17"/>
  <c r="G133" i="15"/>
  <c r="G133" i="19"/>
  <c r="F136" i="17"/>
  <c r="F136" i="15"/>
  <c r="F136" i="19"/>
  <c r="E139" i="17"/>
  <c r="E139" i="19"/>
  <c r="E139" i="15"/>
  <c r="G141" i="17"/>
  <c r="G141" i="15"/>
  <c r="G141" i="19"/>
  <c r="F144" i="17"/>
  <c r="F144" i="19"/>
  <c r="F144" i="15"/>
  <c r="E147" i="17"/>
  <c r="E147" i="15"/>
  <c r="E147" i="19"/>
  <c r="G149" i="17"/>
  <c r="G149" i="15"/>
  <c r="G149" i="19"/>
  <c r="F152" i="17"/>
  <c r="F152" i="19"/>
  <c r="F152" i="15"/>
  <c r="E155" i="17"/>
  <c r="E155" i="19"/>
  <c r="E155" i="15"/>
  <c r="G157" i="17"/>
  <c r="G157" i="15"/>
  <c r="G157" i="19"/>
  <c r="F160" i="17"/>
  <c r="F160" i="15"/>
  <c r="F160" i="19"/>
  <c r="E163" i="17"/>
  <c r="E163" i="15"/>
  <c r="E163" i="19"/>
  <c r="G165" i="17"/>
  <c r="G165" i="15"/>
  <c r="G165" i="19"/>
  <c r="F168" i="17"/>
  <c r="F168" i="15"/>
  <c r="F168" i="19"/>
  <c r="E171" i="17"/>
  <c r="E171" i="19"/>
  <c r="E171" i="15"/>
  <c r="G173" i="17"/>
  <c r="G173" i="15"/>
  <c r="G173" i="19"/>
  <c r="Q173" i="19"/>
  <c r="F176" i="17"/>
  <c r="F176" i="15"/>
  <c r="F176" i="19"/>
  <c r="P176" i="19"/>
  <c r="F20" i="17"/>
  <c r="F20" i="15"/>
  <c r="F20" i="19"/>
  <c r="P20" i="19"/>
  <c r="F52" i="17"/>
  <c r="F52" i="15"/>
  <c r="F52" i="19"/>
  <c r="E95" i="15"/>
  <c r="E95" i="17"/>
  <c r="E95" i="19"/>
  <c r="E167" i="17"/>
  <c r="E167" i="15"/>
  <c r="E167" i="19"/>
  <c r="G16" i="15"/>
  <c r="G16" i="17"/>
  <c r="G16" i="19"/>
  <c r="Q16" i="19"/>
  <c r="E22" i="17"/>
  <c r="E22" i="15"/>
  <c r="E22" i="19"/>
  <c r="O22" i="19"/>
  <c r="G24" i="15"/>
  <c r="G24" i="17"/>
  <c r="G24" i="19"/>
  <c r="Q24" i="19"/>
  <c r="F27" i="17"/>
  <c r="F27" i="19"/>
  <c r="P27" i="19"/>
  <c r="F27" i="15"/>
  <c r="E30" i="17"/>
  <c r="E30" i="15"/>
  <c r="E30" i="19"/>
  <c r="O30" i="19"/>
  <c r="G32" i="15"/>
  <c r="G32" i="17"/>
  <c r="G32" i="19"/>
  <c r="F35" i="17"/>
  <c r="F35" i="15"/>
  <c r="F35" i="19"/>
  <c r="P35" i="19"/>
  <c r="E38" i="17"/>
  <c r="E38" i="15"/>
  <c r="E38" i="19"/>
  <c r="O38" i="19"/>
  <c r="G40" i="17"/>
  <c r="G40" i="15"/>
  <c r="G40" i="19"/>
  <c r="Q40" i="19"/>
  <c r="F43" i="15"/>
  <c r="F43" i="17"/>
  <c r="F43" i="19"/>
  <c r="P43" i="19"/>
  <c r="E46" i="17"/>
  <c r="E46" i="15"/>
  <c r="E46" i="19"/>
  <c r="O46" i="19"/>
  <c r="G48" i="17"/>
  <c r="G48" i="15"/>
  <c r="G48" i="19"/>
  <c r="Q48" i="19"/>
  <c r="F51" i="17"/>
  <c r="F51" i="19"/>
  <c r="F51" i="15"/>
  <c r="E54" i="17"/>
  <c r="E54" i="15"/>
  <c r="E54" i="19"/>
  <c r="G56" i="17"/>
  <c r="G56" i="15"/>
  <c r="G56" i="19"/>
  <c r="Q56" i="19"/>
  <c r="F59" i="17"/>
  <c r="F59" i="19"/>
  <c r="P59" i="19"/>
  <c r="F59" i="15"/>
  <c r="E62" i="17"/>
  <c r="E62" i="15"/>
  <c r="E62" i="19"/>
  <c r="O62" i="19"/>
  <c r="G64" i="17"/>
  <c r="G64" i="15"/>
  <c r="G64" i="19"/>
  <c r="Q64" i="19"/>
  <c r="F67" i="17"/>
  <c r="F67" i="15"/>
  <c r="F67" i="19"/>
  <c r="P67" i="19"/>
  <c r="E70" i="17"/>
  <c r="E70" i="15"/>
  <c r="E70" i="19"/>
  <c r="G72" i="17"/>
  <c r="G72" i="15"/>
  <c r="G72" i="19"/>
  <c r="F75" i="17"/>
  <c r="F75" i="19"/>
  <c r="F75" i="15"/>
  <c r="E78" i="17"/>
  <c r="E78" i="15"/>
  <c r="E78" i="19"/>
  <c r="G80" i="17"/>
  <c r="G80" i="15"/>
  <c r="G80" i="19"/>
  <c r="F83" i="17"/>
  <c r="F83" i="15"/>
  <c r="F83" i="19"/>
  <c r="E86" i="17"/>
  <c r="E86" i="15"/>
  <c r="E86" i="19"/>
  <c r="G88" i="17"/>
  <c r="G88" i="15"/>
  <c r="G88" i="19"/>
  <c r="F91" i="17"/>
  <c r="F91" i="19"/>
  <c r="F91" i="15"/>
  <c r="E94" i="17"/>
  <c r="E94" i="15"/>
  <c r="E94" i="19"/>
  <c r="G96" i="17"/>
  <c r="G96" i="15"/>
  <c r="G96" i="19"/>
  <c r="F99" i="17"/>
  <c r="F99" i="15"/>
  <c r="F99" i="19"/>
  <c r="E102" i="17"/>
  <c r="E102" i="15"/>
  <c r="E102" i="19"/>
  <c r="G104" i="17"/>
  <c r="G104" i="15"/>
  <c r="G104" i="19"/>
  <c r="F107" i="17"/>
  <c r="F107" i="15"/>
  <c r="F107" i="19"/>
  <c r="E110" i="17"/>
  <c r="E110" i="15"/>
  <c r="E110" i="19"/>
  <c r="G112" i="17"/>
  <c r="G112" i="15"/>
  <c r="G112" i="19"/>
  <c r="F115" i="17"/>
  <c r="F115" i="15"/>
  <c r="F115" i="19"/>
  <c r="E118" i="17"/>
  <c r="E118" i="15"/>
  <c r="E118" i="19"/>
  <c r="G120" i="17"/>
  <c r="G120" i="15"/>
  <c r="G120" i="19"/>
  <c r="F123" i="17"/>
  <c r="F123" i="15"/>
  <c r="F123" i="19"/>
  <c r="E126" i="17"/>
  <c r="E126" i="15"/>
  <c r="E126" i="19"/>
  <c r="G128" i="17"/>
  <c r="G128" i="15"/>
  <c r="G128" i="19"/>
  <c r="F131" i="17"/>
  <c r="F131" i="15"/>
  <c r="F131" i="19"/>
  <c r="E134" i="17"/>
  <c r="E134" i="15"/>
  <c r="E134" i="19"/>
  <c r="G136" i="17"/>
  <c r="G136" i="15"/>
  <c r="G136" i="19"/>
  <c r="F139" i="17"/>
  <c r="F139" i="15"/>
  <c r="F139" i="19"/>
  <c r="E142" i="17"/>
  <c r="E142" i="15"/>
  <c r="E142" i="19"/>
  <c r="G144" i="17"/>
  <c r="G144" i="15"/>
  <c r="G144" i="19"/>
  <c r="F147" i="17"/>
  <c r="F147" i="15"/>
  <c r="F147" i="19"/>
  <c r="E150" i="17"/>
  <c r="E150" i="15"/>
  <c r="E150" i="19"/>
  <c r="G152" i="17"/>
  <c r="G152" i="15"/>
  <c r="G152" i="19"/>
  <c r="F155" i="17"/>
  <c r="F155" i="15"/>
  <c r="F155" i="19"/>
  <c r="E158" i="17"/>
  <c r="E158" i="19"/>
  <c r="E158" i="15"/>
  <c r="G160" i="17"/>
  <c r="G160" i="15"/>
  <c r="G160" i="19"/>
  <c r="F163" i="17"/>
  <c r="F163" i="15"/>
  <c r="F163" i="19"/>
  <c r="E166" i="17"/>
  <c r="E166" i="15"/>
  <c r="E166" i="19"/>
  <c r="G168" i="17"/>
  <c r="G168" i="15"/>
  <c r="G168" i="19"/>
  <c r="F171" i="17"/>
  <c r="F171" i="15"/>
  <c r="F171" i="19"/>
  <c r="E174" i="17"/>
  <c r="E174" i="15"/>
  <c r="E174" i="19"/>
  <c r="O174" i="19"/>
  <c r="G176" i="17"/>
  <c r="G176" i="15"/>
  <c r="G176" i="19"/>
  <c r="G17" i="15"/>
  <c r="G17" i="17"/>
  <c r="G17" i="19"/>
  <c r="Q17" i="19"/>
  <c r="E39" i="17"/>
  <c r="E39" i="15"/>
  <c r="E39" i="19"/>
  <c r="G57" i="17"/>
  <c r="G57" i="15"/>
  <c r="G57" i="19"/>
  <c r="Q57" i="19"/>
  <c r="F76" i="17"/>
  <c r="F76" i="15"/>
  <c r="F76" i="19"/>
  <c r="G105" i="17"/>
  <c r="G105" i="15"/>
  <c r="G105" i="19"/>
  <c r="G161" i="17"/>
  <c r="G161" i="15"/>
  <c r="G161" i="19"/>
  <c r="F8" i="17"/>
  <c r="F8" i="15"/>
  <c r="F8" i="19"/>
  <c r="P8" i="19"/>
  <c r="G8" i="15"/>
  <c r="G8" i="17"/>
  <c r="G8" i="19"/>
  <c r="E14" i="17"/>
  <c r="E14" i="15"/>
  <c r="E14" i="19"/>
  <c r="O14" i="19"/>
  <c r="G11" i="17"/>
  <c r="G11" i="15"/>
  <c r="G11" i="19"/>
  <c r="E17" i="17"/>
  <c r="E17" i="15"/>
  <c r="E17" i="19"/>
  <c r="O17" i="19"/>
  <c r="F22" i="17"/>
  <c r="F22" i="15"/>
  <c r="F22" i="19"/>
  <c r="P22" i="19"/>
  <c r="E25" i="17"/>
  <c r="E25" i="15"/>
  <c r="E25" i="19"/>
  <c r="G27" i="17"/>
  <c r="G27" i="15"/>
  <c r="G27" i="19"/>
  <c r="Q27" i="19"/>
  <c r="F30" i="17"/>
  <c r="F30" i="15"/>
  <c r="F30" i="19"/>
  <c r="P30" i="19"/>
  <c r="E33" i="17"/>
  <c r="E33" i="15"/>
  <c r="E33" i="19"/>
  <c r="O33" i="19"/>
  <c r="G35" i="17"/>
  <c r="G35" i="15"/>
  <c r="G35" i="19"/>
  <c r="Q35" i="19"/>
  <c r="F38" i="17"/>
  <c r="F38" i="15"/>
  <c r="F38" i="19"/>
  <c r="E41" i="17"/>
  <c r="E41" i="15"/>
  <c r="E41" i="19"/>
  <c r="O41" i="19"/>
  <c r="G43" i="17"/>
  <c r="G43" i="15"/>
  <c r="G43" i="19"/>
  <c r="Q43" i="19"/>
  <c r="F46" i="15"/>
  <c r="F46" i="17"/>
  <c r="F46" i="19"/>
  <c r="P46" i="19"/>
  <c r="E49" i="17"/>
  <c r="E49" i="15"/>
  <c r="E49" i="19"/>
  <c r="O49" i="19"/>
  <c r="G51" i="17"/>
  <c r="G51" i="15"/>
  <c r="G51" i="19"/>
  <c r="Q51" i="19"/>
  <c r="F54" i="17"/>
  <c r="F54" i="15"/>
  <c r="F54" i="19"/>
  <c r="E57" i="17"/>
  <c r="E57" i="15"/>
  <c r="E57" i="19"/>
  <c r="O57" i="19"/>
  <c r="G59" i="17"/>
  <c r="G59" i="15"/>
  <c r="G59" i="19"/>
  <c r="F62" i="17"/>
  <c r="F62" i="15"/>
  <c r="F62" i="19"/>
  <c r="P62" i="19"/>
  <c r="E65" i="17"/>
  <c r="E65" i="15"/>
  <c r="E65" i="19"/>
  <c r="O65" i="19"/>
  <c r="G67" i="17"/>
  <c r="G67" i="15"/>
  <c r="G67" i="19"/>
  <c r="Q67" i="19"/>
  <c r="F70" i="19"/>
  <c r="F70" i="17"/>
  <c r="F70" i="15"/>
  <c r="E73" i="17"/>
  <c r="E73" i="15"/>
  <c r="E73" i="19"/>
  <c r="G75" i="17"/>
  <c r="G75" i="15"/>
  <c r="G75" i="19"/>
  <c r="F78" i="15"/>
  <c r="F78" i="19"/>
  <c r="F78" i="17"/>
  <c r="E81" i="17"/>
  <c r="E81" i="15"/>
  <c r="E81" i="19"/>
  <c r="G83" i="17"/>
  <c r="G83" i="15"/>
  <c r="G83" i="19"/>
  <c r="F86" i="17"/>
  <c r="F86" i="19"/>
  <c r="F86" i="15"/>
  <c r="E89" i="17"/>
  <c r="E89" i="15"/>
  <c r="E89" i="19"/>
  <c r="G91" i="17"/>
  <c r="G91" i="15"/>
  <c r="G91" i="19"/>
  <c r="F94" i="17"/>
  <c r="F94" i="15"/>
  <c r="F94" i="19"/>
  <c r="E97" i="17"/>
  <c r="E97" i="15"/>
  <c r="E97" i="19"/>
  <c r="G99" i="17"/>
  <c r="G99" i="15"/>
  <c r="G99" i="19"/>
  <c r="F102" i="17"/>
  <c r="F102" i="19"/>
  <c r="F102" i="15"/>
  <c r="E105" i="17"/>
  <c r="E105" i="15"/>
  <c r="E105" i="19"/>
  <c r="G107" i="17"/>
  <c r="G107" i="15"/>
  <c r="G107" i="19"/>
  <c r="F110" i="17"/>
  <c r="F110" i="15"/>
  <c r="F110" i="19"/>
  <c r="E113" i="17"/>
  <c r="E113" i="15"/>
  <c r="E113" i="19"/>
  <c r="G115" i="17"/>
  <c r="G115" i="15"/>
  <c r="G115" i="19"/>
  <c r="F118" i="17"/>
  <c r="F118" i="19"/>
  <c r="F118" i="15"/>
  <c r="E121" i="17"/>
  <c r="E121" i="15"/>
  <c r="E121" i="19"/>
  <c r="G123" i="17"/>
  <c r="G123" i="15"/>
  <c r="G123" i="19"/>
  <c r="F126" i="17"/>
  <c r="F126" i="15"/>
  <c r="F126" i="19"/>
  <c r="E129" i="17"/>
  <c r="E129" i="15"/>
  <c r="E129" i="19"/>
  <c r="G131" i="17"/>
  <c r="G131" i="15"/>
  <c r="G131" i="19"/>
  <c r="F134" i="17"/>
  <c r="F134" i="19"/>
  <c r="F134" i="15"/>
  <c r="E137" i="17"/>
  <c r="E137" i="15"/>
  <c r="E137" i="19"/>
  <c r="G139" i="17"/>
  <c r="G139" i="15"/>
  <c r="G139" i="19"/>
  <c r="F142" i="17"/>
  <c r="F142" i="19"/>
  <c r="F142" i="15"/>
  <c r="E145" i="17"/>
  <c r="E145" i="19"/>
  <c r="E145" i="15"/>
  <c r="G147" i="17"/>
  <c r="G147" i="15"/>
  <c r="G147" i="19"/>
  <c r="F150" i="17"/>
  <c r="F150" i="15"/>
  <c r="F150" i="19"/>
  <c r="E153" i="17"/>
  <c r="E153" i="15"/>
  <c r="E153" i="19"/>
  <c r="G155" i="17"/>
  <c r="G155" i="15"/>
  <c r="G155" i="19"/>
  <c r="F158" i="17"/>
  <c r="F158" i="15"/>
  <c r="F158" i="19"/>
  <c r="E161" i="17"/>
  <c r="E161" i="19"/>
  <c r="E161" i="15"/>
  <c r="G163" i="17"/>
  <c r="G163" i="15"/>
  <c r="G163" i="19"/>
  <c r="F166" i="15"/>
  <c r="F166" i="19"/>
  <c r="F166" i="17"/>
  <c r="E169" i="17"/>
  <c r="E169" i="19"/>
  <c r="E169" i="15"/>
  <c r="G171" i="17"/>
  <c r="G171" i="15"/>
  <c r="G171" i="19"/>
  <c r="F174" i="17"/>
  <c r="F174" i="19"/>
  <c r="P174" i="19"/>
  <c r="F174" i="15"/>
  <c r="E177" i="17"/>
  <c r="E177" i="19"/>
  <c r="O177" i="19"/>
  <c r="E177" i="15"/>
  <c r="F28" i="17"/>
  <c r="F28" i="15"/>
  <c r="F28" i="19"/>
  <c r="P28" i="19"/>
  <c r="E55" i="17"/>
  <c r="E55" i="15"/>
  <c r="E55" i="19"/>
  <c r="O55" i="19"/>
  <c r="E87" i="15"/>
  <c r="E87" i="17"/>
  <c r="E87" i="19"/>
  <c r="E175" i="17"/>
  <c r="E175" i="15"/>
  <c r="E175" i="19"/>
  <c r="O175" i="19"/>
  <c r="F11" i="19"/>
  <c r="F11" i="17"/>
  <c r="F11" i="15"/>
  <c r="F19" i="17"/>
  <c r="F19" i="15"/>
  <c r="F19" i="19"/>
  <c r="P19" i="19"/>
  <c r="E9" i="17"/>
  <c r="E9" i="15"/>
  <c r="E9" i="19"/>
  <c r="O9" i="19"/>
  <c r="F14" i="17"/>
  <c r="F14" i="15"/>
  <c r="F14" i="19"/>
  <c r="P14" i="19"/>
  <c r="G19" i="17"/>
  <c r="G19" i="15"/>
  <c r="G19" i="19"/>
  <c r="Q19" i="19"/>
  <c r="F9" i="17"/>
  <c r="F9" i="15"/>
  <c r="F9" i="19"/>
  <c r="E12" i="17"/>
  <c r="E12" i="15"/>
  <c r="E12" i="19"/>
  <c r="O12" i="19"/>
  <c r="G14" i="17"/>
  <c r="G14" i="15"/>
  <c r="G14" i="19"/>
  <c r="Q14" i="19"/>
  <c r="F17" i="17"/>
  <c r="F17" i="19"/>
  <c r="F17" i="15"/>
  <c r="E20" i="17"/>
  <c r="E20" i="15"/>
  <c r="E20" i="19"/>
  <c r="O20" i="19"/>
  <c r="G22" i="17"/>
  <c r="G22" i="15"/>
  <c r="G22" i="19"/>
  <c r="Q22" i="19"/>
  <c r="F25" i="17"/>
  <c r="F25" i="15"/>
  <c r="F25" i="19"/>
  <c r="P25" i="19"/>
  <c r="E28" i="17"/>
  <c r="E28" i="15"/>
  <c r="E28" i="19"/>
  <c r="O28" i="19"/>
  <c r="G30" i="17"/>
  <c r="G30" i="15"/>
  <c r="G30" i="19"/>
  <c r="Q30" i="19"/>
  <c r="F33" i="17"/>
  <c r="F33" i="19"/>
  <c r="P33" i="19"/>
  <c r="F33" i="15"/>
  <c r="E36" i="17"/>
  <c r="E36" i="19"/>
  <c r="O36" i="19"/>
  <c r="E36" i="15"/>
  <c r="G38" i="17"/>
  <c r="G38" i="15"/>
  <c r="G38" i="19"/>
  <c r="Q38" i="19"/>
  <c r="F41" i="17"/>
  <c r="F41" i="15"/>
  <c r="F41" i="19"/>
  <c r="P41" i="19"/>
  <c r="E44" i="17"/>
  <c r="E44" i="15"/>
  <c r="E44" i="19"/>
  <c r="O44" i="19"/>
  <c r="G46" i="17"/>
  <c r="G46" i="15"/>
  <c r="G46" i="19"/>
  <c r="Q46" i="19"/>
  <c r="F49" i="15"/>
  <c r="F49" i="19"/>
  <c r="P49" i="19"/>
  <c r="F49" i="17"/>
  <c r="E52" i="17"/>
  <c r="E52" i="15"/>
  <c r="E52" i="19"/>
  <c r="O52" i="19"/>
  <c r="G54" i="17"/>
  <c r="G54" i="15"/>
  <c r="G54" i="19"/>
  <c r="Q54" i="19"/>
  <c r="F57" i="15"/>
  <c r="F57" i="19"/>
  <c r="P57" i="19"/>
  <c r="F57" i="17"/>
  <c r="E60" i="17"/>
  <c r="E60" i="15"/>
  <c r="E60" i="19"/>
  <c r="O60" i="19"/>
  <c r="G62" i="17"/>
  <c r="G62" i="15"/>
  <c r="G62" i="19"/>
  <c r="Q62" i="19"/>
  <c r="F65" i="15"/>
  <c r="F65" i="17"/>
  <c r="F65" i="19"/>
  <c r="P65" i="19"/>
  <c r="E68" i="17"/>
  <c r="E68" i="15"/>
  <c r="E68" i="19"/>
  <c r="O68" i="19"/>
  <c r="G70" i="17"/>
  <c r="G70" i="15"/>
  <c r="G70" i="19"/>
  <c r="F73" i="17"/>
  <c r="F73" i="15"/>
  <c r="F73" i="19"/>
  <c r="E76" i="17"/>
  <c r="E76" i="15"/>
  <c r="E76" i="19"/>
  <c r="G78" i="17"/>
  <c r="G78" i="15"/>
  <c r="G78" i="19"/>
  <c r="F81" i="17"/>
  <c r="F81" i="15"/>
  <c r="F81" i="19"/>
  <c r="E84" i="15"/>
  <c r="E84" i="17"/>
  <c r="E84" i="19"/>
  <c r="G86" i="17"/>
  <c r="G86" i="15"/>
  <c r="G86" i="19"/>
  <c r="F89" i="17"/>
  <c r="F89" i="15"/>
  <c r="F89" i="19"/>
  <c r="E92" i="15"/>
  <c r="E92" i="17"/>
  <c r="E92" i="19"/>
  <c r="G94" i="17"/>
  <c r="G94" i="15"/>
  <c r="G94" i="19"/>
  <c r="F97" i="17"/>
  <c r="F97" i="15"/>
  <c r="F97" i="19"/>
  <c r="E100" i="15"/>
  <c r="E100" i="17"/>
  <c r="E100" i="19"/>
  <c r="G102" i="17"/>
  <c r="G102" i="15"/>
  <c r="G102" i="19"/>
  <c r="F105" i="17"/>
  <c r="F105" i="19"/>
  <c r="F105" i="15"/>
  <c r="E108" i="15"/>
  <c r="E108" i="17"/>
  <c r="E108" i="19"/>
  <c r="G110" i="17"/>
  <c r="G110" i="15"/>
  <c r="G110" i="19"/>
  <c r="F113" i="17"/>
  <c r="F113" i="15"/>
  <c r="F113" i="19"/>
  <c r="E116" i="17"/>
  <c r="E116" i="15"/>
  <c r="E116" i="19"/>
  <c r="G118" i="17"/>
  <c r="G118" i="15"/>
  <c r="G118" i="19"/>
  <c r="F121" i="17"/>
  <c r="F121" i="19"/>
  <c r="F121" i="15"/>
  <c r="E124" i="17"/>
  <c r="E124" i="15"/>
  <c r="E124" i="19"/>
  <c r="G126" i="17"/>
  <c r="G126" i="15"/>
  <c r="G126" i="19"/>
  <c r="F129" i="17"/>
  <c r="F129" i="15"/>
  <c r="F129" i="19"/>
  <c r="E132" i="17"/>
  <c r="E132" i="15"/>
  <c r="E132" i="19"/>
  <c r="G134" i="17"/>
  <c r="G134" i="15"/>
  <c r="G134" i="19"/>
  <c r="F137" i="17"/>
  <c r="F137" i="15"/>
  <c r="F137" i="19"/>
  <c r="E140" i="17"/>
  <c r="E140" i="15"/>
  <c r="E140" i="19"/>
  <c r="G142" i="17"/>
  <c r="G142" i="15"/>
  <c r="G142" i="19"/>
  <c r="F145" i="17"/>
  <c r="F145" i="15"/>
  <c r="F145" i="19"/>
  <c r="E148" i="17"/>
  <c r="E148" i="15"/>
  <c r="E148" i="19"/>
  <c r="G150" i="17"/>
  <c r="G150" i="15"/>
  <c r="G150" i="19"/>
  <c r="F153" i="17"/>
  <c r="F153" i="15"/>
  <c r="F153" i="19"/>
  <c r="E156" i="17"/>
  <c r="E156" i="15"/>
  <c r="E156" i="19"/>
  <c r="G158" i="17"/>
  <c r="G158" i="15"/>
  <c r="G158" i="19"/>
  <c r="F161" i="17"/>
  <c r="F161" i="15"/>
  <c r="F161" i="19"/>
  <c r="E164" i="17"/>
  <c r="E164" i="15"/>
  <c r="E164" i="19"/>
  <c r="G166" i="17"/>
  <c r="G166" i="15"/>
  <c r="G166" i="19"/>
  <c r="F169" i="17"/>
  <c r="F169" i="15"/>
  <c r="F169" i="19"/>
  <c r="E172" i="17"/>
  <c r="E172" i="15"/>
  <c r="E172" i="19"/>
  <c r="G174" i="17"/>
  <c r="G174" i="15"/>
  <c r="G174" i="19"/>
  <c r="Q174" i="19"/>
  <c r="F177" i="17"/>
  <c r="F177" i="15"/>
  <c r="F177" i="19"/>
  <c r="P177" i="19"/>
  <c r="P12" i="19"/>
  <c r="P52" i="19"/>
  <c r="Q177" i="19"/>
  <c r="O7" i="19"/>
  <c r="Q12" i="19"/>
  <c r="P15" i="19"/>
  <c r="Q28" i="19"/>
  <c r="Q36" i="19"/>
  <c r="O50" i="19"/>
  <c r="O58" i="19"/>
  <c r="Q60" i="19"/>
  <c r="P7" i="19"/>
  <c r="P18" i="19"/>
  <c r="Q23" i="19"/>
  <c r="P34" i="19"/>
  <c r="P42" i="19"/>
  <c r="O45" i="19"/>
  <c r="Q55" i="19"/>
  <c r="Q63" i="19"/>
  <c r="Q41" i="19"/>
  <c r="Q10" i="19"/>
  <c r="O24" i="19"/>
  <c r="O32" i="19"/>
  <c r="Q34" i="19"/>
  <c r="O40" i="19"/>
  <c r="P53" i="19"/>
  <c r="O56" i="19"/>
  <c r="Q66" i="19"/>
  <c r="P173" i="19"/>
  <c r="Q9" i="19"/>
  <c r="O11" i="19"/>
  <c r="O19" i="19"/>
  <c r="Q21" i="19"/>
  <c r="P32" i="19"/>
  <c r="P40" i="19"/>
  <c r="Q53" i="19"/>
  <c r="Q61" i="19"/>
  <c r="O23" i="19"/>
  <c r="Q49" i="19"/>
  <c r="Q15" i="19"/>
  <c r="Q8" i="19"/>
  <c r="P11" i="19"/>
  <c r="Q32" i="19"/>
  <c r="P51" i="19"/>
  <c r="O54" i="19"/>
  <c r="Q176" i="19"/>
  <c r="O31" i="19"/>
  <c r="Q11" i="19"/>
  <c r="O25" i="19"/>
  <c r="P38" i="19"/>
  <c r="P54" i="19"/>
  <c r="Q59" i="19"/>
  <c r="O39" i="19"/>
  <c r="P9" i="19"/>
  <c r="P17" i="19"/>
  <c r="N6" i="7"/>
  <c r="O6" i="7"/>
  <c r="P6" i="7"/>
  <c r="O7" i="7"/>
  <c r="Q7" i="7"/>
  <c r="N10" i="7"/>
  <c r="O10" i="7"/>
  <c r="P10" i="7"/>
  <c r="N14" i="7"/>
  <c r="O14" i="7"/>
  <c r="P14" i="7"/>
  <c r="O15" i="7"/>
  <c r="Q15" i="7"/>
  <c r="O17" i="7"/>
  <c r="Q17" i="7"/>
  <c r="N22" i="7"/>
  <c r="O22" i="7"/>
  <c r="P22" i="7"/>
  <c r="O23" i="7"/>
  <c r="Q23" i="7"/>
  <c r="O25" i="7"/>
  <c r="Q25" i="7"/>
  <c r="N30" i="7"/>
  <c r="O30" i="7"/>
  <c r="P30" i="7"/>
  <c r="O31" i="7"/>
  <c r="Q31" i="7"/>
  <c r="O33" i="7"/>
  <c r="Q33" i="7"/>
  <c r="O37" i="7"/>
  <c r="Q37" i="7"/>
  <c r="N40" i="7"/>
  <c r="O40" i="7"/>
  <c r="P40" i="7"/>
  <c r="O43" i="7"/>
  <c r="Q43" i="7"/>
  <c r="O45" i="7"/>
  <c r="Q45" i="7"/>
  <c r="Q47" i="7"/>
  <c r="N48" i="7"/>
  <c r="O48" i="7"/>
  <c r="P48" i="7"/>
  <c r="O49" i="7"/>
  <c r="Q49" i="7"/>
  <c r="Q53" i="7"/>
  <c r="N54" i="7"/>
  <c r="O54" i="7"/>
  <c r="P54" i="7"/>
  <c r="N56" i="7"/>
  <c r="O56" i="7"/>
  <c r="P56" i="7"/>
  <c r="O57" i="7"/>
  <c r="Q57" i="7"/>
  <c r="N58" i="7"/>
  <c r="O58" i="7"/>
  <c r="P58" i="7"/>
  <c r="O59" i="7"/>
  <c r="Q59" i="7"/>
  <c r="O62" i="7"/>
  <c r="P62" i="7"/>
  <c r="N64" i="7"/>
  <c r="O64" i="7"/>
  <c r="P64" i="7"/>
  <c r="K2" i="7"/>
  <c r="L2" i="7"/>
  <c r="M2" i="7"/>
  <c r="J2" i="7"/>
  <c r="J57" i="7"/>
  <c r="N57" i="7"/>
  <c r="J58" i="7"/>
  <c r="Q58" i="7"/>
  <c r="J64" i="7"/>
  <c r="Q64" i="7"/>
  <c r="J63" i="7"/>
  <c r="N63" i="7"/>
  <c r="J62" i="7"/>
  <c r="Q62" i="7"/>
  <c r="J60" i="7"/>
  <c r="O60" i="7"/>
  <c r="J61" i="7"/>
  <c r="N61" i="7"/>
  <c r="J59" i="7"/>
  <c r="N59" i="7"/>
  <c r="J56" i="7"/>
  <c r="Q56" i="7"/>
  <c r="J53" i="7"/>
  <c r="O53" i="7"/>
  <c r="J54" i="7"/>
  <c r="Q54" i="7"/>
  <c r="J55" i="7"/>
  <c r="O55" i="7"/>
  <c r="J52" i="7"/>
  <c r="N52" i="7"/>
  <c r="J51" i="7"/>
  <c r="N51" i="7"/>
  <c r="J50" i="7"/>
  <c r="N50" i="7"/>
  <c r="J49" i="7"/>
  <c r="N49" i="7"/>
  <c r="J48" i="7"/>
  <c r="Q48" i="7"/>
  <c r="J47" i="7"/>
  <c r="N47" i="7"/>
  <c r="J45" i="7"/>
  <c r="N45" i="7"/>
  <c r="J46" i="7"/>
  <c r="N46" i="7"/>
  <c r="J44" i="7"/>
  <c r="N44" i="7"/>
  <c r="J41" i="7"/>
  <c r="N41" i="7"/>
  <c r="J42" i="7"/>
  <c r="N42" i="7"/>
  <c r="J40" i="7"/>
  <c r="Q40" i="7"/>
  <c r="J43" i="7"/>
  <c r="N43" i="7"/>
  <c r="J36" i="7"/>
  <c r="N36" i="7"/>
  <c r="J37" i="7"/>
  <c r="N37" i="7"/>
  <c r="J38" i="7"/>
  <c r="N38" i="7"/>
  <c r="J39" i="7"/>
  <c r="N39" i="7"/>
  <c r="J12" i="7"/>
  <c r="N12" i="7"/>
  <c r="J13" i="7"/>
  <c r="O13" i="7"/>
  <c r="J14" i="7"/>
  <c r="Q14" i="7"/>
  <c r="J15" i="7"/>
  <c r="N15" i="7"/>
  <c r="J16" i="7"/>
  <c r="N16" i="7"/>
  <c r="J17" i="7"/>
  <c r="N17" i="7"/>
  <c r="J18" i="7"/>
  <c r="N18" i="7"/>
  <c r="J19" i="7"/>
  <c r="N19" i="7"/>
  <c r="J20" i="7"/>
  <c r="N20" i="7"/>
  <c r="J21" i="7"/>
  <c r="O21" i="7"/>
  <c r="J22" i="7"/>
  <c r="Q22" i="7"/>
  <c r="J23" i="7"/>
  <c r="N23" i="7"/>
  <c r="J24" i="7"/>
  <c r="N24" i="7"/>
  <c r="J25" i="7"/>
  <c r="N25" i="7"/>
  <c r="J26" i="7"/>
  <c r="N26" i="7"/>
  <c r="J27" i="7"/>
  <c r="N27" i="7"/>
  <c r="J28" i="7"/>
  <c r="N28" i="7"/>
  <c r="J29" i="7"/>
  <c r="N29" i="7"/>
  <c r="J30" i="7"/>
  <c r="Q30" i="7"/>
  <c r="J31" i="7"/>
  <c r="N31" i="7"/>
  <c r="J32" i="7"/>
  <c r="N32" i="7"/>
  <c r="J33" i="7"/>
  <c r="N33" i="7"/>
  <c r="J34" i="7"/>
  <c r="N34" i="7"/>
  <c r="J35" i="7"/>
  <c r="N35" i="7"/>
  <c r="J9" i="7"/>
  <c r="O9" i="7"/>
  <c r="J8" i="7"/>
  <c r="N8" i="7"/>
  <c r="J7" i="7"/>
  <c r="N7" i="7"/>
  <c r="J10" i="7"/>
  <c r="Q10" i="7"/>
  <c r="J11" i="7"/>
  <c r="O11" i="7"/>
  <c r="J6" i="7"/>
  <c r="Q6" i="7"/>
  <c r="J4" i="7"/>
  <c r="N4" i="7"/>
  <c r="J5" i="7"/>
  <c r="O5" i="7"/>
  <c r="J3" i="7"/>
  <c r="O3" i="7"/>
  <c r="A45" i="7"/>
  <c r="A44" i="7"/>
  <c r="A43" i="7"/>
  <c r="A38" i="7"/>
  <c r="A39" i="7"/>
  <c r="A40" i="7"/>
  <c r="A41" i="7"/>
  <c r="A42" i="7"/>
  <c r="A37" i="7"/>
  <c r="A33" i="7"/>
  <c r="A34" i="7"/>
  <c r="A35" i="7"/>
  <c r="A36" i="7"/>
  <c r="A27" i="7"/>
  <c r="A28" i="7"/>
  <c r="A29" i="7"/>
  <c r="A30" i="7"/>
  <c r="A31" i="7"/>
  <c r="A3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10" i="7"/>
  <c r="A11" i="7"/>
  <c r="A12" i="7"/>
  <c r="A9" i="7"/>
  <c r="A7" i="7"/>
  <c r="A8" i="7"/>
  <c r="A4" i="7"/>
  <c r="A5" i="7"/>
  <c r="A6" i="7"/>
  <c r="A3" i="7"/>
  <c r="C29" i="4"/>
  <c r="C30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7" i="4"/>
  <c r="C50" i="4"/>
  <c r="C51" i="4"/>
  <c r="C52" i="4"/>
  <c r="C59" i="21"/>
  <c r="E180" i="15"/>
  <c r="E180" i="17"/>
  <c r="F180" i="17"/>
  <c r="E180" i="19"/>
  <c r="F180" i="19"/>
  <c r="F180" i="15"/>
  <c r="N60" i="7"/>
  <c r="N3" i="7"/>
  <c r="Q63" i="7"/>
  <c r="Q61" i="7"/>
  <c r="Q41" i="7"/>
  <c r="Q39" i="7"/>
  <c r="Q35" i="7"/>
  <c r="Q29" i="7"/>
  <c r="Q27" i="7"/>
  <c r="Q21" i="7"/>
  <c r="Q19" i="7"/>
  <c r="Q13" i="7"/>
  <c r="Q11" i="7"/>
  <c r="Q9" i="7"/>
  <c r="Q5" i="7"/>
  <c r="Q3" i="7"/>
  <c r="P63" i="7"/>
  <c r="P61" i="7"/>
  <c r="P59" i="7"/>
  <c r="P57" i="7"/>
  <c r="P55" i="7"/>
  <c r="P53" i="7"/>
  <c r="P51" i="7"/>
  <c r="P49" i="7"/>
  <c r="P47" i="7"/>
  <c r="P45" i="7"/>
  <c r="P43" i="7"/>
  <c r="P41" i="7"/>
  <c r="P39" i="7"/>
  <c r="P37" i="7"/>
  <c r="P35" i="7"/>
  <c r="P33" i="7"/>
  <c r="P31" i="7"/>
  <c r="P29" i="7"/>
  <c r="P27" i="7"/>
  <c r="P25" i="7"/>
  <c r="P23" i="7"/>
  <c r="P21" i="7"/>
  <c r="P19" i="7"/>
  <c r="P17" i="7"/>
  <c r="P15" i="7"/>
  <c r="P13" i="7"/>
  <c r="P11" i="7"/>
  <c r="P9" i="7"/>
  <c r="P7" i="7"/>
  <c r="P5" i="7"/>
  <c r="Q51" i="7"/>
  <c r="P3" i="7"/>
  <c r="O63" i="7"/>
  <c r="O61" i="7"/>
  <c r="O47" i="7"/>
  <c r="O35" i="7"/>
  <c r="N62" i="7"/>
  <c r="O51" i="7"/>
  <c r="O41" i="7"/>
  <c r="O39" i="7"/>
  <c r="O29" i="7"/>
  <c r="O27" i="7"/>
  <c r="O19" i="7"/>
  <c r="N55" i="7"/>
  <c r="N53" i="7"/>
  <c r="N21" i="7"/>
  <c r="N13" i="7"/>
  <c r="N11" i="7"/>
  <c r="N9" i="7"/>
  <c r="N5" i="7"/>
  <c r="Q55" i="7"/>
  <c r="Q60" i="7"/>
  <c r="Q52" i="7"/>
  <c r="Q50" i="7"/>
  <c r="Q46" i="7"/>
  <c r="Q44" i="7"/>
  <c r="Q42" i="7"/>
  <c r="Q38" i="7"/>
  <c r="Q36" i="7"/>
  <c r="Q34" i="7"/>
  <c r="Q32" i="7"/>
  <c r="Q28" i="7"/>
  <c r="Q26" i="7"/>
  <c r="Q24" i="7"/>
  <c r="Q20" i="7"/>
  <c r="Q18" i="7"/>
  <c r="Q16" i="7"/>
  <c r="Q12" i="7"/>
  <c r="Q8" i="7"/>
  <c r="Q4" i="7"/>
  <c r="P60" i="7"/>
  <c r="P52" i="7"/>
  <c r="P50" i="7"/>
  <c r="P46" i="7"/>
  <c r="P44" i="7"/>
  <c r="P42" i="7"/>
  <c r="P38" i="7"/>
  <c r="P36" i="7"/>
  <c r="P34" i="7"/>
  <c r="P32" i="7"/>
  <c r="P28" i="7"/>
  <c r="P26" i="7"/>
  <c r="P24" i="7"/>
  <c r="P20" i="7"/>
  <c r="P18" i="7"/>
  <c r="P16" i="7"/>
  <c r="P12" i="7"/>
  <c r="P8" i="7"/>
  <c r="P4" i="7"/>
  <c r="O52" i="7"/>
  <c r="O50" i="7"/>
  <c r="O46" i="7"/>
  <c r="O44" i="7"/>
  <c r="O42" i="7"/>
  <c r="O38" i="7"/>
  <c r="O36" i="7"/>
  <c r="O34" i="7"/>
  <c r="O32" i="7"/>
  <c r="O28" i="7"/>
  <c r="O26" i="7"/>
  <c r="O24" i="7"/>
  <c r="O20" i="7"/>
  <c r="O18" i="7"/>
  <c r="O16" i="7"/>
  <c r="O12" i="7"/>
  <c r="O8" i="7"/>
  <c r="O4" i="7"/>
  <c r="C60" i="21"/>
  <c r="N233" i="24"/>
  <c r="N230" i="24"/>
  <c r="C85" i="21"/>
  <c r="N232" i="24"/>
  <c r="C82" i="21"/>
  <c r="N238" i="24"/>
  <c r="N239" i="24"/>
  <c r="C87" i="21"/>
  <c r="N235" i="24"/>
  <c r="C79" i="21"/>
  <c r="N234" i="24"/>
  <c r="C81" i="21"/>
  <c r="C88" i="21"/>
  <c r="N236" i="24"/>
  <c r="C80" i="21"/>
  <c r="N231" i="24"/>
  <c r="C84" i="21"/>
  <c r="N237" i="24"/>
  <c r="N234" i="13"/>
  <c r="N235" i="16"/>
  <c r="C83" i="21"/>
  <c r="N237" i="13"/>
  <c r="C86" i="21"/>
  <c r="N238" i="16"/>
  <c r="N234" i="16"/>
  <c r="N231" i="25"/>
  <c r="N236" i="13"/>
  <c r="N232" i="13"/>
  <c r="N233" i="16"/>
  <c r="N236" i="16"/>
  <c r="C62" i="21"/>
  <c r="N233" i="13"/>
  <c r="N232" i="16"/>
  <c r="N237" i="16"/>
  <c r="N238" i="13"/>
  <c r="N239" i="16"/>
  <c r="N231" i="13"/>
  <c r="N239" i="13"/>
  <c r="N235" i="13"/>
  <c r="C56" i="21"/>
  <c r="N231" i="16"/>
  <c r="N230" i="16"/>
  <c r="C63" i="21"/>
  <c r="N230" i="13"/>
  <c r="C55" i="21"/>
  <c r="C64" i="21"/>
  <c r="C57" i="21"/>
  <c r="C61" i="21"/>
  <c r="C58" i="21"/>
  <c r="N192" i="3"/>
  <c r="N206" i="3"/>
  <c r="C30" i="21"/>
  <c r="N203" i="3"/>
  <c r="C27" i="21"/>
  <c r="N202" i="3"/>
  <c r="C26" i="21"/>
  <c r="N200" i="3"/>
  <c r="C24" i="21"/>
  <c r="N8" i="3" a="1"/>
  <c r="J9" i="3"/>
  <c r="K9" i="3"/>
  <c r="L9" i="3"/>
  <c r="J10" i="3"/>
  <c r="K10" i="3"/>
  <c r="L10" i="3"/>
  <c r="J11" i="3"/>
  <c r="K11" i="3"/>
  <c r="L11" i="3"/>
  <c r="J12" i="3"/>
  <c r="K12" i="3"/>
  <c r="L12" i="3"/>
  <c r="J13" i="3"/>
  <c r="K13" i="3"/>
  <c r="L13" i="3"/>
  <c r="J14" i="3"/>
  <c r="K14" i="3"/>
  <c r="L14" i="3"/>
  <c r="J15" i="3"/>
  <c r="K15" i="3"/>
  <c r="L15" i="3"/>
  <c r="J16" i="3"/>
  <c r="K16" i="3"/>
  <c r="L16" i="3"/>
  <c r="J17" i="3"/>
  <c r="K17" i="3"/>
  <c r="L17" i="3"/>
  <c r="J18" i="3"/>
  <c r="K18" i="3"/>
  <c r="L18" i="3"/>
  <c r="J19" i="3"/>
  <c r="K19" i="3"/>
  <c r="L19" i="3"/>
  <c r="J20" i="3"/>
  <c r="K20" i="3"/>
  <c r="L20" i="3"/>
  <c r="J21" i="3"/>
  <c r="K21" i="3"/>
  <c r="L21" i="3"/>
  <c r="J22" i="3"/>
  <c r="K22" i="3"/>
  <c r="L22" i="3"/>
  <c r="J23" i="3"/>
  <c r="K23" i="3"/>
  <c r="L23" i="3"/>
  <c r="J24" i="3"/>
  <c r="K24" i="3"/>
  <c r="L24" i="3"/>
  <c r="J25" i="3"/>
  <c r="K25" i="3"/>
  <c r="L25" i="3"/>
  <c r="J26" i="3"/>
  <c r="K26" i="3"/>
  <c r="L26" i="3"/>
  <c r="J27" i="3"/>
  <c r="K27" i="3"/>
  <c r="L27" i="3"/>
  <c r="J28" i="3"/>
  <c r="K28" i="3"/>
  <c r="L28" i="3"/>
  <c r="J29" i="3"/>
  <c r="K29" i="3"/>
  <c r="L29" i="3"/>
  <c r="J30" i="3"/>
  <c r="K30" i="3"/>
  <c r="L30" i="3"/>
  <c r="J31" i="3"/>
  <c r="K31" i="3"/>
  <c r="L31" i="3"/>
  <c r="J32" i="3"/>
  <c r="K32" i="3"/>
  <c r="L32" i="3"/>
  <c r="J33" i="3"/>
  <c r="K33" i="3"/>
  <c r="L33" i="3"/>
  <c r="J34" i="3"/>
  <c r="K34" i="3"/>
  <c r="L34" i="3"/>
  <c r="J35" i="3"/>
  <c r="K35" i="3"/>
  <c r="L35" i="3"/>
  <c r="J36" i="3"/>
  <c r="K36" i="3"/>
  <c r="L36" i="3"/>
  <c r="J37" i="3"/>
  <c r="K37" i="3"/>
  <c r="L37" i="3"/>
  <c r="J38" i="3"/>
  <c r="K38" i="3"/>
  <c r="L38" i="3"/>
  <c r="J39" i="3"/>
  <c r="K39" i="3"/>
  <c r="L39" i="3"/>
  <c r="J40" i="3"/>
  <c r="K40" i="3"/>
  <c r="L40" i="3"/>
  <c r="J41" i="3"/>
  <c r="K41" i="3"/>
  <c r="L41" i="3"/>
  <c r="J42" i="3"/>
  <c r="K42" i="3"/>
  <c r="L42" i="3"/>
  <c r="J43" i="3"/>
  <c r="K43" i="3"/>
  <c r="L43" i="3"/>
  <c r="J44" i="3"/>
  <c r="K44" i="3"/>
  <c r="L44" i="3"/>
  <c r="J45" i="3"/>
  <c r="K45" i="3"/>
  <c r="L45" i="3"/>
  <c r="J46" i="3"/>
  <c r="K46" i="3"/>
  <c r="L46" i="3"/>
  <c r="J47" i="3"/>
  <c r="K47" i="3"/>
  <c r="L47" i="3"/>
  <c r="J48" i="3"/>
  <c r="K48" i="3"/>
  <c r="L48" i="3"/>
  <c r="J49" i="3"/>
  <c r="K49" i="3"/>
  <c r="L49" i="3"/>
  <c r="J50" i="3"/>
  <c r="K50" i="3"/>
  <c r="L50" i="3"/>
  <c r="J51" i="3"/>
  <c r="K51" i="3"/>
  <c r="L51" i="3"/>
  <c r="J52" i="3"/>
  <c r="K52" i="3"/>
  <c r="L52" i="3"/>
  <c r="J53" i="3"/>
  <c r="K53" i="3"/>
  <c r="L53" i="3"/>
  <c r="J54" i="3"/>
  <c r="K54" i="3"/>
  <c r="L54" i="3"/>
  <c r="J55" i="3"/>
  <c r="K55" i="3"/>
  <c r="L55" i="3"/>
  <c r="J56" i="3"/>
  <c r="K56" i="3"/>
  <c r="L56" i="3"/>
  <c r="J57" i="3"/>
  <c r="K57" i="3"/>
  <c r="L57" i="3"/>
  <c r="J58" i="3"/>
  <c r="K58" i="3"/>
  <c r="L58" i="3"/>
  <c r="J59" i="3"/>
  <c r="K59" i="3"/>
  <c r="L59" i="3"/>
  <c r="J60" i="3"/>
  <c r="K60" i="3"/>
  <c r="L60" i="3"/>
  <c r="J61" i="3"/>
  <c r="K61" i="3"/>
  <c r="L61" i="3"/>
  <c r="J62" i="3"/>
  <c r="K62" i="3"/>
  <c r="L62" i="3"/>
  <c r="J63" i="3"/>
  <c r="K63" i="3"/>
  <c r="L63" i="3"/>
  <c r="J64" i="3"/>
  <c r="K64" i="3"/>
  <c r="L64" i="3"/>
  <c r="J65" i="3"/>
  <c r="K65" i="3"/>
  <c r="L65" i="3"/>
  <c r="J66" i="3"/>
  <c r="K66" i="3"/>
  <c r="L66" i="3"/>
  <c r="J67" i="3"/>
  <c r="K67" i="3"/>
  <c r="L67" i="3"/>
  <c r="J68" i="3"/>
  <c r="K68" i="3"/>
  <c r="L68" i="3"/>
  <c r="J69" i="3"/>
  <c r="K69" i="3"/>
  <c r="L69" i="3"/>
  <c r="J70" i="3"/>
  <c r="K70" i="3"/>
  <c r="L70" i="3"/>
  <c r="J71" i="3"/>
  <c r="K71" i="3"/>
  <c r="L71" i="3"/>
  <c r="J72" i="3"/>
  <c r="K72" i="3"/>
  <c r="L72" i="3"/>
  <c r="J73" i="3"/>
  <c r="K73" i="3"/>
  <c r="L73" i="3"/>
  <c r="J74" i="3"/>
  <c r="K74" i="3"/>
  <c r="L74" i="3"/>
  <c r="J75" i="3"/>
  <c r="K75" i="3"/>
  <c r="L75" i="3"/>
  <c r="J76" i="3"/>
  <c r="K76" i="3"/>
  <c r="L76" i="3"/>
  <c r="J77" i="3"/>
  <c r="K77" i="3"/>
  <c r="L77" i="3"/>
  <c r="J78" i="3"/>
  <c r="K78" i="3"/>
  <c r="L78" i="3"/>
  <c r="J79" i="3"/>
  <c r="K79" i="3"/>
  <c r="L79" i="3"/>
  <c r="J80" i="3"/>
  <c r="K80" i="3"/>
  <c r="L80" i="3"/>
  <c r="J81" i="3"/>
  <c r="K81" i="3"/>
  <c r="L81" i="3"/>
  <c r="J82" i="3"/>
  <c r="K82" i="3"/>
  <c r="L82" i="3"/>
  <c r="J83" i="3"/>
  <c r="K83" i="3"/>
  <c r="L83" i="3"/>
  <c r="J84" i="3"/>
  <c r="K84" i="3"/>
  <c r="L84" i="3"/>
  <c r="J85" i="3"/>
  <c r="K85" i="3"/>
  <c r="L85" i="3"/>
  <c r="J86" i="3"/>
  <c r="K86" i="3"/>
  <c r="L86" i="3"/>
  <c r="J87" i="3"/>
  <c r="K87" i="3"/>
  <c r="L87" i="3"/>
  <c r="J88" i="3"/>
  <c r="K88" i="3"/>
  <c r="L88" i="3"/>
  <c r="J89" i="3"/>
  <c r="K89" i="3"/>
  <c r="L89" i="3"/>
  <c r="J90" i="3"/>
  <c r="K90" i="3"/>
  <c r="L90" i="3"/>
  <c r="J91" i="3"/>
  <c r="K91" i="3"/>
  <c r="L91" i="3"/>
  <c r="J92" i="3"/>
  <c r="K92" i="3"/>
  <c r="L92" i="3"/>
  <c r="J93" i="3"/>
  <c r="K93" i="3"/>
  <c r="L93" i="3"/>
  <c r="J94" i="3"/>
  <c r="K94" i="3"/>
  <c r="L94" i="3"/>
  <c r="J95" i="3"/>
  <c r="K95" i="3"/>
  <c r="L95" i="3"/>
  <c r="J96" i="3"/>
  <c r="K96" i="3"/>
  <c r="L96" i="3"/>
  <c r="J97" i="3"/>
  <c r="K97" i="3"/>
  <c r="L97" i="3"/>
  <c r="J98" i="3"/>
  <c r="K98" i="3"/>
  <c r="L98" i="3"/>
  <c r="J99" i="3"/>
  <c r="K99" i="3"/>
  <c r="L99" i="3"/>
  <c r="J100" i="3"/>
  <c r="K100" i="3"/>
  <c r="L100" i="3"/>
  <c r="J101" i="3"/>
  <c r="K101" i="3"/>
  <c r="L101" i="3"/>
  <c r="J102" i="3"/>
  <c r="K102" i="3"/>
  <c r="L102" i="3"/>
  <c r="J103" i="3"/>
  <c r="K103" i="3"/>
  <c r="L103" i="3"/>
  <c r="J104" i="3"/>
  <c r="K104" i="3"/>
  <c r="L104" i="3"/>
  <c r="J105" i="3"/>
  <c r="K105" i="3"/>
  <c r="L105" i="3"/>
  <c r="J106" i="3"/>
  <c r="K106" i="3"/>
  <c r="L106" i="3"/>
  <c r="J107" i="3"/>
  <c r="K107" i="3"/>
  <c r="L107" i="3"/>
  <c r="J108" i="3"/>
  <c r="K108" i="3"/>
  <c r="L108" i="3"/>
  <c r="J109" i="3"/>
  <c r="K109" i="3"/>
  <c r="L109" i="3"/>
  <c r="J110" i="3"/>
  <c r="K110" i="3"/>
  <c r="L110" i="3"/>
  <c r="J111" i="3"/>
  <c r="K111" i="3"/>
  <c r="L111" i="3"/>
  <c r="J112" i="3"/>
  <c r="K112" i="3"/>
  <c r="L112" i="3"/>
  <c r="J113" i="3"/>
  <c r="K113" i="3"/>
  <c r="L113" i="3"/>
  <c r="J114" i="3"/>
  <c r="K114" i="3"/>
  <c r="L114" i="3"/>
  <c r="J115" i="3"/>
  <c r="K115" i="3"/>
  <c r="L115" i="3"/>
  <c r="J116" i="3"/>
  <c r="K116" i="3"/>
  <c r="L116" i="3"/>
  <c r="J117" i="3"/>
  <c r="K117" i="3"/>
  <c r="L117" i="3"/>
  <c r="J118" i="3"/>
  <c r="K118" i="3"/>
  <c r="L118" i="3"/>
  <c r="J119" i="3"/>
  <c r="K119" i="3"/>
  <c r="L119" i="3"/>
  <c r="J120" i="3"/>
  <c r="K120" i="3"/>
  <c r="L120" i="3"/>
  <c r="J121" i="3"/>
  <c r="K121" i="3"/>
  <c r="L121" i="3"/>
  <c r="J122" i="3"/>
  <c r="K122" i="3"/>
  <c r="L122" i="3"/>
  <c r="J123" i="3"/>
  <c r="K123" i="3"/>
  <c r="L123" i="3"/>
  <c r="J124" i="3"/>
  <c r="K124" i="3"/>
  <c r="L124" i="3"/>
  <c r="J125" i="3"/>
  <c r="K125" i="3"/>
  <c r="L125" i="3"/>
  <c r="J126" i="3"/>
  <c r="K126" i="3"/>
  <c r="L126" i="3"/>
  <c r="J127" i="3"/>
  <c r="K127" i="3"/>
  <c r="L127" i="3"/>
  <c r="J128" i="3"/>
  <c r="K128" i="3"/>
  <c r="L128" i="3"/>
  <c r="J129" i="3"/>
  <c r="K129" i="3"/>
  <c r="L129" i="3"/>
  <c r="J130" i="3"/>
  <c r="K130" i="3"/>
  <c r="L130" i="3"/>
  <c r="J131" i="3"/>
  <c r="K131" i="3"/>
  <c r="L131" i="3"/>
  <c r="J132" i="3"/>
  <c r="K132" i="3"/>
  <c r="L132" i="3"/>
  <c r="J133" i="3"/>
  <c r="K133" i="3"/>
  <c r="L133" i="3"/>
  <c r="J134" i="3"/>
  <c r="K134" i="3"/>
  <c r="L134" i="3"/>
  <c r="J135" i="3"/>
  <c r="K135" i="3"/>
  <c r="L135" i="3"/>
  <c r="J136" i="3"/>
  <c r="K136" i="3"/>
  <c r="L136" i="3"/>
  <c r="J137" i="3"/>
  <c r="K137" i="3"/>
  <c r="L137" i="3"/>
  <c r="J138" i="3"/>
  <c r="K138" i="3"/>
  <c r="L138" i="3"/>
  <c r="J139" i="3"/>
  <c r="K139" i="3"/>
  <c r="L139" i="3"/>
  <c r="J140" i="3"/>
  <c r="K140" i="3"/>
  <c r="L140" i="3"/>
  <c r="J141" i="3"/>
  <c r="K141" i="3"/>
  <c r="L141" i="3"/>
  <c r="J142" i="3"/>
  <c r="K142" i="3"/>
  <c r="L142" i="3"/>
  <c r="J143" i="3"/>
  <c r="K143" i="3"/>
  <c r="L143" i="3"/>
  <c r="J144" i="3"/>
  <c r="K144" i="3"/>
  <c r="L144" i="3"/>
  <c r="J145" i="3"/>
  <c r="K145" i="3"/>
  <c r="L145" i="3"/>
  <c r="J146" i="3"/>
  <c r="K146" i="3"/>
  <c r="L146" i="3"/>
  <c r="J147" i="3"/>
  <c r="K147" i="3"/>
  <c r="L147" i="3"/>
  <c r="J148" i="3"/>
  <c r="K148" i="3"/>
  <c r="L148" i="3"/>
  <c r="J149" i="3"/>
  <c r="K149" i="3"/>
  <c r="L149" i="3"/>
  <c r="J150" i="3"/>
  <c r="K150" i="3"/>
  <c r="L150" i="3"/>
  <c r="J151" i="3"/>
  <c r="K151" i="3"/>
  <c r="L151" i="3"/>
  <c r="J152" i="3"/>
  <c r="K152" i="3"/>
  <c r="L152" i="3"/>
  <c r="J153" i="3"/>
  <c r="K153" i="3"/>
  <c r="L153" i="3"/>
  <c r="J154" i="3"/>
  <c r="K154" i="3"/>
  <c r="L154" i="3"/>
  <c r="J155" i="3"/>
  <c r="K155" i="3"/>
  <c r="L155" i="3"/>
  <c r="J156" i="3"/>
  <c r="K156" i="3"/>
  <c r="L156" i="3"/>
  <c r="J157" i="3"/>
  <c r="K157" i="3"/>
  <c r="L157" i="3"/>
  <c r="J158" i="3"/>
  <c r="K158" i="3"/>
  <c r="L158" i="3"/>
  <c r="J159" i="3"/>
  <c r="K159" i="3"/>
  <c r="L159" i="3"/>
  <c r="J160" i="3"/>
  <c r="K160" i="3"/>
  <c r="L160" i="3"/>
  <c r="J161" i="3"/>
  <c r="K161" i="3"/>
  <c r="L161" i="3"/>
  <c r="J162" i="3"/>
  <c r="K162" i="3"/>
  <c r="L162" i="3"/>
  <c r="J163" i="3"/>
  <c r="K163" i="3"/>
  <c r="L163" i="3"/>
  <c r="J164" i="3"/>
  <c r="K164" i="3"/>
  <c r="L164" i="3"/>
  <c r="J165" i="3"/>
  <c r="K165" i="3"/>
  <c r="L165" i="3"/>
  <c r="J166" i="3"/>
  <c r="K166" i="3"/>
  <c r="L166" i="3"/>
  <c r="J167" i="3"/>
  <c r="K167" i="3"/>
  <c r="L167" i="3"/>
  <c r="J168" i="3"/>
  <c r="K168" i="3"/>
  <c r="L168" i="3"/>
  <c r="J169" i="3"/>
  <c r="K169" i="3"/>
  <c r="L169" i="3"/>
  <c r="J170" i="3"/>
  <c r="K170" i="3"/>
  <c r="L170" i="3"/>
  <c r="J171" i="3"/>
  <c r="K171" i="3"/>
  <c r="L171" i="3"/>
  <c r="J172" i="3"/>
  <c r="K172" i="3"/>
  <c r="L172" i="3"/>
  <c r="J173" i="3"/>
  <c r="K173" i="3"/>
  <c r="L173" i="3"/>
  <c r="J174" i="3"/>
  <c r="K174" i="3"/>
  <c r="L174" i="3"/>
  <c r="J175" i="3"/>
  <c r="K175" i="3"/>
  <c r="L175" i="3"/>
  <c r="J176" i="3"/>
  <c r="K176" i="3"/>
  <c r="L176" i="3"/>
  <c r="J177" i="3"/>
  <c r="K177" i="3"/>
  <c r="L177" i="3"/>
  <c r="J178" i="3"/>
  <c r="K178" i="3"/>
  <c r="L178" i="3"/>
  <c r="J179" i="3"/>
  <c r="K179" i="3"/>
  <c r="L179" i="3"/>
  <c r="L8" i="3"/>
  <c r="K8" i="3"/>
  <c r="J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8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F8" i="3"/>
  <c r="G7" i="23"/>
  <c r="C174" i="3"/>
  <c r="D173" i="23"/>
  <c r="C175" i="3"/>
  <c r="D174" i="23"/>
  <c r="C176" i="3"/>
  <c r="D175" i="23"/>
  <c r="H175" i="23"/>
  <c r="C177" i="3"/>
  <c r="D176" i="23"/>
  <c r="C178" i="3"/>
  <c r="D177" i="23"/>
  <c r="C179" i="3"/>
  <c r="D178" i="23"/>
  <c r="C9" i="3"/>
  <c r="D8" i="23"/>
  <c r="C10" i="3"/>
  <c r="D9" i="23"/>
  <c r="C11" i="3"/>
  <c r="D10" i="23"/>
  <c r="C12" i="3"/>
  <c r="D11" i="23"/>
  <c r="C13" i="3"/>
  <c r="D12" i="23"/>
  <c r="C14" i="3"/>
  <c r="D13" i="23"/>
  <c r="C15" i="3"/>
  <c r="D14" i="23"/>
  <c r="C16" i="3"/>
  <c r="D15" i="23"/>
  <c r="C17" i="3"/>
  <c r="D16" i="23"/>
  <c r="C18" i="3"/>
  <c r="D17" i="23"/>
  <c r="C19" i="3"/>
  <c r="D18" i="23"/>
  <c r="C20" i="3"/>
  <c r="D19" i="23"/>
  <c r="C21" i="3"/>
  <c r="D20" i="23"/>
  <c r="C22" i="3"/>
  <c r="D21" i="23"/>
  <c r="C23" i="3"/>
  <c r="D22" i="23"/>
  <c r="C24" i="3"/>
  <c r="D23" i="23"/>
  <c r="C25" i="3"/>
  <c r="D24" i="23"/>
  <c r="C26" i="3"/>
  <c r="D25" i="23"/>
  <c r="C27" i="3"/>
  <c r="D26" i="23"/>
  <c r="C28" i="3"/>
  <c r="D27" i="23"/>
  <c r="C29" i="3"/>
  <c r="D28" i="23"/>
  <c r="C30" i="3"/>
  <c r="D29" i="23"/>
  <c r="C31" i="3"/>
  <c r="D30" i="23"/>
  <c r="C32" i="3"/>
  <c r="D31" i="23"/>
  <c r="C33" i="3"/>
  <c r="D32" i="23"/>
  <c r="C34" i="3"/>
  <c r="D33" i="23"/>
  <c r="C35" i="3"/>
  <c r="D34" i="23"/>
  <c r="C36" i="3"/>
  <c r="D35" i="23"/>
  <c r="C37" i="3"/>
  <c r="D36" i="23"/>
  <c r="C38" i="3"/>
  <c r="D37" i="23"/>
  <c r="C39" i="3"/>
  <c r="D38" i="23"/>
  <c r="C40" i="3"/>
  <c r="D39" i="23"/>
  <c r="C41" i="3"/>
  <c r="D40" i="23"/>
  <c r="C42" i="3"/>
  <c r="D41" i="23"/>
  <c r="C43" i="3"/>
  <c r="D42" i="23"/>
  <c r="C44" i="3"/>
  <c r="D43" i="23"/>
  <c r="C45" i="3"/>
  <c r="D44" i="23"/>
  <c r="C46" i="3"/>
  <c r="D45" i="23"/>
  <c r="C47" i="3"/>
  <c r="D46" i="23"/>
  <c r="C48" i="3"/>
  <c r="D47" i="23"/>
  <c r="C49" i="3"/>
  <c r="D48" i="23"/>
  <c r="C50" i="3"/>
  <c r="D49" i="23"/>
  <c r="C51" i="3"/>
  <c r="D50" i="23"/>
  <c r="C52" i="3"/>
  <c r="D51" i="23"/>
  <c r="C53" i="3"/>
  <c r="D52" i="23"/>
  <c r="C54" i="3"/>
  <c r="D53" i="23"/>
  <c r="C55" i="3"/>
  <c r="D54" i="23"/>
  <c r="C56" i="3"/>
  <c r="D55" i="23"/>
  <c r="C57" i="3"/>
  <c r="D56" i="23"/>
  <c r="C58" i="3"/>
  <c r="D57" i="23"/>
  <c r="C59" i="3"/>
  <c r="D58" i="23"/>
  <c r="C60" i="3"/>
  <c r="D59" i="23"/>
  <c r="C61" i="3"/>
  <c r="D60" i="23"/>
  <c r="C62" i="3"/>
  <c r="D61" i="23"/>
  <c r="C63" i="3"/>
  <c r="D62" i="23"/>
  <c r="C64" i="3"/>
  <c r="D63" i="23"/>
  <c r="C65" i="3"/>
  <c r="D64" i="23"/>
  <c r="C66" i="3"/>
  <c r="D65" i="23"/>
  <c r="C67" i="3"/>
  <c r="D66" i="23"/>
  <c r="C68" i="3"/>
  <c r="D67" i="23"/>
  <c r="C69" i="3"/>
  <c r="D68" i="23"/>
  <c r="C70" i="3"/>
  <c r="D69" i="23"/>
  <c r="H69" i="23"/>
  <c r="C71" i="3"/>
  <c r="D70" i="23"/>
  <c r="H70" i="23"/>
  <c r="C72" i="3"/>
  <c r="D71" i="23"/>
  <c r="H71" i="23"/>
  <c r="C73" i="3"/>
  <c r="D72" i="23"/>
  <c r="H72" i="23"/>
  <c r="C74" i="3"/>
  <c r="D73" i="23"/>
  <c r="H73" i="23"/>
  <c r="C75" i="3"/>
  <c r="D74" i="23"/>
  <c r="H74" i="23"/>
  <c r="C76" i="3"/>
  <c r="D75" i="23"/>
  <c r="H75" i="23"/>
  <c r="C77" i="3"/>
  <c r="D76" i="23"/>
  <c r="H76" i="23"/>
  <c r="C78" i="3"/>
  <c r="D77" i="23"/>
  <c r="H77" i="23"/>
  <c r="C79" i="3"/>
  <c r="D78" i="23"/>
  <c r="H78" i="23"/>
  <c r="C80" i="3"/>
  <c r="D79" i="23"/>
  <c r="H79" i="23"/>
  <c r="C81" i="3"/>
  <c r="D80" i="23"/>
  <c r="H80" i="23"/>
  <c r="C82" i="3"/>
  <c r="D81" i="23"/>
  <c r="H81" i="23"/>
  <c r="C83" i="3"/>
  <c r="D82" i="23"/>
  <c r="H82" i="23"/>
  <c r="C84" i="3"/>
  <c r="D83" i="23"/>
  <c r="H83" i="23"/>
  <c r="C85" i="3"/>
  <c r="D84" i="23"/>
  <c r="H84" i="23"/>
  <c r="C86" i="3"/>
  <c r="D85" i="23"/>
  <c r="H85" i="23"/>
  <c r="C87" i="3"/>
  <c r="D86" i="23"/>
  <c r="H86" i="23"/>
  <c r="C88" i="3"/>
  <c r="D87" i="23"/>
  <c r="H87" i="23"/>
  <c r="C89" i="3"/>
  <c r="D88" i="23"/>
  <c r="H88" i="23"/>
  <c r="C90" i="3"/>
  <c r="D89" i="23"/>
  <c r="H89" i="23"/>
  <c r="C91" i="3"/>
  <c r="D90" i="23"/>
  <c r="H90" i="23"/>
  <c r="C92" i="3"/>
  <c r="D91" i="23"/>
  <c r="H91" i="23"/>
  <c r="C93" i="3"/>
  <c r="D92" i="23"/>
  <c r="H92" i="23"/>
  <c r="C94" i="3"/>
  <c r="D93" i="23"/>
  <c r="H93" i="23"/>
  <c r="C95" i="3"/>
  <c r="D94" i="23"/>
  <c r="H94" i="23"/>
  <c r="C96" i="3"/>
  <c r="D95" i="23"/>
  <c r="H95" i="23"/>
  <c r="C97" i="3"/>
  <c r="D96" i="23"/>
  <c r="H96" i="23"/>
  <c r="C98" i="3"/>
  <c r="D97" i="23"/>
  <c r="H97" i="23"/>
  <c r="C99" i="3"/>
  <c r="D98" i="23"/>
  <c r="H98" i="23"/>
  <c r="C100" i="3"/>
  <c r="D99" i="23"/>
  <c r="H99" i="23"/>
  <c r="C101" i="3"/>
  <c r="D100" i="23"/>
  <c r="H100" i="23"/>
  <c r="C102" i="3"/>
  <c r="D101" i="23"/>
  <c r="H101" i="23"/>
  <c r="C103" i="3"/>
  <c r="D102" i="23"/>
  <c r="H102" i="23"/>
  <c r="C104" i="3"/>
  <c r="D103" i="23"/>
  <c r="H103" i="23"/>
  <c r="C105" i="3"/>
  <c r="D104" i="23"/>
  <c r="H104" i="23"/>
  <c r="C106" i="3"/>
  <c r="D105" i="23"/>
  <c r="H105" i="23"/>
  <c r="C107" i="3"/>
  <c r="D106" i="23"/>
  <c r="H106" i="23"/>
  <c r="C108" i="3"/>
  <c r="D107" i="23"/>
  <c r="H107" i="23"/>
  <c r="C109" i="3"/>
  <c r="D108" i="23"/>
  <c r="H108" i="23"/>
  <c r="C110" i="3"/>
  <c r="D109" i="23"/>
  <c r="H109" i="23"/>
  <c r="C111" i="3"/>
  <c r="D110" i="23"/>
  <c r="H110" i="23"/>
  <c r="C112" i="3"/>
  <c r="D111" i="23"/>
  <c r="H111" i="23"/>
  <c r="C113" i="3"/>
  <c r="D112" i="23"/>
  <c r="H112" i="23"/>
  <c r="C114" i="3"/>
  <c r="D113" i="23"/>
  <c r="H113" i="23"/>
  <c r="C115" i="3"/>
  <c r="D114" i="23"/>
  <c r="H114" i="23"/>
  <c r="C116" i="3"/>
  <c r="D115" i="23"/>
  <c r="H115" i="23"/>
  <c r="C117" i="3"/>
  <c r="D116" i="23"/>
  <c r="H116" i="23"/>
  <c r="C118" i="3"/>
  <c r="D117" i="23"/>
  <c r="H117" i="23"/>
  <c r="C119" i="3"/>
  <c r="D118" i="23"/>
  <c r="H118" i="23"/>
  <c r="C120" i="3"/>
  <c r="D119" i="23"/>
  <c r="H119" i="23"/>
  <c r="C121" i="3"/>
  <c r="D120" i="23"/>
  <c r="H120" i="23"/>
  <c r="C122" i="3"/>
  <c r="D121" i="23"/>
  <c r="H121" i="23"/>
  <c r="C123" i="3"/>
  <c r="D122" i="23"/>
  <c r="H122" i="23"/>
  <c r="C124" i="3"/>
  <c r="D123" i="23"/>
  <c r="H123" i="23"/>
  <c r="C125" i="3"/>
  <c r="D124" i="23"/>
  <c r="H124" i="23"/>
  <c r="C126" i="3"/>
  <c r="D125" i="23"/>
  <c r="H125" i="23"/>
  <c r="C127" i="3"/>
  <c r="D126" i="23"/>
  <c r="H126" i="23"/>
  <c r="C128" i="3"/>
  <c r="D127" i="23"/>
  <c r="H127" i="23"/>
  <c r="C129" i="3"/>
  <c r="D128" i="23"/>
  <c r="H128" i="23"/>
  <c r="C130" i="3"/>
  <c r="D129" i="23"/>
  <c r="H129" i="23"/>
  <c r="C131" i="3"/>
  <c r="D130" i="23"/>
  <c r="H130" i="23"/>
  <c r="C132" i="3"/>
  <c r="D131" i="23"/>
  <c r="H131" i="23"/>
  <c r="C133" i="3"/>
  <c r="D132" i="23"/>
  <c r="H132" i="23"/>
  <c r="C134" i="3"/>
  <c r="D133" i="23"/>
  <c r="H133" i="23"/>
  <c r="C135" i="3"/>
  <c r="D134" i="23"/>
  <c r="H134" i="23"/>
  <c r="C136" i="3"/>
  <c r="D135" i="23"/>
  <c r="H135" i="23"/>
  <c r="C137" i="3"/>
  <c r="D136" i="23"/>
  <c r="H136" i="23"/>
  <c r="C138" i="3"/>
  <c r="D137" i="23"/>
  <c r="H137" i="23"/>
  <c r="C139" i="3"/>
  <c r="D138" i="23"/>
  <c r="H138" i="23"/>
  <c r="C140" i="3"/>
  <c r="D139" i="23"/>
  <c r="H139" i="23"/>
  <c r="C141" i="3"/>
  <c r="D140" i="23"/>
  <c r="H140" i="23"/>
  <c r="C142" i="3"/>
  <c r="D141" i="23"/>
  <c r="H141" i="23"/>
  <c r="C143" i="3"/>
  <c r="D142" i="23"/>
  <c r="H142" i="23"/>
  <c r="C144" i="3"/>
  <c r="D143" i="23"/>
  <c r="H143" i="23"/>
  <c r="C145" i="3"/>
  <c r="D144" i="23"/>
  <c r="H144" i="23"/>
  <c r="C146" i="3"/>
  <c r="D145" i="23"/>
  <c r="H145" i="23"/>
  <c r="C147" i="3"/>
  <c r="D146" i="23"/>
  <c r="H146" i="23"/>
  <c r="C148" i="3"/>
  <c r="D147" i="23"/>
  <c r="H147" i="23"/>
  <c r="C149" i="3"/>
  <c r="D148" i="23"/>
  <c r="H148" i="23"/>
  <c r="C150" i="3"/>
  <c r="D149" i="23"/>
  <c r="H149" i="23"/>
  <c r="C151" i="3"/>
  <c r="D150" i="23"/>
  <c r="H150" i="23"/>
  <c r="C152" i="3"/>
  <c r="D151" i="23"/>
  <c r="H151" i="23"/>
  <c r="C153" i="3"/>
  <c r="D152" i="23"/>
  <c r="H152" i="23"/>
  <c r="C154" i="3"/>
  <c r="D153" i="23"/>
  <c r="H153" i="23"/>
  <c r="C155" i="3"/>
  <c r="D154" i="23"/>
  <c r="H154" i="23"/>
  <c r="C156" i="3"/>
  <c r="D155" i="23"/>
  <c r="H155" i="23"/>
  <c r="C157" i="3"/>
  <c r="D156" i="23"/>
  <c r="H156" i="23"/>
  <c r="C158" i="3"/>
  <c r="D157" i="23"/>
  <c r="H157" i="23"/>
  <c r="C159" i="3"/>
  <c r="D158" i="23"/>
  <c r="H158" i="23"/>
  <c r="C160" i="3"/>
  <c r="D159" i="23"/>
  <c r="H159" i="23"/>
  <c r="C161" i="3"/>
  <c r="D160" i="23"/>
  <c r="H160" i="23"/>
  <c r="C162" i="3"/>
  <c r="D161" i="23"/>
  <c r="H161" i="23"/>
  <c r="C163" i="3"/>
  <c r="D162" i="23"/>
  <c r="H162" i="23"/>
  <c r="C164" i="3"/>
  <c r="D163" i="23"/>
  <c r="H163" i="23"/>
  <c r="C165" i="3"/>
  <c r="D164" i="23"/>
  <c r="H164" i="23"/>
  <c r="C166" i="3"/>
  <c r="D165" i="23"/>
  <c r="H165" i="23"/>
  <c r="C167" i="3"/>
  <c r="D166" i="23"/>
  <c r="H166" i="23"/>
  <c r="C168" i="3"/>
  <c r="D167" i="23"/>
  <c r="H167" i="23"/>
  <c r="C169" i="3"/>
  <c r="D168" i="23"/>
  <c r="H168" i="23"/>
  <c r="C170" i="3"/>
  <c r="D169" i="23"/>
  <c r="H169" i="23"/>
  <c r="C171" i="3"/>
  <c r="D170" i="23"/>
  <c r="H170" i="23"/>
  <c r="C172" i="3"/>
  <c r="D171" i="23"/>
  <c r="H171" i="23"/>
  <c r="C173" i="3"/>
  <c r="D172" i="23"/>
  <c r="H172" i="23"/>
  <c r="C8" i="3"/>
  <c r="D7" i="2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208" i="3"/>
  <c r="B32" i="21"/>
  <c r="B209" i="3"/>
  <c r="B33" i="21"/>
  <c r="B210" i="3"/>
  <c r="B34" i="21"/>
  <c r="B211" i="3"/>
  <c r="B35" i="21"/>
  <c r="B212" i="3"/>
  <c r="B36" i="21"/>
  <c r="B213" i="3"/>
  <c r="B37" i="21"/>
  <c r="B214" i="3"/>
  <c r="B38" i="21"/>
  <c r="B215" i="3"/>
  <c r="B39" i="21"/>
  <c r="B216" i="3"/>
  <c r="B40" i="21"/>
  <c r="B217" i="3"/>
  <c r="B41" i="21"/>
  <c r="B218" i="3"/>
  <c r="B42" i="21"/>
  <c r="B219" i="3"/>
  <c r="B43" i="21"/>
  <c r="B220" i="3"/>
  <c r="B44" i="21"/>
  <c r="B221" i="3"/>
  <c r="B45" i="21"/>
  <c r="GS8" i="1" a="1"/>
  <c r="GS8" i="1"/>
  <c r="GT8" i="1" a="1"/>
  <c r="GT8" i="1"/>
  <c r="GT4" i="1" a="1"/>
  <c r="GT4" i="1"/>
  <c r="GO4" i="1"/>
  <c r="GN4" i="1"/>
  <c r="GM4" i="1"/>
  <c r="GL4" i="1"/>
  <c r="GK4" i="1"/>
  <c r="GJ4" i="1"/>
  <c r="GI4" i="1"/>
  <c r="GH4" i="1"/>
  <c r="GG4" i="1"/>
  <c r="GF4" i="1"/>
  <c r="GE4" i="1"/>
  <c r="GD4" i="1"/>
  <c r="GC4" i="1"/>
  <c r="GB4" i="1"/>
  <c r="GA4" i="1"/>
  <c r="FZ4" i="1"/>
  <c r="FY4" i="1"/>
  <c r="FX4" i="1"/>
  <c r="FW4" i="1"/>
  <c r="FV4" i="1"/>
  <c r="FU4" i="1"/>
  <c r="FT4" i="1"/>
  <c r="FS4" i="1"/>
  <c r="FR4" i="1"/>
  <c r="FQ4" i="1"/>
  <c r="FP4" i="1"/>
  <c r="FO4" i="1"/>
  <c r="FN4" i="1"/>
  <c r="FM4" i="1"/>
  <c r="FL4" i="1"/>
  <c r="FK4" i="1"/>
  <c r="FJ4" i="1"/>
  <c r="FI4" i="1"/>
  <c r="FH4" i="1"/>
  <c r="FG4" i="1"/>
  <c r="FF4" i="1"/>
  <c r="FE4" i="1"/>
  <c r="FD4" i="1"/>
  <c r="FC4" i="1"/>
  <c r="FB4" i="1"/>
  <c r="FA4" i="1"/>
  <c r="EZ4" i="1"/>
  <c r="EY4" i="1"/>
  <c r="EX4" i="1"/>
  <c r="EW4" i="1"/>
  <c r="EV4" i="1"/>
  <c r="EU4" i="1"/>
  <c r="ET4" i="1"/>
  <c r="ES4" i="1"/>
  <c r="ER4" i="1"/>
  <c r="EQ4" i="1"/>
  <c r="EP4" i="1"/>
  <c r="EO4" i="1"/>
  <c r="EN4" i="1"/>
  <c r="EM4" i="1"/>
  <c r="EL4" i="1"/>
  <c r="EK4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GO3" i="1"/>
  <c r="GN3" i="1"/>
  <c r="GM3" i="1"/>
  <c r="GL3" i="1"/>
  <c r="GK3" i="1"/>
  <c r="GJ3" i="1"/>
  <c r="GI3" i="1"/>
  <c r="GH3" i="1"/>
  <c r="GG3" i="1"/>
  <c r="GF3" i="1"/>
  <c r="GE3" i="1"/>
  <c r="GD3" i="1"/>
  <c r="GC3" i="1"/>
  <c r="GB3" i="1"/>
  <c r="GA3" i="1"/>
  <c r="FZ3" i="1"/>
  <c r="FY3" i="1"/>
  <c r="FX3" i="1"/>
  <c r="FW3" i="1"/>
  <c r="FV3" i="1"/>
  <c r="FU3" i="1"/>
  <c r="FT3" i="1"/>
  <c r="FS3" i="1"/>
  <c r="FR3" i="1"/>
  <c r="FQ3" i="1"/>
  <c r="FP3" i="1"/>
  <c r="FO3" i="1"/>
  <c r="FN3" i="1"/>
  <c r="FM3" i="1"/>
  <c r="FL3" i="1"/>
  <c r="FK3" i="1"/>
  <c r="FJ3" i="1"/>
  <c r="FI3" i="1"/>
  <c r="FH3" i="1"/>
  <c r="FG3" i="1"/>
  <c r="FF3" i="1"/>
  <c r="FE3" i="1"/>
  <c r="FD3" i="1"/>
  <c r="FC3" i="1"/>
  <c r="FB3" i="1"/>
  <c r="FA3" i="1"/>
  <c r="EZ3" i="1"/>
  <c r="EY3" i="1"/>
  <c r="EX3" i="1"/>
  <c r="EW3" i="1"/>
  <c r="EV3" i="1"/>
  <c r="EU3" i="1"/>
  <c r="ET3" i="1"/>
  <c r="ES3" i="1"/>
  <c r="ER3" i="1"/>
  <c r="EQ3" i="1"/>
  <c r="EP3" i="1"/>
  <c r="EO3" i="1"/>
  <c r="EN3" i="1"/>
  <c r="EM3" i="1"/>
  <c r="EL3" i="1"/>
  <c r="EK3" i="1"/>
  <c r="EJ3" i="1"/>
  <c r="EI3" i="1"/>
  <c r="EH3" i="1"/>
  <c r="EG3" i="1"/>
  <c r="EF3" i="1"/>
  <c r="EE3" i="1"/>
  <c r="ED3" i="1"/>
  <c r="EC3" i="1"/>
  <c r="EB3" i="1"/>
  <c r="EA3" i="1"/>
  <c r="DZ3" i="1"/>
  <c r="DY3" i="1"/>
  <c r="DX3" i="1"/>
  <c r="DW3" i="1"/>
  <c r="DV3" i="1"/>
  <c r="DU3" i="1"/>
  <c r="DT3" i="1"/>
  <c r="DS3" i="1"/>
  <c r="DR3" i="1"/>
  <c r="DQ3" i="1"/>
  <c r="DP3" i="1"/>
  <c r="DO3" i="1"/>
  <c r="DN3" i="1"/>
  <c r="DM3" i="1"/>
  <c r="DL3" i="1"/>
  <c r="DK3" i="1"/>
  <c r="DJ3" i="1"/>
  <c r="DI3" i="1"/>
  <c r="DH3" i="1"/>
  <c r="DG3" i="1"/>
  <c r="DF3" i="1"/>
  <c r="DE3" i="1"/>
  <c r="DD3" i="1"/>
  <c r="DC3" i="1"/>
  <c r="DB3" i="1"/>
  <c r="DA3" i="1"/>
  <c r="CZ3" i="1"/>
  <c r="CY3" i="1"/>
  <c r="CX3" i="1"/>
  <c r="CW3" i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N3" i="1"/>
  <c r="BM3" i="1"/>
  <c r="BL3" i="1"/>
  <c r="BK3" i="1"/>
  <c r="BJ3" i="1"/>
  <c r="BI3" i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N240" i="16"/>
  <c r="N240" i="13"/>
  <c r="C89" i="21"/>
  <c r="C65" i="21"/>
  <c r="N240" i="24"/>
  <c r="N68" i="23"/>
  <c r="R68" i="23"/>
  <c r="S68" i="23"/>
  <c r="H68" i="23"/>
  <c r="N60" i="23"/>
  <c r="R60" i="23"/>
  <c r="S60" i="23"/>
  <c r="H60" i="23"/>
  <c r="N52" i="23"/>
  <c r="R52" i="23"/>
  <c r="S52" i="23"/>
  <c r="H52" i="23"/>
  <c r="N44" i="23"/>
  <c r="R44" i="23"/>
  <c r="S44" i="23"/>
  <c r="H44" i="23"/>
  <c r="N36" i="23"/>
  <c r="R36" i="23"/>
  <c r="S36" i="23"/>
  <c r="H36" i="23"/>
  <c r="N28" i="23"/>
  <c r="R28" i="23"/>
  <c r="S28" i="23"/>
  <c r="H28" i="23"/>
  <c r="N20" i="23"/>
  <c r="R20" i="23"/>
  <c r="S20" i="23"/>
  <c r="H20" i="23"/>
  <c r="N12" i="23"/>
  <c r="R12" i="23"/>
  <c r="S12" i="23"/>
  <c r="H12" i="23"/>
  <c r="N67" i="23"/>
  <c r="R67" i="23"/>
  <c r="S67" i="23"/>
  <c r="H67" i="23"/>
  <c r="N59" i="23"/>
  <c r="R59" i="23"/>
  <c r="S59" i="23"/>
  <c r="H59" i="23"/>
  <c r="N51" i="23"/>
  <c r="R51" i="23"/>
  <c r="S51" i="23"/>
  <c r="H51" i="23"/>
  <c r="N43" i="23"/>
  <c r="R43" i="23"/>
  <c r="S43" i="23"/>
  <c r="H43" i="23"/>
  <c r="N35" i="23"/>
  <c r="R35" i="23"/>
  <c r="S35" i="23"/>
  <c r="H35" i="23"/>
  <c r="N27" i="23"/>
  <c r="R27" i="23"/>
  <c r="S27" i="23"/>
  <c r="H27" i="23"/>
  <c r="N19" i="23"/>
  <c r="R19" i="23"/>
  <c r="S19" i="23"/>
  <c r="H19" i="23"/>
  <c r="N11" i="23"/>
  <c r="R11" i="23"/>
  <c r="S11" i="23"/>
  <c r="H11" i="23"/>
  <c r="N174" i="23"/>
  <c r="R174" i="23"/>
  <c r="S174" i="23"/>
  <c r="H174" i="23"/>
  <c r="N66" i="23"/>
  <c r="R66" i="23"/>
  <c r="S66" i="23"/>
  <c r="H66" i="23"/>
  <c r="N58" i="23"/>
  <c r="R58" i="23"/>
  <c r="S58" i="23"/>
  <c r="H58" i="23"/>
  <c r="N50" i="23"/>
  <c r="R50" i="23"/>
  <c r="S50" i="23"/>
  <c r="H50" i="23"/>
  <c r="N42" i="23"/>
  <c r="R42" i="23"/>
  <c r="S42" i="23"/>
  <c r="H42" i="23"/>
  <c r="N34" i="23"/>
  <c r="R34" i="23"/>
  <c r="S34" i="23"/>
  <c r="H34" i="23"/>
  <c r="N26" i="23"/>
  <c r="R26" i="23"/>
  <c r="S26" i="23"/>
  <c r="H26" i="23"/>
  <c r="N18" i="23"/>
  <c r="R18" i="23"/>
  <c r="S18" i="23"/>
  <c r="H18" i="23"/>
  <c r="N10" i="23"/>
  <c r="R10" i="23"/>
  <c r="S10" i="23"/>
  <c r="H10" i="23"/>
  <c r="N173" i="23"/>
  <c r="R173" i="23"/>
  <c r="S173" i="23"/>
  <c r="H173" i="23"/>
  <c r="N65" i="23"/>
  <c r="R65" i="23"/>
  <c r="S65" i="23"/>
  <c r="H65" i="23"/>
  <c r="N57" i="23"/>
  <c r="R57" i="23"/>
  <c r="S57" i="23"/>
  <c r="H57" i="23"/>
  <c r="N49" i="23"/>
  <c r="R49" i="23"/>
  <c r="S49" i="23"/>
  <c r="H49" i="23"/>
  <c r="N41" i="23"/>
  <c r="R41" i="23"/>
  <c r="S41" i="23"/>
  <c r="H41" i="23"/>
  <c r="N33" i="23"/>
  <c r="R33" i="23"/>
  <c r="S33" i="23"/>
  <c r="H33" i="23"/>
  <c r="N25" i="23"/>
  <c r="R25" i="23"/>
  <c r="S25" i="23"/>
  <c r="H25" i="23"/>
  <c r="N17" i="23"/>
  <c r="R17" i="23"/>
  <c r="S17" i="23"/>
  <c r="H17" i="23"/>
  <c r="N9" i="23"/>
  <c r="R9" i="23"/>
  <c r="S9" i="23"/>
  <c r="H9" i="23"/>
  <c r="N64" i="23"/>
  <c r="R64" i="23"/>
  <c r="S64" i="23"/>
  <c r="H64" i="23"/>
  <c r="N56" i="23"/>
  <c r="R56" i="23"/>
  <c r="S56" i="23"/>
  <c r="H56" i="23"/>
  <c r="N48" i="23"/>
  <c r="R48" i="23"/>
  <c r="S48" i="23"/>
  <c r="H48" i="23"/>
  <c r="N40" i="23"/>
  <c r="R40" i="23"/>
  <c r="S40" i="23"/>
  <c r="H40" i="23"/>
  <c r="N32" i="23"/>
  <c r="R32" i="23"/>
  <c r="S32" i="23"/>
  <c r="H32" i="23"/>
  <c r="N24" i="23"/>
  <c r="R24" i="23"/>
  <c r="S24" i="23"/>
  <c r="H24" i="23"/>
  <c r="N16" i="23"/>
  <c r="R16" i="23"/>
  <c r="S16" i="23"/>
  <c r="H16" i="23"/>
  <c r="N8" i="23"/>
  <c r="R8" i="23"/>
  <c r="S8" i="23"/>
  <c r="H8" i="23"/>
  <c r="N63" i="23"/>
  <c r="R63" i="23"/>
  <c r="S63" i="23"/>
  <c r="H63" i="23"/>
  <c r="N55" i="23"/>
  <c r="R55" i="23"/>
  <c r="S55" i="23"/>
  <c r="H55" i="23"/>
  <c r="N47" i="23"/>
  <c r="R47" i="23"/>
  <c r="S47" i="23"/>
  <c r="H47" i="23"/>
  <c r="N39" i="23"/>
  <c r="R39" i="23"/>
  <c r="S39" i="23"/>
  <c r="H39" i="23"/>
  <c r="N31" i="23"/>
  <c r="R31" i="23"/>
  <c r="S31" i="23"/>
  <c r="H31" i="23"/>
  <c r="N23" i="23"/>
  <c r="R23" i="23"/>
  <c r="S23" i="23"/>
  <c r="H23" i="23"/>
  <c r="N15" i="23"/>
  <c r="R15" i="23"/>
  <c r="S15" i="23"/>
  <c r="H15" i="23"/>
  <c r="N178" i="23"/>
  <c r="R178" i="23"/>
  <c r="S178" i="23"/>
  <c r="H178" i="23"/>
  <c r="C16" i="21"/>
  <c r="O192" i="3"/>
  <c r="N62" i="23"/>
  <c r="R62" i="23"/>
  <c r="S62" i="23"/>
  <c r="H62" i="23"/>
  <c r="N54" i="23"/>
  <c r="R54" i="23"/>
  <c r="S54" i="23"/>
  <c r="H54" i="23"/>
  <c r="N46" i="23"/>
  <c r="R46" i="23"/>
  <c r="S46" i="23"/>
  <c r="H46" i="23"/>
  <c r="N38" i="23"/>
  <c r="R38" i="23"/>
  <c r="S38" i="23"/>
  <c r="H38" i="23"/>
  <c r="N30" i="23"/>
  <c r="R30" i="23"/>
  <c r="S30" i="23"/>
  <c r="H30" i="23"/>
  <c r="N22" i="23"/>
  <c r="R22" i="23"/>
  <c r="S22" i="23"/>
  <c r="H22" i="23"/>
  <c r="N14" i="23"/>
  <c r="R14" i="23"/>
  <c r="S14" i="23"/>
  <c r="H14" i="23"/>
  <c r="N177" i="23"/>
  <c r="R177" i="23"/>
  <c r="S177" i="23"/>
  <c r="H177" i="23"/>
  <c r="N7" i="23"/>
  <c r="H7" i="23"/>
  <c r="N61" i="23"/>
  <c r="R61" i="23"/>
  <c r="S61" i="23"/>
  <c r="H61" i="23"/>
  <c r="N53" i="23"/>
  <c r="R53" i="23"/>
  <c r="S53" i="23"/>
  <c r="H53" i="23"/>
  <c r="N45" i="23"/>
  <c r="R45" i="23"/>
  <c r="S45" i="23"/>
  <c r="H45" i="23"/>
  <c r="N37" i="23"/>
  <c r="R37" i="23"/>
  <c r="S37" i="23"/>
  <c r="H37" i="23"/>
  <c r="N29" i="23"/>
  <c r="R29" i="23"/>
  <c r="S29" i="23"/>
  <c r="H29" i="23"/>
  <c r="N21" i="23"/>
  <c r="R21" i="23"/>
  <c r="S21" i="23"/>
  <c r="H21" i="23"/>
  <c r="N13" i="23"/>
  <c r="R13" i="23"/>
  <c r="S13" i="23"/>
  <c r="H13" i="23"/>
  <c r="N176" i="23"/>
  <c r="R176" i="23"/>
  <c r="S176" i="23"/>
  <c r="H176" i="23"/>
  <c r="Q7" i="23"/>
  <c r="G180" i="23"/>
  <c r="D180" i="23"/>
  <c r="N175" i="23"/>
  <c r="N196" i="3"/>
  <c r="C20" i="21"/>
  <c r="N193" i="3"/>
  <c r="C17" i="21"/>
  <c r="N194" i="3"/>
  <c r="N195" i="3"/>
  <c r="C19" i="21"/>
  <c r="C22" i="21"/>
  <c r="C21" i="21"/>
  <c r="D170" i="17"/>
  <c r="H170" i="17"/>
  <c r="D170" i="15"/>
  <c r="H170" i="15"/>
  <c r="D170" i="19"/>
  <c r="H170" i="19"/>
  <c r="D162" i="17"/>
  <c r="H162" i="17"/>
  <c r="D162" i="15"/>
  <c r="H162" i="15"/>
  <c r="D162" i="19"/>
  <c r="D154" i="17"/>
  <c r="H154" i="17"/>
  <c r="D154" i="15"/>
  <c r="H154" i="15"/>
  <c r="D154" i="19"/>
  <c r="D146" i="17"/>
  <c r="H146" i="17"/>
  <c r="D146" i="15"/>
  <c r="H146" i="15"/>
  <c r="D146" i="19"/>
  <c r="H146" i="19"/>
  <c r="D138" i="17"/>
  <c r="H138" i="17"/>
  <c r="D138" i="15"/>
  <c r="H138" i="15"/>
  <c r="D138" i="19"/>
  <c r="D130" i="17"/>
  <c r="H130" i="17"/>
  <c r="D130" i="15"/>
  <c r="H130" i="15"/>
  <c r="D130" i="19"/>
  <c r="H130" i="19"/>
  <c r="D122" i="17"/>
  <c r="H122" i="17"/>
  <c r="D122" i="15"/>
  <c r="H122" i="15"/>
  <c r="D122" i="19"/>
  <c r="H122" i="19"/>
  <c r="D114" i="17"/>
  <c r="H114" i="17"/>
  <c r="D114" i="15"/>
  <c r="H114" i="15"/>
  <c r="D114" i="19"/>
  <c r="D106" i="17"/>
  <c r="H106" i="17"/>
  <c r="D106" i="15"/>
  <c r="H106" i="15"/>
  <c r="D106" i="19"/>
  <c r="H106" i="19"/>
  <c r="D98" i="15"/>
  <c r="H98" i="15"/>
  <c r="D98" i="19"/>
  <c r="D98" i="17"/>
  <c r="H98" i="17"/>
  <c r="D90" i="17"/>
  <c r="H90" i="17"/>
  <c r="D90" i="19"/>
  <c r="H90" i="19"/>
  <c r="D90" i="15"/>
  <c r="H90" i="15"/>
  <c r="D82" i="17"/>
  <c r="H82" i="17"/>
  <c r="D82" i="19"/>
  <c r="D82" i="15"/>
  <c r="H82" i="15"/>
  <c r="D74" i="17"/>
  <c r="H74" i="17"/>
  <c r="D74" i="15"/>
  <c r="H74" i="15"/>
  <c r="D74" i="19"/>
  <c r="D66" i="17"/>
  <c r="H66" i="17"/>
  <c r="D66" i="19"/>
  <c r="D66" i="15"/>
  <c r="H66" i="15"/>
  <c r="D58" i="17"/>
  <c r="H58" i="17"/>
  <c r="D58" i="15"/>
  <c r="H58" i="15"/>
  <c r="D58" i="19"/>
  <c r="H58" i="19"/>
  <c r="D50" i="17"/>
  <c r="H50" i="17"/>
  <c r="D50" i="19"/>
  <c r="D50" i="15"/>
  <c r="H50" i="15"/>
  <c r="D42" i="17"/>
  <c r="H42" i="17"/>
  <c r="D42" i="15"/>
  <c r="H42" i="15"/>
  <c r="D42" i="19"/>
  <c r="D34" i="17"/>
  <c r="H34" i="17"/>
  <c r="D34" i="15"/>
  <c r="H34" i="15"/>
  <c r="D34" i="19"/>
  <c r="D26" i="17"/>
  <c r="H26" i="17"/>
  <c r="D26" i="15"/>
  <c r="H26" i="15"/>
  <c r="D26" i="19"/>
  <c r="D18" i="17"/>
  <c r="H18" i="17"/>
  <c r="D18" i="15"/>
  <c r="H18" i="15"/>
  <c r="D18" i="19"/>
  <c r="D10" i="17"/>
  <c r="H10" i="17"/>
  <c r="D10" i="15"/>
  <c r="H10" i="15"/>
  <c r="D10" i="19"/>
  <c r="D173" i="17"/>
  <c r="H173" i="17"/>
  <c r="D173" i="15"/>
  <c r="H173" i="15"/>
  <c r="D173" i="19"/>
  <c r="H173" i="19"/>
  <c r="D169" i="17"/>
  <c r="H169" i="17"/>
  <c r="D169" i="15"/>
  <c r="H169" i="15"/>
  <c r="D169" i="19"/>
  <c r="D161" i="17"/>
  <c r="H161" i="17"/>
  <c r="D161" i="15"/>
  <c r="H161" i="15"/>
  <c r="D161" i="19"/>
  <c r="H161" i="19"/>
  <c r="D153" i="17"/>
  <c r="H153" i="17"/>
  <c r="D153" i="15"/>
  <c r="H153" i="15"/>
  <c r="D153" i="19"/>
  <c r="H153" i="19"/>
  <c r="D145" i="17"/>
  <c r="H145" i="17"/>
  <c r="D145" i="15"/>
  <c r="H145" i="15"/>
  <c r="D145" i="19"/>
  <c r="D137" i="17"/>
  <c r="H137" i="17"/>
  <c r="D137" i="15"/>
  <c r="H137" i="15"/>
  <c r="D137" i="19"/>
  <c r="D129" i="17"/>
  <c r="H129" i="17"/>
  <c r="D129" i="15"/>
  <c r="H129" i="15"/>
  <c r="D129" i="19"/>
  <c r="H129" i="19"/>
  <c r="D121" i="17"/>
  <c r="H121" i="17"/>
  <c r="D121" i="15"/>
  <c r="H121" i="15"/>
  <c r="D121" i="19"/>
  <c r="D113" i="17"/>
  <c r="H113" i="17"/>
  <c r="D113" i="15"/>
  <c r="H113" i="15"/>
  <c r="D113" i="19"/>
  <c r="H113" i="19"/>
  <c r="D105" i="17"/>
  <c r="H105" i="17"/>
  <c r="D105" i="15"/>
  <c r="H105" i="15"/>
  <c r="D105" i="19"/>
  <c r="D97" i="17"/>
  <c r="H97" i="17"/>
  <c r="D97" i="15"/>
  <c r="H97" i="15"/>
  <c r="D97" i="19"/>
  <c r="D89" i="17"/>
  <c r="H89" i="17"/>
  <c r="D89" i="15"/>
  <c r="H89" i="15"/>
  <c r="D89" i="19"/>
  <c r="H89" i="19"/>
  <c r="D81" i="17"/>
  <c r="H81" i="17"/>
  <c r="D81" i="15"/>
  <c r="H81" i="15"/>
  <c r="D81" i="19"/>
  <c r="D73" i="17"/>
  <c r="H73" i="17"/>
  <c r="D73" i="15"/>
  <c r="H73" i="15"/>
  <c r="D73" i="19"/>
  <c r="D65" i="17"/>
  <c r="H65" i="17"/>
  <c r="D65" i="15"/>
  <c r="H65" i="15"/>
  <c r="D65" i="19"/>
  <c r="D57" i="17"/>
  <c r="H57" i="17"/>
  <c r="D57" i="15"/>
  <c r="H57" i="15"/>
  <c r="D57" i="19"/>
  <c r="D49" i="17"/>
  <c r="H49" i="17"/>
  <c r="D49" i="15"/>
  <c r="H49" i="15"/>
  <c r="D49" i="19"/>
  <c r="H49" i="19"/>
  <c r="D41" i="17"/>
  <c r="H41" i="17"/>
  <c r="D41" i="15"/>
  <c r="H41" i="15"/>
  <c r="D41" i="19"/>
  <c r="D33" i="17"/>
  <c r="H33" i="17"/>
  <c r="D33" i="19"/>
  <c r="D33" i="15"/>
  <c r="H33" i="15"/>
  <c r="D25" i="17"/>
  <c r="H25" i="17"/>
  <c r="D25" i="15"/>
  <c r="H25" i="15"/>
  <c r="D25" i="19"/>
  <c r="D17" i="17"/>
  <c r="H17" i="17"/>
  <c r="D17" i="19"/>
  <c r="H17" i="19"/>
  <c r="D17" i="15"/>
  <c r="H17" i="15"/>
  <c r="D9" i="17"/>
  <c r="H9" i="17"/>
  <c r="D9" i="15"/>
  <c r="H9" i="15"/>
  <c r="D9" i="19"/>
  <c r="G7" i="17"/>
  <c r="G7" i="15"/>
  <c r="G7" i="19"/>
  <c r="D168" i="17"/>
  <c r="H168" i="17"/>
  <c r="D168" i="15"/>
  <c r="H168" i="15"/>
  <c r="D168" i="19"/>
  <c r="D160" i="17"/>
  <c r="H160" i="17"/>
  <c r="D160" i="15"/>
  <c r="H160" i="15"/>
  <c r="D160" i="19"/>
  <c r="H160" i="19"/>
  <c r="D152" i="17"/>
  <c r="H152" i="17"/>
  <c r="D152" i="15"/>
  <c r="H152" i="15"/>
  <c r="D152" i="19"/>
  <c r="D144" i="17"/>
  <c r="H144" i="17"/>
  <c r="D144" i="19"/>
  <c r="D144" i="15"/>
  <c r="H144" i="15"/>
  <c r="D136" i="17"/>
  <c r="H136" i="17"/>
  <c r="D136" i="15"/>
  <c r="H136" i="15"/>
  <c r="D136" i="19"/>
  <c r="D128" i="17"/>
  <c r="H128" i="17"/>
  <c r="D128" i="15"/>
  <c r="H128" i="15"/>
  <c r="D128" i="19"/>
  <c r="D120" i="17"/>
  <c r="H120" i="17"/>
  <c r="D120" i="15"/>
  <c r="H120" i="15"/>
  <c r="D120" i="19"/>
  <c r="D112" i="17"/>
  <c r="H112" i="17"/>
  <c r="D112" i="15"/>
  <c r="H112" i="15"/>
  <c r="D112" i="19"/>
  <c r="D104" i="17"/>
  <c r="H104" i="17"/>
  <c r="D104" i="15"/>
  <c r="H104" i="15"/>
  <c r="D104" i="19"/>
  <c r="H104" i="19"/>
  <c r="D96" i="17"/>
  <c r="H96" i="17"/>
  <c r="D96" i="19"/>
  <c r="D96" i="15"/>
  <c r="H96" i="15"/>
  <c r="D88" i="17"/>
  <c r="H88" i="17"/>
  <c r="D88" i="15"/>
  <c r="H88" i="15"/>
  <c r="D88" i="19"/>
  <c r="D80" i="17"/>
  <c r="H80" i="17"/>
  <c r="D80" i="19"/>
  <c r="D80" i="15"/>
  <c r="H80" i="15"/>
  <c r="D72" i="17"/>
  <c r="H72" i="17"/>
  <c r="D72" i="15"/>
  <c r="H72" i="15"/>
  <c r="D72" i="19"/>
  <c r="D64" i="15"/>
  <c r="H64" i="15"/>
  <c r="D64" i="19"/>
  <c r="H64" i="19"/>
  <c r="D64" i="17"/>
  <c r="H64" i="17"/>
  <c r="D56" i="17"/>
  <c r="H56" i="17"/>
  <c r="D56" i="15"/>
  <c r="H56" i="15"/>
  <c r="D56" i="19"/>
  <c r="D48" i="17"/>
  <c r="H48" i="17"/>
  <c r="D48" i="15"/>
  <c r="H48" i="15"/>
  <c r="D48" i="19"/>
  <c r="D40" i="17"/>
  <c r="H40" i="17"/>
  <c r="D40" i="15"/>
  <c r="H40" i="15"/>
  <c r="D40" i="19"/>
  <c r="D32" i="17"/>
  <c r="H32" i="17"/>
  <c r="D32" i="15"/>
  <c r="H32" i="15"/>
  <c r="D32" i="19"/>
  <c r="H32" i="19"/>
  <c r="D24" i="17"/>
  <c r="H24" i="17"/>
  <c r="D24" i="15"/>
  <c r="H24" i="15"/>
  <c r="D24" i="19"/>
  <c r="D16" i="17"/>
  <c r="H16" i="17"/>
  <c r="D16" i="15"/>
  <c r="H16" i="15"/>
  <c r="D16" i="19"/>
  <c r="D8" i="17"/>
  <c r="H8" i="17"/>
  <c r="D8" i="15"/>
  <c r="H8" i="15"/>
  <c r="D8" i="19"/>
  <c r="D167" i="17"/>
  <c r="H167" i="17"/>
  <c r="D167" i="19"/>
  <c r="D167" i="15"/>
  <c r="H167" i="15"/>
  <c r="D159" i="17"/>
  <c r="H159" i="17"/>
  <c r="D159" i="15"/>
  <c r="H159" i="15"/>
  <c r="D159" i="19"/>
  <c r="D151" i="17"/>
  <c r="H151" i="17"/>
  <c r="D151" i="15"/>
  <c r="H151" i="15"/>
  <c r="D151" i="19"/>
  <c r="D143" i="17"/>
  <c r="H143" i="17"/>
  <c r="D143" i="15"/>
  <c r="H143" i="15"/>
  <c r="D143" i="19"/>
  <c r="D135" i="17"/>
  <c r="H135" i="17"/>
  <c r="D135" i="15"/>
  <c r="H135" i="15"/>
  <c r="D135" i="19"/>
  <c r="H135" i="19"/>
  <c r="D127" i="17"/>
  <c r="H127" i="17"/>
  <c r="D127" i="15"/>
  <c r="H127" i="15"/>
  <c r="D127" i="19"/>
  <c r="D119" i="17"/>
  <c r="H119" i="17"/>
  <c r="D119" i="15"/>
  <c r="H119" i="15"/>
  <c r="D119" i="19"/>
  <c r="D111" i="17"/>
  <c r="H111" i="17"/>
  <c r="D111" i="15"/>
  <c r="H111" i="15"/>
  <c r="D111" i="19"/>
  <c r="D103" i="17"/>
  <c r="H103" i="17"/>
  <c r="D103" i="15"/>
  <c r="H103" i="15"/>
  <c r="D103" i="19"/>
  <c r="D95" i="17"/>
  <c r="H95" i="17"/>
  <c r="D95" i="15"/>
  <c r="H95" i="15"/>
  <c r="D95" i="19"/>
  <c r="D87" i="17"/>
  <c r="H87" i="17"/>
  <c r="D87" i="15"/>
  <c r="H87" i="15"/>
  <c r="D87" i="19"/>
  <c r="D79" i="17"/>
  <c r="H79" i="17"/>
  <c r="D79" i="15"/>
  <c r="H79" i="15"/>
  <c r="D79" i="19"/>
  <c r="D71" i="17"/>
  <c r="H71" i="17"/>
  <c r="D71" i="15"/>
  <c r="H71" i="15"/>
  <c r="D71" i="19"/>
  <c r="H71" i="19"/>
  <c r="D63" i="17"/>
  <c r="H63" i="17"/>
  <c r="D63" i="15"/>
  <c r="H63" i="15"/>
  <c r="D63" i="19"/>
  <c r="D55" i="17"/>
  <c r="H55" i="17"/>
  <c r="D55" i="15"/>
  <c r="H55" i="15"/>
  <c r="D55" i="19"/>
  <c r="D47" i="17"/>
  <c r="H47" i="17"/>
  <c r="D47" i="15"/>
  <c r="H47" i="15"/>
  <c r="D47" i="19"/>
  <c r="D39" i="17"/>
  <c r="H39" i="17"/>
  <c r="D39" i="15"/>
  <c r="H39" i="15"/>
  <c r="D39" i="19"/>
  <c r="D31" i="17"/>
  <c r="H31" i="17"/>
  <c r="D31" i="15"/>
  <c r="H31" i="15"/>
  <c r="D31" i="19"/>
  <c r="D23" i="17"/>
  <c r="H23" i="17"/>
  <c r="D23" i="15"/>
  <c r="H23" i="15"/>
  <c r="D23" i="19"/>
  <c r="D15" i="17"/>
  <c r="H15" i="17"/>
  <c r="D15" i="15"/>
  <c r="H15" i="15"/>
  <c r="D15" i="19"/>
  <c r="D178" i="17"/>
  <c r="H178" i="17"/>
  <c r="D178" i="15"/>
  <c r="H178" i="15"/>
  <c r="D178" i="19"/>
  <c r="H178" i="19"/>
  <c r="D166" i="17"/>
  <c r="H166" i="17"/>
  <c r="D166" i="15"/>
  <c r="H166" i="15"/>
  <c r="D166" i="19"/>
  <c r="D158" i="17"/>
  <c r="H158" i="17"/>
  <c r="D158" i="15"/>
  <c r="H158" i="15"/>
  <c r="D158" i="19"/>
  <c r="D150" i="17"/>
  <c r="H150" i="17"/>
  <c r="D150" i="15"/>
  <c r="H150" i="15"/>
  <c r="D150" i="19"/>
  <c r="H150" i="19"/>
  <c r="D142" i="17"/>
  <c r="H142" i="17"/>
  <c r="D142" i="15"/>
  <c r="H142" i="15"/>
  <c r="D142" i="19"/>
  <c r="D134" i="17"/>
  <c r="H134" i="17"/>
  <c r="D134" i="15"/>
  <c r="H134" i="15"/>
  <c r="D134" i="19"/>
  <c r="D126" i="17"/>
  <c r="H126" i="17"/>
  <c r="D126" i="15"/>
  <c r="H126" i="15"/>
  <c r="D126" i="19"/>
  <c r="D118" i="17"/>
  <c r="H118" i="17"/>
  <c r="D118" i="15"/>
  <c r="H118" i="15"/>
  <c r="D118" i="19"/>
  <c r="D110" i="17"/>
  <c r="H110" i="17"/>
  <c r="D110" i="15"/>
  <c r="H110" i="15"/>
  <c r="D110" i="19"/>
  <c r="H110" i="19"/>
  <c r="D102" i="15"/>
  <c r="H102" i="15"/>
  <c r="D102" i="17"/>
  <c r="H102" i="17"/>
  <c r="D102" i="19"/>
  <c r="D94" i="15"/>
  <c r="H94" i="15"/>
  <c r="D94" i="19"/>
  <c r="H94" i="19"/>
  <c r="D94" i="17"/>
  <c r="H94" i="17"/>
  <c r="D86" i="17"/>
  <c r="H86" i="17"/>
  <c r="D86" i="15"/>
  <c r="H86" i="15"/>
  <c r="D86" i="19"/>
  <c r="D78" i="17"/>
  <c r="H78" i="17"/>
  <c r="D78" i="15"/>
  <c r="H78" i="15"/>
  <c r="D78" i="19"/>
  <c r="D70" i="17"/>
  <c r="H70" i="17"/>
  <c r="D70" i="15"/>
  <c r="H70" i="15"/>
  <c r="D70" i="19"/>
  <c r="H70" i="19"/>
  <c r="D62" i="17"/>
  <c r="H62" i="17"/>
  <c r="D62" i="15"/>
  <c r="H62" i="15"/>
  <c r="D62" i="19"/>
  <c r="D54" i="17"/>
  <c r="H54" i="17"/>
  <c r="D54" i="15"/>
  <c r="H54" i="15"/>
  <c r="D54" i="19"/>
  <c r="D46" i="17"/>
  <c r="H46" i="17"/>
  <c r="D46" i="15"/>
  <c r="H46" i="15"/>
  <c r="D46" i="19"/>
  <c r="H46" i="19"/>
  <c r="D38" i="17"/>
  <c r="H38" i="17"/>
  <c r="D38" i="15"/>
  <c r="H38" i="15"/>
  <c r="D38" i="19"/>
  <c r="H38" i="19"/>
  <c r="D30" i="17"/>
  <c r="H30" i="17"/>
  <c r="D30" i="15"/>
  <c r="H30" i="15"/>
  <c r="D30" i="19"/>
  <c r="D22" i="17"/>
  <c r="H22" i="17"/>
  <c r="D22" i="15"/>
  <c r="H22" i="15"/>
  <c r="D22" i="19"/>
  <c r="D14" i="17"/>
  <c r="H14" i="17"/>
  <c r="D14" i="15"/>
  <c r="H14" i="15"/>
  <c r="D14" i="19"/>
  <c r="D177" i="17"/>
  <c r="H177" i="17"/>
  <c r="D177" i="15"/>
  <c r="H177" i="15"/>
  <c r="D177" i="19"/>
  <c r="D7" i="17"/>
  <c r="D7" i="15"/>
  <c r="H7" i="15"/>
  <c r="D7" i="19"/>
  <c r="D165" i="17"/>
  <c r="H165" i="17"/>
  <c r="D165" i="15"/>
  <c r="H165" i="15"/>
  <c r="D165" i="19"/>
  <c r="D157" i="17"/>
  <c r="H157" i="17"/>
  <c r="D157" i="15"/>
  <c r="H157" i="15"/>
  <c r="D157" i="19"/>
  <c r="H157" i="19"/>
  <c r="D149" i="17"/>
  <c r="H149" i="17"/>
  <c r="D149" i="15"/>
  <c r="H149" i="15"/>
  <c r="D149" i="19"/>
  <c r="D141" i="17"/>
  <c r="H141" i="17"/>
  <c r="D141" i="15"/>
  <c r="H141" i="15"/>
  <c r="D141" i="19"/>
  <c r="D133" i="17"/>
  <c r="H133" i="17"/>
  <c r="D133" i="15"/>
  <c r="H133" i="15"/>
  <c r="D133" i="19"/>
  <c r="D125" i="17"/>
  <c r="H125" i="17"/>
  <c r="D125" i="15"/>
  <c r="H125" i="15"/>
  <c r="D125" i="19"/>
  <c r="D117" i="17"/>
  <c r="H117" i="17"/>
  <c r="D117" i="15"/>
  <c r="H117" i="15"/>
  <c r="D117" i="19"/>
  <c r="D109" i="17"/>
  <c r="H109" i="17"/>
  <c r="D109" i="15"/>
  <c r="H109" i="15"/>
  <c r="D109" i="19"/>
  <c r="D101" i="17"/>
  <c r="H101" i="17"/>
  <c r="D101" i="15"/>
  <c r="H101" i="15"/>
  <c r="D101" i="19"/>
  <c r="D93" i="17"/>
  <c r="H93" i="17"/>
  <c r="D93" i="15"/>
  <c r="H93" i="15"/>
  <c r="D93" i="19"/>
  <c r="H93" i="19"/>
  <c r="D85" i="17"/>
  <c r="H85" i="17"/>
  <c r="D85" i="19"/>
  <c r="D85" i="15"/>
  <c r="H85" i="15"/>
  <c r="D77" i="17"/>
  <c r="H77" i="17"/>
  <c r="D77" i="15"/>
  <c r="H77" i="15"/>
  <c r="D77" i="19"/>
  <c r="D69" i="17"/>
  <c r="H69" i="17"/>
  <c r="D69" i="15"/>
  <c r="H69" i="15"/>
  <c r="D69" i="19"/>
  <c r="D61" i="17"/>
  <c r="H61" i="17"/>
  <c r="D61" i="15"/>
  <c r="H61" i="15"/>
  <c r="D61" i="19"/>
  <c r="D53" i="17"/>
  <c r="H53" i="17"/>
  <c r="D53" i="15"/>
  <c r="H53" i="15"/>
  <c r="D53" i="19"/>
  <c r="D45" i="17"/>
  <c r="H45" i="17"/>
  <c r="D45" i="15"/>
  <c r="H45" i="15"/>
  <c r="D45" i="19"/>
  <c r="D37" i="17"/>
  <c r="H37" i="17"/>
  <c r="D37" i="15"/>
  <c r="H37" i="15"/>
  <c r="D37" i="19"/>
  <c r="D29" i="17"/>
  <c r="H29" i="17"/>
  <c r="D29" i="15"/>
  <c r="H29" i="15"/>
  <c r="D29" i="19"/>
  <c r="H29" i="19"/>
  <c r="D21" i="17"/>
  <c r="H21" i="17"/>
  <c r="D21" i="15"/>
  <c r="H21" i="15"/>
  <c r="D21" i="19"/>
  <c r="D13" i="17"/>
  <c r="H13" i="17"/>
  <c r="D13" i="15"/>
  <c r="H13" i="15"/>
  <c r="D13" i="19"/>
  <c r="D176" i="17"/>
  <c r="H176" i="17"/>
  <c r="D176" i="15"/>
  <c r="H176" i="15"/>
  <c r="D176" i="19"/>
  <c r="D172" i="17"/>
  <c r="H172" i="17"/>
  <c r="D172" i="19"/>
  <c r="D172" i="15"/>
  <c r="H172" i="15"/>
  <c r="D164" i="17"/>
  <c r="H164" i="17"/>
  <c r="D164" i="15"/>
  <c r="H164" i="15"/>
  <c r="D164" i="19"/>
  <c r="D156" i="17"/>
  <c r="H156" i="17"/>
  <c r="D156" i="15"/>
  <c r="H156" i="15"/>
  <c r="D156" i="19"/>
  <c r="D148" i="17"/>
  <c r="H148" i="17"/>
  <c r="D148" i="15"/>
  <c r="H148" i="15"/>
  <c r="D148" i="19"/>
  <c r="D140" i="17"/>
  <c r="H140" i="17"/>
  <c r="D140" i="15"/>
  <c r="H140" i="15"/>
  <c r="D140" i="19"/>
  <c r="H140" i="19"/>
  <c r="D132" i="17"/>
  <c r="H132" i="17"/>
  <c r="D132" i="19"/>
  <c r="D132" i="15"/>
  <c r="H132" i="15"/>
  <c r="D124" i="17"/>
  <c r="H124" i="17"/>
  <c r="D124" i="19"/>
  <c r="D124" i="15"/>
  <c r="H124" i="15"/>
  <c r="D116" i="17"/>
  <c r="H116" i="17"/>
  <c r="D116" i="19"/>
  <c r="H116" i="19"/>
  <c r="D116" i="15"/>
  <c r="H116" i="15"/>
  <c r="D108" i="17"/>
  <c r="H108" i="17"/>
  <c r="D108" i="19"/>
  <c r="D108" i="15"/>
  <c r="H108" i="15"/>
  <c r="D100" i="17"/>
  <c r="H100" i="17"/>
  <c r="D100" i="19"/>
  <c r="D100" i="15"/>
  <c r="H100" i="15"/>
  <c r="D92" i="17"/>
  <c r="H92" i="17"/>
  <c r="D92" i="19"/>
  <c r="D92" i="15"/>
  <c r="H92" i="15"/>
  <c r="D84" i="17"/>
  <c r="H84" i="17"/>
  <c r="D84" i="15"/>
  <c r="H84" i="15"/>
  <c r="D84" i="19"/>
  <c r="D76" i="17"/>
  <c r="H76" i="17"/>
  <c r="D76" i="19"/>
  <c r="D76" i="15"/>
  <c r="H76" i="15"/>
  <c r="D68" i="17"/>
  <c r="H68" i="17"/>
  <c r="D68" i="15"/>
  <c r="H68" i="15"/>
  <c r="D68" i="19"/>
  <c r="D60" i="19"/>
  <c r="D60" i="17"/>
  <c r="H60" i="17"/>
  <c r="D60" i="15"/>
  <c r="H60" i="15"/>
  <c r="D52" i="17"/>
  <c r="H52" i="17"/>
  <c r="D52" i="15"/>
  <c r="H52" i="15"/>
  <c r="D52" i="19"/>
  <c r="D44" i="17"/>
  <c r="H44" i="17"/>
  <c r="D44" i="19"/>
  <c r="H44" i="19"/>
  <c r="D44" i="15"/>
  <c r="H44" i="15"/>
  <c r="D36" i="17"/>
  <c r="H36" i="17"/>
  <c r="D36" i="15"/>
  <c r="H36" i="15"/>
  <c r="D36" i="19"/>
  <c r="D28" i="15"/>
  <c r="H28" i="15"/>
  <c r="D28" i="19"/>
  <c r="D28" i="17"/>
  <c r="H28" i="17"/>
  <c r="D20" i="15"/>
  <c r="H20" i="15"/>
  <c r="D20" i="17"/>
  <c r="H20" i="17"/>
  <c r="D20" i="19"/>
  <c r="D12" i="17"/>
  <c r="H12" i="17"/>
  <c r="D12" i="15"/>
  <c r="H12" i="15"/>
  <c r="D12" i="19"/>
  <c r="H12" i="19"/>
  <c r="D175" i="17"/>
  <c r="H175" i="17"/>
  <c r="D175" i="15"/>
  <c r="H175" i="15"/>
  <c r="D175" i="19"/>
  <c r="D171" i="17"/>
  <c r="H171" i="17"/>
  <c r="D171" i="15"/>
  <c r="H171" i="15"/>
  <c r="D171" i="19"/>
  <c r="D163" i="17"/>
  <c r="H163" i="17"/>
  <c r="D163" i="15"/>
  <c r="H163" i="15"/>
  <c r="D163" i="19"/>
  <c r="D155" i="17"/>
  <c r="H155" i="17"/>
  <c r="D155" i="15"/>
  <c r="H155" i="15"/>
  <c r="D155" i="19"/>
  <c r="D147" i="17"/>
  <c r="H147" i="17"/>
  <c r="D147" i="15"/>
  <c r="H147" i="15"/>
  <c r="D147" i="19"/>
  <c r="D139" i="17"/>
  <c r="H139" i="17"/>
  <c r="D139" i="19"/>
  <c r="D139" i="15"/>
  <c r="H139" i="15"/>
  <c r="D131" i="17"/>
  <c r="H131" i="17"/>
  <c r="D131" i="15"/>
  <c r="H131" i="15"/>
  <c r="D131" i="19"/>
  <c r="D123" i="17"/>
  <c r="H123" i="17"/>
  <c r="D123" i="15"/>
  <c r="H123" i="15"/>
  <c r="D123" i="19"/>
  <c r="D115" i="17"/>
  <c r="H115" i="17"/>
  <c r="D115" i="15"/>
  <c r="H115" i="15"/>
  <c r="D115" i="19"/>
  <c r="D107" i="17"/>
  <c r="H107" i="17"/>
  <c r="D107" i="15"/>
  <c r="H107" i="15"/>
  <c r="D107" i="19"/>
  <c r="D99" i="17"/>
  <c r="H99" i="17"/>
  <c r="D99" i="15"/>
  <c r="H99" i="15"/>
  <c r="D99" i="19"/>
  <c r="D91" i="17"/>
  <c r="H91" i="17"/>
  <c r="D91" i="15"/>
  <c r="H91" i="15"/>
  <c r="D91" i="19"/>
  <c r="D83" i="17"/>
  <c r="H83" i="17"/>
  <c r="D83" i="15"/>
  <c r="H83" i="15"/>
  <c r="D83" i="19"/>
  <c r="D75" i="17"/>
  <c r="H75" i="17"/>
  <c r="D75" i="15"/>
  <c r="H75" i="15"/>
  <c r="D75" i="19"/>
  <c r="D67" i="17"/>
  <c r="H67" i="17"/>
  <c r="D67" i="15"/>
  <c r="H67" i="15"/>
  <c r="D67" i="19"/>
  <c r="D59" i="17"/>
  <c r="H59" i="17"/>
  <c r="D59" i="15"/>
  <c r="H59" i="15"/>
  <c r="D59" i="19"/>
  <c r="H59" i="19"/>
  <c r="D51" i="17"/>
  <c r="H51" i="17"/>
  <c r="D51" i="15"/>
  <c r="H51" i="15"/>
  <c r="D51" i="19"/>
  <c r="D43" i="17"/>
  <c r="H43" i="17"/>
  <c r="D43" i="15"/>
  <c r="H43" i="15"/>
  <c r="D43" i="19"/>
  <c r="D35" i="17"/>
  <c r="H35" i="17"/>
  <c r="D35" i="15"/>
  <c r="H35" i="15"/>
  <c r="D35" i="19"/>
  <c r="D27" i="17"/>
  <c r="H27" i="17"/>
  <c r="D27" i="15"/>
  <c r="H27" i="15"/>
  <c r="D27" i="19"/>
  <c r="D19" i="17"/>
  <c r="H19" i="17"/>
  <c r="D19" i="15"/>
  <c r="H19" i="15"/>
  <c r="D19" i="19"/>
  <c r="D11" i="17"/>
  <c r="H11" i="17"/>
  <c r="D11" i="15"/>
  <c r="H11" i="15"/>
  <c r="D11" i="19"/>
  <c r="D174" i="17"/>
  <c r="H174" i="17"/>
  <c r="D174" i="15"/>
  <c r="H174" i="15"/>
  <c r="D174" i="19"/>
  <c r="N234" i="3"/>
  <c r="N235" i="3"/>
  <c r="N233" i="3"/>
  <c r="N232" i="3"/>
  <c r="N236" i="3"/>
  <c r="N239" i="3"/>
  <c r="N237" i="3"/>
  <c r="N238" i="3"/>
  <c r="N231" i="3"/>
  <c r="N64" i="19"/>
  <c r="R64" i="19"/>
  <c r="S64" i="19"/>
  <c r="N32" i="19"/>
  <c r="R32" i="19"/>
  <c r="S32" i="19"/>
  <c r="N178" i="19"/>
  <c r="R178" i="19"/>
  <c r="S178" i="19"/>
  <c r="N46" i="19"/>
  <c r="R46" i="19"/>
  <c r="S46" i="19"/>
  <c r="N38" i="19"/>
  <c r="R38" i="19"/>
  <c r="S38" i="19"/>
  <c r="N29" i="19"/>
  <c r="R29" i="19"/>
  <c r="S29" i="19"/>
  <c r="N44" i="19"/>
  <c r="R44" i="19"/>
  <c r="S44" i="19"/>
  <c r="N12" i="19"/>
  <c r="R12" i="19"/>
  <c r="S12" i="19"/>
  <c r="N59" i="19"/>
  <c r="R59" i="19"/>
  <c r="S59" i="19"/>
  <c r="N58" i="19"/>
  <c r="R58" i="19"/>
  <c r="S58" i="19"/>
  <c r="N173" i="19"/>
  <c r="R173" i="19"/>
  <c r="S173" i="19"/>
  <c r="N49" i="19"/>
  <c r="R49" i="19"/>
  <c r="S49" i="19"/>
  <c r="N17" i="19"/>
  <c r="R17" i="19"/>
  <c r="S17" i="19"/>
  <c r="N8" i="3"/>
  <c r="AK8" i="3" a="1"/>
  <c r="AK18" i="3"/>
  <c r="M76" i="3"/>
  <c r="M68" i="3"/>
  <c r="M60" i="3"/>
  <c r="M52" i="3"/>
  <c r="M44" i="3"/>
  <c r="M36" i="3"/>
  <c r="M28" i="3"/>
  <c r="M20" i="3"/>
  <c r="M12" i="3"/>
  <c r="N227" i="3"/>
  <c r="C51" i="21"/>
  <c r="M132" i="3"/>
  <c r="M124" i="3"/>
  <c r="M116" i="3"/>
  <c r="M108" i="3"/>
  <c r="M100" i="3"/>
  <c r="M92" i="3"/>
  <c r="M84" i="3"/>
  <c r="N225" i="3"/>
  <c r="C49" i="21"/>
  <c r="N226" i="3"/>
  <c r="C50" i="21"/>
  <c r="N228" i="3"/>
  <c r="C52" i="21"/>
  <c r="N222" i="3"/>
  <c r="C46" i="21"/>
  <c r="N223" i="3"/>
  <c r="C47" i="21"/>
  <c r="M172" i="3"/>
  <c r="M164" i="3"/>
  <c r="M156" i="3"/>
  <c r="M148" i="3"/>
  <c r="M140" i="3"/>
  <c r="M168" i="3"/>
  <c r="M160" i="3"/>
  <c r="M152" i="3"/>
  <c r="M144" i="3"/>
  <c r="M136" i="3"/>
  <c r="M128" i="3"/>
  <c r="M120" i="3"/>
  <c r="M112" i="3"/>
  <c r="M104" i="3"/>
  <c r="M96" i="3"/>
  <c r="M88" i="3"/>
  <c r="M80" i="3"/>
  <c r="M72" i="3"/>
  <c r="M64" i="3"/>
  <c r="M56" i="3"/>
  <c r="M48" i="3"/>
  <c r="M40" i="3"/>
  <c r="M175" i="3"/>
  <c r="M63" i="3"/>
  <c r="M55" i="3"/>
  <c r="M47" i="3"/>
  <c r="M39" i="3"/>
  <c r="M31" i="3"/>
  <c r="M23" i="3"/>
  <c r="M15" i="3"/>
  <c r="M118" i="3"/>
  <c r="M102" i="3"/>
  <c r="M94" i="3"/>
  <c r="M86" i="3"/>
  <c r="M78" i="3"/>
  <c r="M126" i="3"/>
  <c r="M110" i="3"/>
  <c r="M70" i="3"/>
  <c r="M170" i="3"/>
  <c r="M162" i="3"/>
  <c r="M154" i="3"/>
  <c r="M146" i="3"/>
  <c r="M138" i="3"/>
  <c r="M130" i="3"/>
  <c r="M122" i="3"/>
  <c r="M114" i="3"/>
  <c r="M106" i="3"/>
  <c r="M98" i="3"/>
  <c r="M90" i="3"/>
  <c r="M82" i="3"/>
  <c r="M74" i="3"/>
  <c r="M167" i="3"/>
  <c r="M159" i="3"/>
  <c r="M151" i="3"/>
  <c r="M143" i="3"/>
  <c r="M135" i="3"/>
  <c r="M127" i="3"/>
  <c r="M119" i="3"/>
  <c r="M111" i="3"/>
  <c r="M103" i="3"/>
  <c r="M95" i="3"/>
  <c r="M87" i="3"/>
  <c r="M79" i="3"/>
  <c r="M71" i="3"/>
  <c r="M62" i="3"/>
  <c r="M54" i="3"/>
  <c r="M46" i="3"/>
  <c r="M38" i="3"/>
  <c r="M30" i="3"/>
  <c r="M22" i="3"/>
  <c r="M14" i="3"/>
  <c r="M66" i="3"/>
  <c r="M58" i="3"/>
  <c r="M50" i="3"/>
  <c r="M42" i="3"/>
  <c r="M34" i="3"/>
  <c r="M26" i="3"/>
  <c r="M18" i="3"/>
  <c r="M10" i="3"/>
  <c r="M32" i="3"/>
  <c r="M24" i="3"/>
  <c r="M16" i="3"/>
  <c r="M176" i="3"/>
  <c r="M158" i="3"/>
  <c r="M173" i="3"/>
  <c r="M165" i="3"/>
  <c r="M157" i="3"/>
  <c r="M149" i="3"/>
  <c r="M141" i="3"/>
  <c r="M133" i="3"/>
  <c r="M125" i="3"/>
  <c r="M117" i="3"/>
  <c r="M109" i="3"/>
  <c r="M101" i="3"/>
  <c r="M93" i="3"/>
  <c r="M85" i="3"/>
  <c r="M77" i="3"/>
  <c r="M69" i="3"/>
  <c r="M61" i="3"/>
  <c r="M53" i="3"/>
  <c r="M45" i="3"/>
  <c r="M37" i="3"/>
  <c r="M29" i="3"/>
  <c r="M21" i="3"/>
  <c r="M13" i="3"/>
  <c r="M166" i="3"/>
  <c r="M134" i="3"/>
  <c r="M142" i="3"/>
  <c r="M179" i="3"/>
  <c r="M171" i="3"/>
  <c r="M163" i="3"/>
  <c r="M155" i="3"/>
  <c r="M147" i="3"/>
  <c r="M139" i="3"/>
  <c r="M131" i="3"/>
  <c r="M123" i="3"/>
  <c r="M115" i="3"/>
  <c r="M107" i="3"/>
  <c r="M99" i="3"/>
  <c r="M91" i="3"/>
  <c r="M83" i="3"/>
  <c r="M75" i="3"/>
  <c r="M67" i="3"/>
  <c r="M59" i="3"/>
  <c r="M51" i="3"/>
  <c r="M43" i="3"/>
  <c r="M35" i="3"/>
  <c r="M27" i="3"/>
  <c r="M19" i="3"/>
  <c r="M11" i="3"/>
  <c r="M174" i="3"/>
  <c r="M150" i="3"/>
  <c r="M177" i="3"/>
  <c r="M169" i="3"/>
  <c r="M161" i="3"/>
  <c r="M153" i="3"/>
  <c r="M145" i="3"/>
  <c r="M137" i="3"/>
  <c r="M129" i="3"/>
  <c r="M121" i="3"/>
  <c r="M113" i="3"/>
  <c r="M105" i="3"/>
  <c r="M97" i="3"/>
  <c r="M89" i="3"/>
  <c r="M81" i="3"/>
  <c r="M73" i="3"/>
  <c r="M65" i="3"/>
  <c r="M57" i="3"/>
  <c r="M49" i="3"/>
  <c r="M41" i="3"/>
  <c r="M33" i="3"/>
  <c r="M25" i="3"/>
  <c r="M17" i="3"/>
  <c r="M9" i="3"/>
  <c r="M178" i="3"/>
  <c r="D5" i="1"/>
  <c r="L5" i="1"/>
  <c r="T5" i="1"/>
  <c r="AB5" i="1"/>
  <c r="AJ5" i="1"/>
  <c r="AR5" i="1"/>
  <c r="AZ5" i="1"/>
  <c r="FP5" i="1"/>
  <c r="BB5" i="1"/>
  <c r="GN5" i="1"/>
  <c r="FX5" i="1"/>
  <c r="GF5" i="1"/>
  <c r="FW5" i="1"/>
  <c r="GE5" i="1"/>
  <c r="GM5" i="1"/>
  <c r="BH5" i="1"/>
  <c r="BP5" i="1"/>
  <c r="BX5" i="1"/>
  <c r="CF5" i="1"/>
  <c r="CN5" i="1"/>
  <c r="CV5" i="1"/>
  <c r="DD5" i="1"/>
  <c r="DL5" i="1"/>
  <c r="DT5" i="1"/>
  <c r="EB5" i="1"/>
  <c r="EJ5" i="1"/>
  <c r="ER5" i="1"/>
  <c r="EZ5" i="1"/>
  <c r="FH5" i="1"/>
  <c r="DN5" i="1"/>
  <c r="AD5" i="1"/>
  <c r="AT5" i="1"/>
  <c r="BR5" i="1"/>
  <c r="DF5" i="1"/>
  <c r="DV5" i="1"/>
  <c r="ED5" i="1"/>
  <c r="ET5" i="1"/>
  <c r="FZ5" i="1"/>
  <c r="GH5" i="1"/>
  <c r="F5" i="1"/>
  <c r="V5" i="1"/>
  <c r="AL5" i="1"/>
  <c r="BJ5" i="1"/>
  <c r="BZ5" i="1"/>
  <c r="CH5" i="1"/>
  <c r="CP5" i="1"/>
  <c r="EL5" i="1"/>
  <c r="FB5" i="1"/>
  <c r="FR5" i="1"/>
  <c r="N5" i="1"/>
  <c r="CX5" i="1"/>
  <c r="FJ5" i="1"/>
  <c r="E5" i="1"/>
  <c r="M5" i="1"/>
  <c r="U5" i="1"/>
  <c r="AC5" i="1"/>
  <c r="AK5" i="1"/>
  <c r="AS5" i="1"/>
  <c r="BA5" i="1"/>
  <c r="BI5" i="1"/>
  <c r="BQ5" i="1"/>
  <c r="BY5" i="1"/>
  <c r="CG5" i="1"/>
  <c r="CO5" i="1"/>
  <c r="CW5" i="1"/>
  <c r="DE5" i="1"/>
  <c r="DM5" i="1"/>
  <c r="DU5" i="1"/>
  <c r="EC5" i="1"/>
  <c r="EK5" i="1"/>
  <c r="ES5" i="1"/>
  <c r="FA5" i="1"/>
  <c r="FI5" i="1"/>
  <c r="FQ5" i="1"/>
  <c r="FY5" i="1"/>
  <c r="GG5" i="1"/>
  <c r="GO5" i="1"/>
  <c r="G5" i="1"/>
  <c r="O5" i="1"/>
  <c r="W5" i="1"/>
  <c r="AE5" i="1"/>
  <c r="AM5" i="1"/>
  <c r="AU5" i="1"/>
  <c r="BC5" i="1"/>
  <c r="BK5" i="1"/>
  <c r="BS5" i="1"/>
  <c r="CA5" i="1"/>
  <c r="CI5" i="1"/>
  <c r="CQ5" i="1"/>
  <c r="CY5" i="1"/>
  <c r="DG5" i="1"/>
  <c r="DO5" i="1"/>
  <c r="DW5" i="1"/>
  <c r="EE5" i="1"/>
  <c r="EM5" i="1"/>
  <c r="EU5" i="1"/>
  <c r="FC5" i="1"/>
  <c r="FK5" i="1"/>
  <c r="FS5" i="1"/>
  <c r="GA5" i="1"/>
  <c r="GI5" i="1"/>
  <c r="H5" i="1"/>
  <c r="P5" i="1"/>
  <c r="X5" i="1"/>
  <c r="AF5" i="1"/>
  <c r="AN5" i="1"/>
  <c r="AV5" i="1"/>
  <c r="BD5" i="1"/>
  <c r="BL5" i="1"/>
  <c r="BT5" i="1"/>
  <c r="CB5" i="1"/>
  <c r="CJ5" i="1"/>
  <c r="CR5" i="1"/>
  <c r="CZ5" i="1"/>
  <c r="DH5" i="1"/>
  <c r="DP5" i="1"/>
  <c r="DX5" i="1"/>
  <c r="EF5" i="1"/>
  <c r="EN5" i="1"/>
  <c r="EV5" i="1"/>
  <c r="FD5" i="1"/>
  <c r="FL5" i="1"/>
  <c r="FT5" i="1"/>
  <c r="GB5" i="1"/>
  <c r="GJ5" i="1"/>
  <c r="I5" i="1"/>
  <c r="Q5" i="1"/>
  <c r="Y5" i="1"/>
  <c r="AG5" i="1"/>
  <c r="AO5" i="1"/>
  <c r="AW5" i="1"/>
  <c r="BE5" i="1"/>
  <c r="BM5" i="1"/>
  <c r="BU5" i="1"/>
  <c r="CC5" i="1"/>
  <c r="CK5" i="1"/>
  <c r="CS5" i="1"/>
  <c r="DA5" i="1"/>
  <c r="DI5" i="1"/>
  <c r="DQ5" i="1"/>
  <c r="DY5" i="1"/>
  <c r="EG5" i="1"/>
  <c r="EO5" i="1"/>
  <c r="EW5" i="1"/>
  <c r="FE5" i="1"/>
  <c r="FM5" i="1"/>
  <c r="FU5" i="1"/>
  <c r="GC5" i="1"/>
  <c r="GK5" i="1"/>
  <c r="J5" i="1"/>
  <c r="R5" i="1"/>
  <c r="Z5" i="1"/>
  <c r="AH5" i="1"/>
  <c r="AP5" i="1"/>
  <c r="AX5" i="1"/>
  <c r="BF5" i="1"/>
  <c r="BN5" i="1"/>
  <c r="BV5" i="1"/>
  <c r="CD5" i="1"/>
  <c r="CL5" i="1"/>
  <c r="CT5" i="1"/>
  <c r="DB5" i="1"/>
  <c r="DJ5" i="1"/>
  <c r="DR5" i="1"/>
  <c r="DZ5" i="1"/>
  <c r="EH5" i="1"/>
  <c r="EP5" i="1"/>
  <c r="EX5" i="1"/>
  <c r="FF5" i="1"/>
  <c r="FN5" i="1"/>
  <c r="FV5" i="1"/>
  <c r="GD5" i="1"/>
  <c r="GL5" i="1"/>
  <c r="K5" i="1"/>
  <c r="S5" i="1"/>
  <c r="AA5" i="1"/>
  <c r="AI5" i="1"/>
  <c r="AQ5" i="1"/>
  <c r="AY5" i="1"/>
  <c r="BG5" i="1"/>
  <c r="BO5" i="1"/>
  <c r="BW5" i="1"/>
  <c r="CE5" i="1"/>
  <c r="CM5" i="1"/>
  <c r="CU5" i="1"/>
  <c r="DC5" i="1"/>
  <c r="DK5" i="1"/>
  <c r="DS5" i="1"/>
  <c r="EA5" i="1"/>
  <c r="EI5" i="1"/>
  <c r="EQ5" i="1"/>
  <c r="EY5" i="1"/>
  <c r="FG5" i="1"/>
  <c r="FO5" i="1"/>
  <c r="N174" i="19"/>
  <c r="R174" i="19"/>
  <c r="S174" i="19"/>
  <c r="H174" i="19"/>
  <c r="N27" i="19"/>
  <c r="R27" i="19"/>
  <c r="S27" i="19"/>
  <c r="H27" i="19"/>
  <c r="H91" i="19"/>
  <c r="H155" i="19"/>
  <c r="N60" i="19"/>
  <c r="R60" i="19"/>
  <c r="S60" i="19"/>
  <c r="H60" i="19"/>
  <c r="N61" i="19"/>
  <c r="R61" i="19"/>
  <c r="S61" i="19"/>
  <c r="H61" i="19"/>
  <c r="H125" i="19"/>
  <c r="N14" i="19"/>
  <c r="R14" i="19"/>
  <c r="S14" i="19"/>
  <c r="H14" i="19"/>
  <c r="H78" i="19"/>
  <c r="H142" i="19"/>
  <c r="N39" i="19"/>
  <c r="R39" i="19"/>
  <c r="S39" i="19"/>
  <c r="H39" i="19"/>
  <c r="H103" i="19"/>
  <c r="H128" i="19"/>
  <c r="H81" i="19"/>
  <c r="H145" i="19"/>
  <c r="N34" i="19"/>
  <c r="R34" i="19"/>
  <c r="S34" i="19"/>
  <c r="H34" i="19"/>
  <c r="H162" i="19"/>
  <c r="H180" i="23"/>
  <c r="N51" i="19"/>
  <c r="R51" i="19"/>
  <c r="S51" i="19"/>
  <c r="H51" i="19"/>
  <c r="H115" i="19"/>
  <c r="N175" i="19"/>
  <c r="R175" i="19"/>
  <c r="S175" i="19"/>
  <c r="H175" i="19"/>
  <c r="N68" i="19"/>
  <c r="R68" i="19"/>
  <c r="S68" i="19"/>
  <c r="H68" i="19"/>
  <c r="H108" i="19"/>
  <c r="H172" i="19"/>
  <c r="N21" i="19"/>
  <c r="R21" i="19"/>
  <c r="S21" i="19"/>
  <c r="H21" i="19"/>
  <c r="H149" i="19"/>
  <c r="H102" i="19"/>
  <c r="H166" i="19"/>
  <c r="N63" i="19"/>
  <c r="R63" i="19"/>
  <c r="S63" i="19"/>
  <c r="H63" i="19"/>
  <c r="H127" i="19"/>
  <c r="H167" i="19"/>
  <c r="N24" i="19"/>
  <c r="R24" i="19"/>
  <c r="S24" i="19"/>
  <c r="H24" i="19"/>
  <c r="H88" i="19"/>
  <c r="H152" i="19"/>
  <c r="N41" i="19"/>
  <c r="R41" i="19"/>
  <c r="S41" i="19"/>
  <c r="H41" i="19"/>
  <c r="H105" i="19"/>
  <c r="H169" i="19"/>
  <c r="H98" i="19"/>
  <c r="N11" i="19"/>
  <c r="R11" i="19"/>
  <c r="S11" i="19"/>
  <c r="H11" i="19"/>
  <c r="H75" i="19"/>
  <c r="H132" i="19"/>
  <c r="H156" i="19"/>
  <c r="N45" i="19"/>
  <c r="R45" i="19"/>
  <c r="S45" i="19"/>
  <c r="H45" i="19"/>
  <c r="H85" i="19"/>
  <c r="H109" i="19"/>
  <c r="N7" i="19"/>
  <c r="H7" i="19"/>
  <c r="N62" i="19"/>
  <c r="R62" i="19"/>
  <c r="S62" i="19"/>
  <c r="H62" i="19"/>
  <c r="H126" i="19"/>
  <c r="N23" i="19"/>
  <c r="R23" i="19"/>
  <c r="S23" i="19"/>
  <c r="H23" i="19"/>
  <c r="H87" i="19"/>
  <c r="H151" i="19"/>
  <c r="N48" i="19"/>
  <c r="R48" i="19"/>
  <c r="S48" i="19"/>
  <c r="H48" i="19"/>
  <c r="H112" i="19"/>
  <c r="N65" i="19"/>
  <c r="R65" i="19"/>
  <c r="S65" i="19"/>
  <c r="H65" i="19"/>
  <c r="N18" i="19"/>
  <c r="R18" i="19"/>
  <c r="S18" i="19"/>
  <c r="H18" i="19"/>
  <c r="N35" i="19"/>
  <c r="R35" i="19"/>
  <c r="S35" i="19"/>
  <c r="H35" i="19"/>
  <c r="H99" i="19"/>
  <c r="H139" i="19"/>
  <c r="H163" i="19"/>
  <c r="N28" i="19"/>
  <c r="R28" i="19"/>
  <c r="S28" i="19"/>
  <c r="H28" i="19"/>
  <c r="N52" i="19"/>
  <c r="R52" i="19"/>
  <c r="S52" i="19"/>
  <c r="H52" i="19"/>
  <c r="H92" i="19"/>
  <c r="N176" i="19"/>
  <c r="R176" i="19"/>
  <c r="S176" i="19"/>
  <c r="H176" i="19"/>
  <c r="H69" i="19"/>
  <c r="H133" i="19"/>
  <c r="H180" i="15"/>
  <c r="N22" i="19"/>
  <c r="R22" i="19"/>
  <c r="S22" i="19"/>
  <c r="H22" i="19"/>
  <c r="H86" i="19"/>
  <c r="N47" i="19"/>
  <c r="R47" i="19"/>
  <c r="S47" i="19"/>
  <c r="H47" i="19"/>
  <c r="H111" i="19"/>
  <c r="N8" i="19"/>
  <c r="R8" i="19"/>
  <c r="S8" i="19"/>
  <c r="H8" i="19"/>
  <c r="H72" i="19"/>
  <c r="H136" i="19"/>
  <c r="N25" i="19"/>
  <c r="R25" i="19"/>
  <c r="S25" i="19"/>
  <c r="H25" i="19"/>
  <c r="N42" i="19"/>
  <c r="R42" i="19"/>
  <c r="S42" i="19"/>
  <c r="H42" i="19"/>
  <c r="H82" i="19"/>
  <c r="H123" i="19"/>
  <c r="N7" i="17" a="1"/>
  <c r="H7" i="17"/>
  <c r="H180" i="17"/>
  <c r="N19" i="19"/>
  <c r="R19" i="19"/>
  <c r="S19" i="19"/>
  <c r="H19" i="19"/>
  <c r="H83" i="19"/>
  <c r="H147" i="19"/>
  <c r="N36" i="19"/>
  <c r="R36" i="19"/>
  <c r="S36" i="19"/>
  <c r="H36" i="19"/>
  <c r="H76" i="19"/>
  <c r="H164" i="19"/>
  <c r="N53" i="19"/>
  <c r="R53" i="19"/>
  <c r="S53" i="19"/>
  <c r="H53" i="19"/>
  <c r="H117" i="19"/>
  <c r="N177" i="19"/>
  <c r="R177" i="19"/>
  <c r="S177" i="19"/>
  <c r="H177" i="19"/>
  <c r="H134" i="19"/>
  <c r="N31" i="19"/>
  <c r="R31" i="19"/>
  <c r="S31" i="19"/>
  <c r="H31" i="19"/>
  <c r="H95" i="19"/>
  <c r="H159" i="19"/>
  <c r="N56" i="19"/>
  <c r="R56" i="19"/>
  <c r="S56" i="19"/>
  <c r="H56" i="19"/>
  <c r="H96" i="19"/>
  <c r="H120" i="19"/>
  <c r="N9" i="19"/>
  <c r="R9" i="19"/>
  <c r="S9" i="19"/>
  <c r="H9" i="19"/>
  <c r="H73" i="19"/>
  <c r="H137" i="19"/>
  <c r="N26" i="19"/>
  <c r="R26" i="19"/>
  <c r="S26" i="19"/>
  <c r="H26" i="19"/>
  <c r="N66" i="19"/>
  <c r="R66" i="19"/>
  <c r="S66" i="19"/>
  <c r="H66" i="19"/>
  <c r="H154" i="19"/>
  <c r="N43" i="19"/>
  <c r="R43" i="19"/>
  <c r="S43" i="19"/>
  <c r="H43" i="19"/>
  <c r="H107" i="19"/>
  <c r="H171" i="19"/>
  <c r="H100" i="19"/>
  <c r="N13" i="19"/>
  <c r="R13" i="19"/>
  <c r="S13" i="19"/>
  <c r="H13" i="19"/>
  <c r="H77" i="19"/>
  <c r="H141" i="19"/>
  <c r="N30" i="19"/>
  <c r="R30" i="19"/>
  <c r="S30" i="19"/>
  <c r="H30" i="19"/>
  <c r="H158" i="19"/>
  <c r="N55" i="19"/>
  <c r="R55" i="19"/>
  <c r="S55" i="19"/>
  <c r="H55" i="19"/>
  <c r="H119" i="19"/>
  <c r="N16" i="19"/>
  <c r="R16" i="19"/>
  <c r="S16" i="19"/>
  <c r="H16" i="19"/>
  <c r="H97" i="19"/>
  <c r="H114" i="19"/>
  <c r="N67" i="19"/>
  <c r="R67" i="19"/>
  <c r="S67" i="19"/>
  <c r="H67" i="19"/>
  <c r="H131" i="19"/>
  <c r="N20" i="19"/>
  <c r="R20" i="19"/>
  <c r="S20" i="19"/>
  <c r="H20" i="19"/>
  <c r="H84" i="19"/>
  <c r="H124" i="19"/>
  <c r="H148" i="19"/>
  <c r="N37" i="19"/>
  <c r="R37" i="19"/>
  <c r="S37" i="19"/>
  <c r="H37" i="19"/>
  <c r="H101" i="19"/>
  <c r="H165" i="19"/>
  <c r="N54" i="19"/>
  <c r="R54" i="19"/>
  <c r="S54" i="19"/>
  <c r="H54" i="19"/>
  <c r="H118" i="19"/>
  <c r="N15" i="19"/>
  <c r="R15" i="19"/>
  <c r="S15" i="19"/>
  <c r="H15" i="19"/>
  <c r="H79" i="19"/>
  <c r="H143" i="19"/>
  <c r="N40" i="19"/>
  <c r="R40" i="19"/>
  <c r="S40" i="19"/>
  <c r="H40" i="19"/>
  <c r="H80" i="19"/>
  <c r="H144" i="19"/>
  <c r="H168" i="19"/>
  <c r="N33" i="19"/>
  <c r="R33" i="19"/>
  <c r="S33" i="19"/>
  <c r="H33" i="19"/>
  <c r="N57" i="19"/>
  <c r="R57" i="19"/>
  <c r="S57" i="19"/>
  <c r="H57" i="19"/>
  <c r="H121" i="19"/>
  <c r="N10" i="19"/>
  <c r="R10" i="19"/>
  <c r="S10" i="19"/>
  <c r="H10" i="19"/>
  <c r="N50" i="19"/>
  <c r="R50" i="19"/>
  <c r="S50" i="19"/>
  <c r="H50" i="19"/>
  <c r="H74" i="19"/>
  <c r="H138" i="19"/>
  <c r="R7" i="23"/>
  <c r="S7" i="23"/>
  <c r="R175" i="23"/>
  <c r="AK67" i="3"/>
  <c r="AK21" i="3"/>
  <c r="AK35" i="3"/>
  <c r="AK26" i="3"/>
  <c r="AK10" i="3"/>
  <c r="AK34" i="3"/>
  <c r="AK22" i="3"/>
  <c r="AK68" i="3"/>
  <c r="AK11" i="3"/>
  <c r="AK36" i="3"/>
  <c r="AK15" i="3"/>
  <c r="AK17" i="3"/>
  <c r="AK23" i="3"/>
  <c r="AK39" i="3"/>
  <c r="AK69" i="3"/>
  <c r="AK43" i="3"/>
  <c r="AK37" i="3"/>
  <c r="AK31" i="3"/>
  <c r="AK66" i="3"/>
  <c r="AK9" i="3"/>
  <c r="AK58" i="3"/>
  <c r="AK59" i="3"/>
  <c r="AK12" i="3"/>
  <c r="AK27" i="3"/>
  <c r="AK42" i="3"/>
  <c r="AK25" i="3"/>
  <c r="AK30" i="3"/>
  <c r="AK56" i="3"/>
  <c r="AK33" i="3"/>
  <c r="AK60" i="3"/>
  <c r="AK13" i="3"/>
  <c r="AK28" i="3"/>
  <c r="AK41" i="3"/>
  <c r="AK63" i="3"/>
  <c r="AK64" i="3"/>
  <c r="AK55" i="3"/>
  <c r="AK57" i="3"/>
  <c r="AK61" i="3"/>
  <c r="AK44" i="3"/>
  <c r="AK29" i="3"/>
  <c r="AK65" i="3"/>
  <c r="AK49" i="3"/>
  <c r="AK14" i="3"/>
  <c r="AK16" i="3"/>
  <c r="AK46" i="3"/>
  <c r="AK51" i="3"/>
  <c r="AK19" i="3"/>
  <c r="AK45" i="3"/>
  <c r="AK54" i="3"/>
  <c r="AK38" i="3"/>
  <c r="AK62" i="3"/>
  <c r="AK50" i="3"/>
  <c r="AK32" i="3"/>
  <c r="AK52" i="3"/>
  <c r="AK20" i="3"/>
  <c r="AK53" i="3"/>
  <c r="AK40" i="3"/>
  <c r="AK24" i="3"/>
  <c r="AK48" i="3"/>
  <c r="AK47" i="3"/>
  <c r="N230" i="3"/>
  <c r="N240" i="3"/>
  <c r="AK8" i="3"/>
  <c r="C18" i="21"/>
  <c r="N56" i="17"/>
  <c r="N50" i="17"/>
  <c r="N177" i="17"/>
  <c r="N63" i="17"/>
  <c r="N178" i="17"/>
  <c r="N32" i="17"/>
  <c r="N25" i="17"/>
  <c r="N19" i="17"/>
  <c r="N51" i="17"/>
  <c r="N20" i="17"/>
  <c r="N13" i="17"/>
  <c r="N53" i="17"/>
  <c r="N31" i="17"/>
  <c r="N18" i="17"/>
  <c r="N65" i="17"/>
  <c r="N26" i="17"/>
  <c r="N58" i="17"/>
  <c r="N60" i="17"/>
  <c r="N14" i="17"/>
  <c r="N8" i="17"/>
  <c r="N46" i="17"/>
  <c r="N33" i="17"/>
  <c r="N27" i="17"/>
  <c r="N28" i="17"/>
  <c r="N21" i="17"/>
  <c r="N61" i="17"/>
  <c r="N62" i="17"/>
  <c r="N39" i="17"/>
  <c r="N48" i="17"/>
  <c r="N37" i="17"/>
  <c r="N54" i="17"/>
  <c r="N40" i="17"/>
  <c r="N57" i="17"/>
  <c r="N12" i="17"/>
  <c r="N66" i="17"/>
  <c r="N34" i="17"/>
  <c r="N67" i="17"/>
  <c r="N68" i="17"/>
  <c r="N59" i="17"/>
  <c r="N29" i="17"/>
  <c r="N49" i="17"/>
  <c r="N173" i="17"/>
  <c r="N41" i="17"/>
  <c r="N174" i="17"/>
  <c r="N35" i="17"/>
  <c r="N175" i="17"/>
  <c r="N36" i="17"/>
  <c r="N30" i="17"/>
  <c r="N16" i="17"/>
  <c r="O7" i="17"/>
  <c r="P47" i="17"/>
  <c r="P26" i="17"/>
  <c r="P50" i="17"/>
  <c r="Q63" i="17"/>
  <c r="Q175" i="17"/>
  <c r="P60" i="17"/>
  <c r="P37" i="17"/>
  <c r="O64" i="17"/>
  <c r="Q9" i="17"/>
  <c r="P24" i="17"/>
  <c r="Q37" i="17"/>
  <c r="P64" i="17"/>
  <c r="O47" i="17"/>
  <c r="Q51" i="17"/>
  <c r="O65" i="17"/>
  <c r="O12" i="17"/>
  <c r="O52" i="17"/>
  <c r="P177" i="17"/>
  <c r="P23" i="17"/>
  <c r="P63" i="17"/>
  <c r="P175" i="17"/>
  <c r="Q39" i="17"/>
  <c r="Q33" i="17"/>
  <c r="O26" i="17"/>
  <c r="P55" i="17"/>
  <c r="O66" i="17"/>
  <c r="Q25" i="17"/>
  <c r="P18" i="17"/>
  <c r="P178" i="17"/>
  <c r="O32" i="17"/>
  <c r="O55" i="17"/>
  <c r="P16" i="17"/>
  <c r="O43" i="17"/>
  <c r="O62" i="17"/>
  <c r="Q176" i="17"/>
  <c r="P30" i="17"/>
  <c r="Q43" i="17"/>
  <c r="Q30" i="17"/>
  <c r="O44" i="17"/>
  <c r="P57" i="17"/>
  <c r="P15" i="17"/>
  <c r="O42" i="17"/>
  <c r="Q68" i="17"/>
  <c r="Q31" i="17"/>
  <c r="O45" i="17"/>
  <c r="P20" i="17"/>
  <c r="O8" i="17"/>
  <c r="Q18" i="17"/>
  <c r="Q42" i="17"/>
  <c r="O19" i="17"/>
  <c r="Q29" i="17"/>
  <c r="P36" i="17"/>
  <c r="P11" i="17"/>
  <c r="O38" i="17"/>
  <c r="Q48" i="17"/>
  <c r="O13" i="17"/>
  <c r="Q19" i="17"/>
  <c r="P46" i="17"/>
  <c r="O57" i="17"/>
  <c r="P174" i="17"/>
  <c r="P10" i="17"/>
  <c r="O20" i="17"/>
  <c r="Q46" i="17"/>
  <c r="Q44" i="17"/>
  <c r="O58" i="17"/>
  <c r="P44" i="17"/>
  <c r="P58" i="17"/>
  <c r="Q20" i="17"/>
  <c r="Q36" i="17"/>
  <c r="P68" i="17"/>
  <c r="O61" i="17"/>
  <c r="O173" i="17"/>
  <c r="P13" i="17"/>
  <c r="Q50" i="17"/>
  <c r="P61" i="17"/>
  <c r="P8" i="17"/>
  <c r="P48" i="17"/>
  <c r="Q173" i="17"/>
  <c r="Q16" i="17"/>
  <c r="O30" i="17"/>
  <c r="P43" i="17"/>
  <c r="P67" i="17"/>
  <c r="Q11" i="17"/>
  <c r="O25" i="17"/>
  <c r="Q35" i="17"/>
  <c r="Q17" i="17"/>
  <c r="P25" i="17"/>
  <c r="P65" i="17"/>
  <c r="O10" i="17"/>
  <c r="O34" i="17"/>
  <c r="P34" i="17"/>
  <c r="P21" i="17"/>
  <c r="O56" i="17"/>
  <c r="O27" i="17"/>
  <c r="Q45" i="17"/>
  <c r="Q61" i="17"/>
  <c r="P176" i="17"/>
  <c r="Q40" i="17"/>
  <c r="O174" i="17"/>
  <c r="O9" i="17"/>
  <c r="Q54" i="17"/>
  <c r="O53" i="17"/>
  <c r="O40" i="17"/>
  <c r="O23" i="17"/>
  <c r="P27" i="17"/>
  <c r="P59" i="17"/>
  <c r="Q27" i="17"/>
  <c r="Q22" i="17"/>
  <c r="P12" i="17"/>
  <c r="Q60" i="17"/>
  <c r="Q23" i="17"/>
  <c r="Q10" i="17"/>
  <c r="Q178" i="17"/>
  <c r="Q13" i="17"/>
  <c r="O46" i="17"/>
  <c r="O49" i="17"/>
  <c r="Q67" i="17"/>
  <c r="Q174" i="17"/>
  <c r="P39" i="17"/>
  <c r="P42" i="17"/>
  <c r="Q58" i="17"/>
  <c r="O51" i="17"/>
  <c r="O67" i="17"/>
  <c r="O14" i="17"/>
  <c r="O31" i="17"/>
  <c r="P14" i="17"/>
  <c r="P9" i="17"/>
  <c r="P41" i="17"/>
  <c r="O16" i="17"/>
  <c r="P29" i="17"/>
  <c r="P28" i="17"/>
  <c r="Q49" i="17"/>
  <c r="O33" i="17"/>
  <c r="Q62" i="17"/>
  <c r="Q177" i="17"/>
  <c r="O29" i="17"/>
  <c r="Q41" i="17"/>
  <c r="Q21" i="17"/>
  <c r="P40" i="17"/>
  <c r="P19" i="17"/>
  <c r="Q32" i="17"/>
  <c r="P51" i="17"/>
  <c r="Q64" i="17"/>
  <c r="P54" i="17"/>
  <c r="O28" i="17"/>
  <c r="Q47" i="17"/>
  <c r="P66" i="17"/>
  <c r="O22" i="17"/>
  <c r="O63" i="17"/>
  <c r="O177" i="17"/>
  <c r="P49" i="17"/>
  <c r="P7" i="17"/>
  <c r="Q34" i="17"/>
  <c r="P53" i="17"/>
  <c r="O59" i="17"/>
  <c r="P22" i="17"/>
  <c r="P33" i="17"/>
  <c r="O68" i="17"/>
  <c r="O36" i="17"/>
  <c r="P38" i="17"/>
  <c r="Q24" i="17"/>
  <c r="P32" i="17"/>
  <c r="Q66" i="17"/>
  <c r="P17" i="17"/>
  <c r="Q8" i="17"/>
  <c r="P35" i="17"/>
  <c r="Q26" i="17"/>
  <c r="Q52" i="17"/>
  <c r="O21" i="17"/>
  <c r="O175" i="17"/>
  <c r="Q12" i="17"/>
  <c r="Q28" i="17"/>
  <c r="Q65" i="17"/>
  <c r="O178" i="17"/>
  <c r="Q14" i="17"/>
  <c r="O39" i="17"/>
  <c r="P52" i="17"/>
  <c r="O11" i="17"/>
  <c r="P45" i="17"/>
  <c r="Q55" i="17"/>
  <c r="O50" i="17"/>
  <c r="Q57" i="17"/>
  <c r="O176" i="17"/>
  <c r="P31" i="17"/>
  <c r="O24" i="17"/>
  <c r="Q15" i="17"/>
  <c r="P173" i="17"/>
  <c r="P62" i="17"/>
  <c r="P56" i="17"/>
  <c r="O37" i="17"/>
  <c r="O60" i="17"/>
  <c r="O41" i="17"/>
  <c r="O35" i="17"/>
  <c r="O18" i="17"/>
  <c r="Q59" i="17"/>
  <c r="O54" i="17"/>
  <c r="Q53" i="17"/>
  <c r="Q38" i="17"/>
  <c r="O17" i="17"/>
  <c r="Q56" i="17"/>
  <c r="O48" i="17"/>
  <c r="O15" i="17"/>
  <c r="N9" i="17"/>
  <c r="N10" i="17"/>
  <c r="N42" i="17"/>
  <c r="N11" i="17"/>
  <c r="N7" i="17"/>
  <c r="N15" i="17"/>
  <c r="N55" i="17"/>
  <c r="N17" i="17"/>
  <c r="N43" i="17"/>
  <c r="N44" i="17"/>
  <c r="N45" i="17"/>
  <c r="N38" i="17"/>
  <c r="N23" i="17"/>
  <c r="N24" i="17"/>
  <c r="N64" i="17"/>
  <c r="N52" i="17"/>
  <c r="N176" i="17"/>
  <c r="N22" i="17"/>
  <c r="N47" i="17"/>
  <c r="N7" i="15" a="1"/>
  <c r="G180" i="15"/>
  <c r="Q7" i="19"/>
  <c r="G180" i="19"/>
  <c r="Q7" i="17"/>
  <c r="G180" i="17"/>
  <c r="D180" i="15"/>
  <c r="D180" i="17"/>
  <c r="D180" i="19"/>
  <c r="N184" i="3"/>
  <c r="C8" i="21"/>
  <c r="N224" i="3"/>
  <c r="C48" i="21"/>
  <c r="H180" i="19"/>
  <c r="BB47" i="3"/>
  <c r="BB48" i="3"/>
  <c r="BB40" i="3"/>
  <c r="BB54" i="3"/>
  <c r="BB65" i="3"/>
  <c r="BB41" i="3"/>
  <c r="BB42" i="3"/>
  <c r="BB37" i="3"/>
  <c r="BB11" i="3"/>
  <c r="BB67" i="3"/>
  <c r="BB53" i="3"/>
  <c r="BB45" i="3"/>
  <c r="BB29" i="3"/>
  <c r="BB28" i="3"/>
  <c r="BB27" i="3"/>
  <c r="BB43" i="3"/>
  <c r="BB68" i="3"/>
  <c r="BB20" i="3"/>
  <c r="BB19" i="3"/>
  <c r="BB44" i="3"/>
  <c r="BB13" i="3"/>
  <c r="BB12" i="3"/>
  <c r="BB69" i="3"/>
  <c r="BB22" i="3"/>
  <c r="BB8" i="3"/>
  <c r="BB52" i="3"/>
  <c r="BB51" i="3"/>
  <c r="BB61" i="3"/>
  <c r="BB60" i="3"/>
  <c r="BB59" i="3"/>
  <c r="BB39" i="3"/>
  <c r="BB34" i="3"/>
  <c r="BB32" i="3"/>
  <c r="BB46" i="3"/>
  <c r="BB57" i="3"/>
  <c r="BB33" i="3"/>
  <c r="BB58" i="3"/>
  <c r="BB23" i="3"/>
  <c r="BB10" i="3"/>
  <c r="BB50" i="3"/>
  <c r="BB16" i="3"/>
  <c r="BB55" i="3"/>
  <c r="BB56" i="3"/>
  <c r="BB9" i="3"/>
  <c r="BB17" i="3"/>
  <c r="BB26" i="3"/>
  <c r="BB18" i="3"/>
  <c r="BB62" i="3"/>
  <c r="BB14" i="3"/>
  <c r="BB64" i="3"/>
  <c r="BB30" i="3"/>
  <c r="BB66" i="3"/>
  <c r="BB15" i="3"/>
  <c r="BB35" i="3"/>
  <c r="BB24" i="3"/>
  <c r="BB38" i="3"/>
  <c r="BB49" i="3"/>
  <c r="BB63" i="3"/>
  <c r="BB25" i="3"/>
  <c r="BB31" i="3"/>
  <c r="BB36" i="3"/>
  <c r="BB21" i="3"/>
  <c r="S175" i="23"/>
  <c r="P8" i="24" a="1"/>
  <c r="P8" i="24"/>
  <c r="R23" i="17"/>
  <c r="R44" i="17"/>
  <c r="R43" i="17"/>
  <c r="R9" i="17"/>
  <c r="R10" i="17"/>
  <c r="C23" i="21"/>
  <c r="N201" i="3"/>
  <c r="R11" i="17"/>
  <c r="R22" i="17"/>
  <c r="R64" i="17"/>
  <c r="R24" i="17"/>
  <c r="R38" i="17"/>
  <c r="R42" i="17"/>
  <c r="R55" i="17"/>
  <c r="R47" i="17"/>
  <c r="R176" i="17"/>
  <c r="R52" i="17"/>
  <c r="R17" i="17"/>
  <c r="R56" i="17"/>
  <c r="R174" i="17"/>
  <c r="R49" i="17"/>
  <c r="R37" i="17"/>
  <c r="R33" i="17"/>
  <c r="R46" i="17"/>
  <c r="R53" i="17"/>
  <c r="R63" i="17"/>
  <c r="R41" i="17"/>
  <c r="R29" i="17"/>
  <c r="R66" i="17"/>
  <c r="R48" i="17"/>
  <c r="R13" i="17"/>
  <c r="R177" i="17"/>
  <c r="R16" i="17"/>
  <c r="R59" i="17"/>
  <c r="R39" i="17"/>
  <c r="R8" i="17"/>
  <c r="R20" i="17"/>
  <c r="R50" i="17"/>
  <c r="R45" i="17"/>
  <c r="R30" i="17"/>
  <c r="R68" i="17"/>
  <c r="R12" i="17"/>
  <c r="R62" i="17"/>
  <c r="R14" i="17"/>
  <c r="R18" i="17"/>
  <c r="R51" i="17"/>
  <c r="R67" i="17"/>
  <c r="R57" i="17"/>
  <c r="R61" i="17"/>
  <c r="R60" i="17"/>
  <c r="R19" i="17"/>
  <c r="R36" i="17"/>
  <c r="R34" i="17"/>
  <c r="R21" i="17"/>
  <c r="R58" i="17"/>
  <c r="R25" i="17"/>
  <c r="R32" i="17"/>
  <c r="R175" i="17"/>
  <c r="R40" i="17"/>
  <c r="R28" i="17"/>
  <c r="R26" i="17"/>
  <c r="R178" i="17"/>
  <c r="R15" i="17"/>
  <c r="R35" i="17"/>
  <c r="R173" i="17"/>
  <c r="R54" i="17"/>
  <c r="R27" i="17"/>
  <c r="R65" i="17"/>
  <c r="R31" i="17"/>
  <c r="R7" i="19"/>
  <c r="S7" i="19"/>
  <c r="N7" i="15"/>
  <c r="Q10" i="15"/>
  <c r="Q26" i="15"/>
  <c r="Q42" i="15"/>
  <c r="Q58" i="15"/>
  <c r="O68" i="15"/>
  <c r="Q174" i="15"/>
  <c r="Q177" i="15"/>
  <c r="Q179" i="15"/>
  <c r="Q48" i="15"/>
  <c r="P178" i="15"/>
  <c r="Q50" i="15"/>
  <c r="Q176" i="15"/>
  <c r="Q22" i="15"/>
  <c r="O66" i="15"/>
  <c r="O177" i="15"/>
  <c r="Q24" i="15"/>
  <c r="Q66" i="15"/>
  <c r="P177" i="15"/>
  <c r="Q12" i="15"/>
  <c r="Q28" i="15"/>
  <c r="Q44" i="15"/>
  <c r="Q60" i="15"/>
  <c r="Q68" i="15"/>
  <c r="O175" i="15"/>
  <c r="N178" i="15"/>
  <c r="Q32" i="15"/>
  <c r="Q62" i="15"/>
  <c r="P176" i="15"/>
  <c r="Q18" i="15"/>
  <c r="O64" i="15"/>
  <c r="Q178" i="15"/>
  <c r="Q38" i="15"/>
  <c r="O174" i="15"/>
  <c r="Q8" i="15"/>
  <c r="Q56" i="15"/>
  <c r="P179" i="15"/>
  <c r="Q14" i="15"/>
  <c r="Q30" i="15"/>
  <c r="Q46" i="15"/>
  <c r="O62" i="15"/>
  <c r="O176" i="15"/>
  <c r="O178" i="15"/>
  <c r="Q16" i="15"/>
  <c r="Q34" i="15"/>
  <c r="Q54" i="15"/>
  <c r="O179" i="15"/>
  <c r="Q40" i="15"/>
  <c r="P174" i="15"/>
  <c r="Q20" i="15"/>
  <c r="Q36" i="15"/>
  <c r="Q52" i="15"/>
  <c r="Q64" i="15"/>
  <c r="N177" i="15"/>
  <c r="N179" i="15"/>
  <c r="P66" i="15"/>
  <c r="P50" i="15"/>
  <c r="P34" i="15"/>
  <c r="P18" i="15"/>
  <c r="O56" i="15"/>
  <c r="O40" i="15"/>
  <c r="O24" i="15"/>
  <c r="O8" i="15"/>
  <c r="N66" i="15"/>
  <c r="N50" i="15"/>
  <c r="N34" i="15"/>
  <c r="N18" i="15"/>
  <c r="Q59" i="15"/>
  <c r="Q43" i="15"/>
  <c r="Q27" i="15"/>
  <c r="Q11" i="15"/>
  <c r="P53" i="15"/>
  <c r="P37" i="15"/>
  <c r="P21" i="15"/>
  <c r="O173" i="15"/>
  <c r="O61" i="15"/>
  <c r="O45" i="15"/>
  <c r="O29" i="15"/>
  <c r="O13" i="15"/>
  <c r="N55" i="15"/>
  <c r="N39" i="15"/>
  <c r="N23" i="15"/>
  <c r="P62" i="15"/>
  <c r="P46" i="15"/>
  <c r="P30" i="15"/>
  <c r="P14" i="15"/>
  <c r="O52" i="15"/>
  <c r="O36" i="15"/>
  <c r="N174" i="15"/>
  <c r="N46" i="15"/>
  <c r="N14" i="15"/>
  <c r="P64" i="15"/>
  <c r="P48" i="15"/>
  <c r="P32" i="15"/>
  <c r="P16" i="15"/>
  <c r="O54" i="15"/>
  <c r="O38" i="15"/>
  <c r="O22" i="15"/>
  <c r="N176" i="15"/>
  <c r="N64" i="15"/>
  <c r="N48" i="15"/>
  <c r="N32" i="15"/>
  <c r="N16" i="15"/>
  <c r="Q57" i="15"/>
  <c r="Q41" i="15"/>
  <c r="Q25" i="15"/>
  <c r="Q9" i="15"/>
  <c r="P67" i="15"/>
  <c r="P51" i="15"/>
  <c r="P35" i="15"/>
  <c r="P19" i="15"/>
  <c r="O59" i="15"/>
  <c r="O43" i="15"/>
  <c r="O27" i="15"/>
  <c r="O11" i="15"/>
  <c r="N53" i="15"/>
  <c r="N37" i="15"/>
  <c r="N21" i="15"/>
  <c r="O20" i="15"/>
  <c r="N62" i="15"/>
  <c r="N30" i="15"/>
  <c r="P60" i="15"/>
  <c r="P44" i="15"/>
  <c r="P28" i="15"/>
  <c r="P12" i="15"/>
  <c r="O50" i="15"/>
  <c r="O34" i="15"/>
  <c r="O18" i="15"/>
  <c r="N60" i="15"/>
  <c r="N44" i="15"/>
  <c r="N28" i="15"/>
  <c r="N12" i="15"/>
  <c r="Q53" i="15"/>
  <c r="Q37" i="15"/>
  <c r="Q21" i="15"/>
  <c r="P175" i="15"/>
  <c r="P63" i="15"/>
  <c r="P47" i="15"/>
  <c r="P31" i="15"/>
  <c r="P15" i="15"/>
  <c r="O55" i="15"/>
  <c r="O39" i="15"/>
  <c r="O23" i="15"/>
  <c r="O7" i="15"/>
  <c r="N65" i="15"/>
  <c r="N49" i="15"/>
  <c r="N33" i="15"/>
  <c r="N17" i="15"/>
  <c r="O12" i="15"/>
  <c r="P58" i="15"/>
  <c r="P42" i="15"/>
  <c r="P26" i="15"/>
  <c r="P10" i="15"/>
  <c r="O48" i="15"/>
  <c r="O32" i="15"/>
  <c r="O16" i="15"/>
  <c r="N58" i="15"/>
  <c r="N42" i="15"/>
  <c r="N26" i="15"/>
  <c r="N10" i="15"/>
  <c r="Q67" i="15"/>
  <c r="Q51" i="15"/>
  <c r="Q35" i="15"/>
  <c r="Q19" i="15"/>
  <c r="P173" i="15"/>
  <c r="P61" i="15"/>
  <c r="P45" i="15"/>
  <c r="P29" i="15"/>
  <c r="P13" i="15"/>
  <c r="O53" i="15"/>
  <c r="O37" i="15"/>
  <c r="O21" i="15"/>
  <c r="N175" i="15"/>
  <c r="N63" i="15"/>
  <c r="N47" i="15"/>
  <c r="N31" i="15"/>
  <c r="N15" i="15"/>
  <c r="O51" i="15"/>
  <c r="N61" i="15"/>
  <c r="N29" i="15"/>
  <c r="P54" i="15"/>
  <c r="P22" i="15"/>
  <c r="O44" i="15"/>
  <c r="P56" i="15"/>
  <c r="P40" i="15"/>
  <c r="P24" i="15"/>
  <c r="P8" i="15"/>
  <c r="O46" i="15"/>
  <c r="O30" i="15"/>
  <c r="O14" i="15"/>
  <c r="N56" i="15"/>
  <c r="N40" i="15"/>
  <c r="N24" i="15"/>
  <c r="N8" i="15"/>
  <c r="Q65" i="15"/>
  <c r="Q49" i="15"/>
  <c r="Q33" i="15"/>
  <c r="Q17" i="15"/>
  <c r="P59" i="15"/>
  <c r="P43" i="15"/>
  <c r="P27" i="15"/>
  <c r="P11" i="15"/>
  <c r="O67" i="15"/>
  <c r="O35" i="15"/>
  <c r="O19" i="15"/>
  <c r="N173" i="15"/>
  <c r="N45" i="15"/>
  <c r="N13" i="15"/>
  <c r="P38" i="15"/>
  <c r="O60" i="15"/>
  <c r="O28" i="15"/>
  <c r="O58" i="15"/>
  <c r="N20" i="15"/>
  <c r="Q39" i="15"/>
  <c r="P39" i="15"/>
  <c r="O33" i="15"/>
  <c r="N35" i="15"/>
  <c r="Q45" i="15"/>
  <c r="P41" i="15"/>
  <c r="N41" i="15"/>
  <c r="O42" i="15"/>
  <c r="Q175" i="15"/>
  <c r="Q31" i="15"/>
  <c r="P33" i="15"/>
  <c r="O31" i="15"/>
  <c r="N27" i="15"/>
  <c r="O26" i="15"/>
  <c r="N68" i="15"/>
  <c r="Q173" i="15"/>
  <c r="Q29" i="15"/>
  <c r="P25" i="15"/>
  <c r="O65" i="15"/>
  <c r="O25" i="15"/>
  <c r="N67" i="15"/>
  <c r="N25" i="15"/>
  <c r="O10" i="15"/>
  <c r="N54" i="15"/>
  <c r="Q63" i="15"/>
  <c r="Q23" i="15"/>
  <c r="P65" i="15"/>
  <c r="P23" i="15"/>
  <c r="O63" i="15"/>
  <c r="O17" i="15"/>
  <c r="N59" i="15"/>
  <c r="N19" i="15"/>
  <c r="P49" i="15"/>
  <c r="O47" i="15"/>
  <c r="N43" i="15"/>
  <c r="N22" i="15"/>
  <c r="P68" i="15"/>
  <c r="N52" i="15"/>
  <c r="Q61" i="15"/>
  <c r="Q15" i="15"/>
  <c r="P57" i="15"/>
  <c r="P17" i="15"/>
  <c r="O57" i="15"/>
  <c r="O15" i="15"/>
  <c r="N57" i="15"/>
  <c r="N11" i="15"/>
  <c r="O41" i="15"/>
  <c r="P52" i="15"/>
  <c r="N38" i="15"/>
  <c r="Q55" i="15"/>
  <c r="Q13" i="15"/>
  <c r="P55" i="15"/>
  <c r="P9" i="15"/>
  <c r="O49" i="15"/>
  <c r="O9" i="15"/>
  <c r="N51" i="15"/>
  <c r="N9" i="15"/>
  <c r="P36" i="15"/>
  <c r="N36" i="15"/>
  <c r="Q47" i="15"/>
  <c r="Q7" i="15"/>
  <c r="P7" i="15"/>
  <c r="P20" i="15"/>
  <c r="R7" i="17"/>
  <c r="P180" i="24"/>
  <c r="P21" i="24"/>
  <c r="P43" i="24"/>
  <c r="P50" i="24"/>
  <c r="P65" i="24"/>
  <c r="P32" i="24"/>
  <c r="P15" i="24"/>
  <c r="P14" i="24"/>
  <c r="P13" i="24"/>
  <c r="P60" i="24"/>
  <c r="P35" i="24"/>
  <c r="P34" i="24"/>
  <c r="P57" i="24"/>
  <c r="P179" i="24"/>
  <c r="P56" i="24"/>
  <c r="P178" i="24"/>
  <c r="P177" i="24"/>
  <c r="P69" i="24"/>
  <c r="P44" i="24"/>
  <c r="P27" i="24"/>
  <c r="P18" i="24"/>
  <c r="P49" i="24"/>
  <c r="P40" i="24"/>
  <c r="P63" i="24"/>
  <c r="P62" i="24"/>
  <c r="P61" i="24"/>
  <c r="P28" i="24"/>
  <c r="P68" i="24"/>
  <c r="P19" i="24"/>
  <c r="P41" i="24"/>
  <c r="P24" i="24"/>
  <c r="P55" i="24"/>
  <c r="P54" i="24"/>
  <c r="P53" i="24"/>
  <c r="P175" i="24"/>
  <c r="P52" i="24"/>
  <c r="P11" i="24"/>
  <c r="P58" i="24"/>
  <c r="P33" i="24"/>
  <c r="P16" i="24"/>
  <c r="P47" i="24"/>
  <c r="P46" i="24"/>
  <c r="P45" i="24"/>
  <c r="P36" i="24"/>
  <c r="P67" i="24"/>
  <c r="P174" i="24"/>
  <c r="P42" i="24"/>
  <c r="P25" i="24"/>
  <c r="P39" i="24"/>
  <c r="P38" i="24"/>
  <c r="P37" i="24"/>
  <c r="P20" i="24"/>
  <c r="P59" i="24"/>
  <c r="P26" i="24"/>
  <c r="P17" i="24"/>
  <c r="P64" i="24"/>
  <c r="P31" i="24"/>
  <c r="P30" i="24"/>
  <c r="P29" i="24"/>
  <c r="P12" i="24"/>
  <c r="P51" i="24"/>
  <c r="P10" i="24"/>
  <c r="P66" i="24"/>
  <c r="P9" i="24"/>
  <c r="P48" i="24"/>
  <c r="P23" i="24"/>
  <c r="P22" i="24"/>
  <c r="BB181" i="3"/>
  <c r="P176" i="24"/>
  <c r="N204" i="3"/>
  <c r="C28" i="21"/>
  <c r="C29" i="21"/>
  <c r="C25" i="21"/>
  <c r="C67" i="21" a="1"/>
  <c r="C77" i="21"/>
  <c r="S7" i="17" a="1"/>
  <c r="R43" i="15"/>
  <c r="R11" i="15"/>
  <c r="R22" i="15"/>
  <c r="R62" i="15"/>
  <c r="R59" i="15"/>
  <c r="R52" i="15"/>
  <c r="R42" i="15"/>
  <c r="R174" i="15"/>
  <c r="R19" i="15"/>
  <c r="R25" i="15"/>
  <c r="R68" i="15"/>
  <c r="R176" i="15"/>
  <c r="R177" i="15"/>
  <c r="R57" i="15"/>
  <c r="R45" i="15"/>
  <c r="R31" i="15"/>
  <c r="R60" i="15"/>
  <c r="R32" i="15"/>
  <c r="R178" i="15"/>
  <c r="R175" i="15"/>
  <c r="R48" i="15"/>
  <c r="R27" i="15"/>
  <c r="R35" i="15"/>
  <c r="R17" i="15"/>
  <c r="R50" i="15"/>
  <c r="R8" i="15"/>
  <c r="R58" i="15"/>
  <c r="R33" i="15"/>
  <c r="R61" i="15"/>
  <c r="R66" i="15"/>
  <c r="R24" i="15"/>
  <c r="R173" i="15"/>
  <c r="R49" i="15"/>
  <c r="R12" i="15"/>
  <c r="R21" i="15"/>
  <c r="R38" i="15"/>
  <c r="R51" i="15"/>
  <c r="R41" i="15"/>
  <c r="R40" i="15"/>
  <c r="R65" i="15"/>
  <c r="R28" i="15"/>
  <c r="R30" i="15"/>
  <c r="R37" i="15"/>
  <c r="R9" i="15"/>
  <c r="R54" i="15"/>
  <c r="R13" i="15"/>
  <c r="R56" i="15"/>
  <c r="R15" i="15"/>
  <c r="R44" i="15"/>
  <c r="R53" i="15"/>
  <c r="R16" i="15"/>
  <c r="R14" i="15"/>
  <c r="R23" i="15"/>
  <c r="R46" i="15"/>
  <c r="R39" i="15"/>
  <c r="R179" i="15"/>
  <c r="R10" i="15"/>
  <c r="R55" i="15"/>
  <c r="R18" i="15"/>
  <c r="R67" i="15"/>
  <c r="R47" i="15"/>
  <c r="R36" i="15"/>
  <c r="R20" i="15"/>
  <c r="R29" i="15"/>
  <c r="R63" i="15"/>
  <c r="R26" i="15"/>
  <c r="R64" i="15"/>
  <c r="R34" i="15"/>
  <c r="R7" i="15"/>
  <c r="M7" i="19" a="1"/>
  <c r="P8" i="3" a="1"/>
  <c r="N205" i="3"/>
  <c r="N207" i="3"/>
  <c r="C31" i="21"/>
  <c r="C72" i="21"/>
  <c r="C73" i="21"/>
  <c r="C70" i="21"/>
  <c r="C76" i="21"/>
  <c r="C74" i="21"/>
  <c r="C67" i="21"/>
  <c r="C71" i="21"/>
  <c r="C69" i="21"/>
  <c r="C75" i="21"/>
  <c r="C68" i="21"/>
  <c r="S18" i="17"/>
  <c r="S16" i="17"/>
  <c r="S25" i="17"/>
  <c r="S48" i="17"/>
  <c r="S21" i="17"/>
  <c r="S46" i="17"/>
  <c r="S61" i="17"/>
  <c r="S50" i="17"/>
  <c r="S40" i="17"/>
  <c r="S177" i="17"/>
  <c r="S32" i="17"/>
  <c r="S62" i="17"/>
  <c r="S15" i="17"/>
  <c r="S8" i="17"/>
  <c r="S59" i="17"/>
  <c r="S20" i="17"/>
  <c r="S175" i="17"/>
  <c r="S26" i="17"/>
  <c r="S54" i="17"/>
  <c r="S30" i="17"/>
  <c r="S28" i="17"/>
  <c r="S45" i="17"/>
  <c r="S173" i="17"/>
  <c r="S39" i="17"/>
  <c r="S58" i="17"/>
  <c r="S14" i="17"/>
  <c r="S57" i="17"/>
  <c r="S49" i="17"/>
  <c r="S27" i="17"/>
  <c r="S178" i="17"/>
  <c r="S35" i="17"/>
  <c r="S68" i="17"/>
  <c r="S51" i="17"/>
  <c r="S179" i="17"/>
  <c r="S56" i="17"/>
  <c r="S10" i="17"/>
  <c r="S17" i="17"/>
  <c r="S23" i="17"/>
  <c r="S47" i="17"/>
  <c r="S176" i="17"/>
  <c r="S43" i="17"/>
  <c r="S55" i="17"/>
  <c r="S24" i="17"/>
  <c r="S42" i="17"/>
  <c r="S22" i="17"/>
  <c r="S44" i="17"/>
  <c r="S11" i="17"/>
  <c r="S38" i="17"/>
  <c r="S64" i="17"/>
  <c r="S9" i="17"/>
  <c r="S52" i="17"/>
  <c r="S65" i="17"/>
  <c r="S29" i="17"/>
  <c r="S34" i="17"/>
  <c r="S53" i="17"/>
  <c r="S60" i="17"/>
  <c r="S37" i="17"/>
  <c r="S67" i="17"/>
  <c r="S33" i="17"/>
  <c r="S7" i="17"/>
  <c r="S12" i="17"/>
  <c r="S13" i="17"/>
  <c r="S66" i="17"/>
  <c r="S63" i="17"/>
  <c r="S19" i="17"/>
  <c r="S41" i="17"/>
  <c r="S36" i="17"/>
  <c r="S174" i="17"/>
  <c r="S31" i="17"/>
  <c r="M7" i="15" a="1"/>
  <c r="S7" i="15" a="1"/>
  <c r="P15" i="3"/>
  <c r="P22" i="3"/>
  <c r="P53" i="3"/>
  <c r="P37" i="3"/>
  <c r="P29" i="3"/>
  <c r="P68" i="3"/>
  <c r="P60" i="3"/>
  <c r="P52" i="3"/>
  <c r="P180" i="3"/>
  <c r="P23" i="3"/>
  <c r="P61" i="3"/>
  <c r="P36" i="3"/>
  <c r="P45" i="3"/>
  <c r="P20" i="3"/>
  <c r="P12" i="3"/>
  <c r="P179" i="3"/>
  <c r="P43" i="3"/>
  <c r="P35" i="3"/>
  <c r="P10" i="3"/>
  <c r="P25" i="3"/>
  <c r="P31" i="3"/>
  <c r="P44" i="3"/>
  <c r="P19" i="3"/>
  <c r="P28" i="3"/>
  <c r="P67" i="3"/>
  <c r="P59" i="3"/>
  <c r="P51" i="3"/>
  <c r="P26" i="3"/>
  <c r="P18" i="3"/>
  <c r="P177" i="3"/>
  <c r="P17" i="3"/>
  <c r="P176" i="3"/>
  <c r="P175" i="3"/>
  <c r="P49" i="3"/>
  <c r="P33" i="3"/>
  <c r="P54" i="3"/>
  <c r="P39" i="3"/>
  <c r="P27" i="3"/>
  <c r="P66" i="3"/>
  <c r="P11" i="3"/>
  <c r="P178" i="3"/>
  <c r="P42" i="3"/>
  <c r="P34" i="3"/>
  <c r="P9" i="3"/>
  <c r="P65" i="3"/>
  <c r="P47" i="3"/>
  <c r="P58" i="3"/>
  <c r="P56" i="3"/>
  <c r="P14" i="3"/>
  <c r="P13" i="3"/>
  <c r="P50" i="3"/>
  <c r="P41" i="3"/>
  <c r="P174" i="3"/>
  <c r="P64" i="3"/>
  <c r="P30" i="3"/>
  <c r="P48" i="3"/>
  <c r="P62" i="3"/>
  <c r="P57" i="3"/>
  <c r="P8" i="3"/>
  <c r="P63" i="3"/>
  <c r="P21" i="3"/>
  <c r="P55" i="3"/>
  <c r="P40" i="3"/>
  <c r="P32" i="3"/>
  <c r="P24" i="3"/>
  <c r="P16" i="3"/>
  <c r="P46" i="3"/>
  <c r="P38" i="3"/>
  <c r="P69" i="3"/>
  <c r="M58" i="19"/>
  <c r="M21" i="19"/>
  <c r="M67" i="19"/>
  <c r="M178" i="19"/>
  <c r="M50" i="19"/>
  <c r="M33" i="19"/>
  <c r="M15" i="19"/>
  <c r="M62" i="19"/>
  <c r="M32" i="19"/>
  <c r="M176" i="19"/>
  <c r="M40" i="19"/>
  <c r="M13" i="19"/>
  <c r="M59" i="19"/>
  <c r="M42" i="19"/>
  <c r="M25" i="19"/>
  <c r="M7" i="19"/>
  <c r="M54" i="19"/>
  <c r="M56" i="19"/>
  <c r="M8" i="19"/>
  <c r="M9" i="19"/>
  <c r="M36" i="19"/>
  <c r="M53" i="19"/>
  <c r="M179" i="19"/>
  <c r="M51" i="19"/>
  <c r="M34" i="19"/>
  <c r="M17" i="19"/>
  <c r="M63" i="19"/>
  <c r="M174" i="19"/>
  <c r="M46" i="19"/>
  <c r="M68" i="19"/>
  <c r="M24" i="19"/>
  <c r="M44" i="19"/>
  <c r="M43" i="19"/>
  <c r="M55" i="19"/>
  <c r="M12" i="19"/>
  <c r="M61" i="19"/>
  <c r="M26" i="19"/>
  <c r="M38" i="19"/>
  <c r="M35" i="19"/>
  <c r="M18" i="19"/>
  <c r="M65" i="19"/>
  <c r="M175" i="19"/>
  <c r="M47" i="19"/>
  <c r="M30" i="19"/>
  <c r="M60" i="19"/>
  <c r="M48" i="19"/>
  <c r="M173" i="19"/>
  <c r="M45" i="19"/>
  <c r="M27" i="19"/>
  <c r="M10" i="19"/>
  <c r="M57" i="19"/>
  <c r="M39" i="19"/>
  <c r="M22" i="19"/>
  <c r="M28" i="19"/>
  <c r="M16" i="19"/>
  <c r="M29" i="19"/>
  <c r="M11" i="19"/>
  <c r="M41" i="19"/>
  <c r="M20" i="19"/>
  <c r="M37" i="19"/>
  <c r="M19" i="19"/>
  <c r="M66" i="19"/>
  <c r="M177" i="19"/>
  <c r="M49" i="19"/>
  <c r="M31" i="19"/>
  <c r="M14" i="19"/>
  <c r="M52" i="19"/>
  <c r="M23" i="19"/>
  <c r="M64" i="19"/>
  <c r="Q58" i="5"/>
  <c r="N58" i="5"/>
  <c r="O58" i="5"/>
  <c r="P58" i="5"/>
  <c r="M58" i="5"/>
  <c r="P8" i="13" a="1"/>
  <c r="M22" i="15"/>
  <c r="M46" i="15"/>
  <c r="M20" i="15"/>
  <c r="M24" i="15"/>
  <c r="M37" i="15"/>
  <c r="M65" i="15"/>
  <c r="M40" i="15"/>
  <c r="M50" i="15"/>
  <c r="M33" i="15"/>
  <c r="M55" i="15"/>
  <c r="M53" i="15"/>
  <c r="M57" i="15"/>
  <c r="M19" i="15"/>
  <c r="M52" i="15"/>
  <c r="M56" i="15"/>
  <c r="M10" i="15"/>
  <c r="M174" i="15"/>
  <c r="M39" i="15"/>
  <c r="M49" i="15"/>
  <c r="M179" i="15"/>
  <c r="M38" i="15"/>
  <c r="M27" i="15"/>
  <c r="M51" i="15"/>
  <c r="M67" i="15"/>
  <c r="M41" i="15"/>
  <c r="M9" i="15"/>
  <c r="M175" i="15"/>
  <c r="M68" i="15"/>
  <c r="M62" i="15"/>
  <c r="M44" i="15"/>
  <c r="M11" i="15"/>
  <c r="M173" i="15"/>
  <c r="M30" i="15"/>
  <c r="M45" i="15"/>
  <c r="M7" i="15"/>
  <c r="M23" i="15"/>
  <c r="M13" i="15"/>
  <c r="M17" i="15"/>
  <c r="M59" i="15"/>
  <c r="M12" i="15"/>
  <c r="M178" i="15"/>
  <c r="M177" i="15"/>
  <c r="M54" i="15"/>
  <c r="M58" i="15"/>
  <c r="M36" i="15"/>
  <c r="M42" i="15"/>
  <c r="M60" i="15"/>
  <c r="M64" i="15"/>
  <c r="M66" i="15"/>
  <c r="M63" i="15"/>
  <c r="M29" i="15"/>
  <c r="M14" i="15"/>
  <c r="M18" i="15"/>
  <c r="M28" i="15"/>
  <c r="M32" i="15"/>
  <c r="M31" i="15"/>
  <c r="M43" i="15"/>
  <c r="M8" i="15"/>
  <c r="M34" i="15"/>
  <c r="M16" i="15"/>
  <c r="M35" i="15"/>
  <c r="M47" i="15"/>
  <c r="M15" i="15"/>
  <c r="M48" i="15"/>
  <c r="M61" i="15"/>
  <c r="M176" i="15"/>
  <c r="M26" i="15"/>
  <c r="M21" i="15"/>
  <c r="M25" i="15"/>
  <c r="S179" i="15"/>
  <c r="S11" i="15"/>
  <c r="S48" i="15"/>
  <c r="S36" i="15"/>
  <c r="S31" i="15"/>
  <c r="S20" i="15"/>
  <c r="S29" i="15"/>
  <c r="S13" i="15"/>
  <c r="S53" i="15"/>
  <c r="S35" i="15"/>
  <c r="S24" i="15"/>
  <c r="S173" i="15"/>
  <c r="S32" i="15"/>
  <c r="S14" i="15"/>
  <c r="S39" i="15"/>
  <c r="S175" i="15"/>
  <c r="S64" i="15"/>
  <c r="S26" i="15"/>
  <c r="S56" i="15"/>
  <c r="S62" i="15"/>
  <c r="S61" i="15"/>
  <c r="S50" i="15"/>
  <c r="S174" i="15"/>
  <c r="S59" i="15"/>
  <c r="S22" i="15"/>
  <c r="S66" i="15"/>
  <c r="S8" i="15"/>
  <c r="S60" i="15"/>
  <c r="S42" i="15"/>
  <c r="S47" i="15"/>
  <c r="S43" i="15"/>
  <c r="S45" i="15"/>
  <c r="S52" i="15"/>
  <c r="S33" i="15"/>
  <c r="S27" i="15"/>
  <c r="S49" i="15"/>
  <c r="S176" i="15"/>
  <c r="S9" i="15"/>
  <c r="S63" i="15"/>
  <c r="S21" i="15"/>
  <c r="S30" i="15"/>
  <c r="S41" i="15"/>
  <c r="S54" i="15"/>
  <c r="S40" i="15"/>
  <c r="S28" i="15"/>
  <c r="S19" i="15"/>
  <c r="S46" i="15"/>
  <c r="S17" i="15"/>
  <c r="S16" i="15"/>
  <c r="S178" i="15"/>
  <c r="S10" i="15"/>
  <c r="S65" i="15"/>
  <c r="S25" i="15"/>
  <c r="S37" i="15"/>
  <c r="S34" i="15"/>
  <c r="S44" i="15"/>
  <c r="S18" i="15"/>
  <c r="S23" i="15"/>
  <c r="S177" i="15"/>
  <c r="S55" i="15"/>
  <c r="S58" i="15"/>
  <c r="S15" i="15"/>
  <c r="S38" i="15"/>
  <c r="S12" i="15"/>
  <c r="S57" i="15"/>
  <c r="S51" i="15"/>
  <c r="S67" i="15"/>
  <c r="S68" i="15"/>
  <c r="S7" i="15"/>
  <c r="P56" i="5"/>
  <c r="O56" i="5"/>
  <c r="N56" i="5"/>
  <c r="P55" i="5"/>
  <c r="O55" i="5"/>
  <c r="N55" i="5"/>
  <c r="M55" i="5"/>
  <c r="P54" i="5"/>
  <c r="O54" i="5"/>
  <c r="N54" i="5"/>
  <c r="M54" i="5"/>
  <c r="P53" i="5"/>
  <c r="O53" i="5"/>
  <c r="N53" i="5"/>
  <c r="M53" i="5"/>
  <c r="P52" i="5"/>
  <c r="O52" i="5"/>
  <c r="N52" i="5"/>
  <c r="M52" i="5"/>
  <c r="P51" i="5"/>
  <c r="O51" i="5"/>
  <c r="N51" i="5"/>
  <c r="M51" i="5"/>
  <c r="P50" i="5"/>
  <c r="O50" i="5"/>
  <c r="N50" i="5"/>
  <c r="M50" i="5"/>
  <c r="P49" i="5"/>
  <c r="O49" i="5"/>
  <c r="N49" i="5"/>
  <c r="M49" i="5"/>
  <c r="P48" i="5"/>
  <c r="O48" i="5"/>
  <c r="N48" i="5"/>
  <c r="M48" i="5"/>
  <c r="P47" i="5"/>
  <c r="O47" i="5"/>
  <c r="N47" i="5"/>
  <c r="M47" i="5"/>
  <c r="P46" i="5"/>
  <c r="O46" i="5"/>
  <c r="N46" i="5"/>
  <c r="M46" i="5"/>
  <c r="P45" i="5"/>
  <c r="O45" i="5"/>
  <c r="N45" i="5"/>
  <c r="M45" i="5"/>
  <c r="P44" i="5"/>
  <c r="O44" i="5"/>
  <c r="N44" i="5"/>
  <c r="M44" i="5"/>
  <c r="P43" i="5"/>
  <c r="O43" i="5"/>
  <c r="N43" i="5"/>
  <c r="M43" i="5"/>
  <c r="P42" i="5"/>
  <c r="O42" i="5"/>
  <c r="N42" i="5"/>
  <c r="M42" i="5"/>
  <c r="P41" i="5"/>
  <c r="O41" i="5"/>
  <c r="N41" i="5"/>
  <c r="M41" i="5"/>
  <c r="P40" i="5"/>
  <c r="O40" i="5"/>
  <c r="N40" i="5"/>
  <c r="M40" i="5"/>
  <c r="P39" i="5"/>
  <c r="O39" i="5"/>
  <c r="N39" i="5"/>
  <c r="M39" i="5"/>
  <c r="P38" i="5"/>
  <c r="O38" i="5"/>
  <c r="N38" i="5"/>
  <c r="M38" i="5"/>
  <c r="P37" i="5"/>
  <c r="O37" i="5"/>
  <c r="N37" i="5"/>
  <c r="M37" i="5"/>
  <c r="P36" i="5"/>
  <c r="O36" i="5"/>
  <c r="N36" i="5"/>
  <c r="M36" i="5"/>
  <c r="P35" i="5"/>
  <c r="O35" i="5"/>
  <c r="N35" i="5"/>
  <c r="M35" i="5"/>
  <c r="P34" i="5"/>
  <c r="O34" i="5"/>
  <c r="N34" i="5"/>
  <c r="M34" i="5"/>
  <c r="P33" i="5"/>
  <c r="O33" i="5"/>
  <c r="N33" i="5"/>
  <c r="M33" i="5"/>
  <c r="Q33" i="5"/>
  <c r="P32" i="5"/>
  <c r="O32" i="5"/>
  <c r="N32" i="5"/>
  <c r="M32" i="5"/>
  <c r="P31" i="5"/>
  <c r="O31" i="5"/>
  <c r="N31" i="5"/>
  <c r="M31" i="5"/>
  <c r="Q31" i="5"/>
  <c r="P30" i="5"/>
  <c r="O30" i="5"/>
  <c r="N30" i="5"/>
  <c r="M30" i="5"/>
  <c r="P29" i="5"/>
  <c r="O29" i="5"/>
  <c r="N29" i="5"/>
  <c r="M29" i="5"/>
  <c r="Q29" i="5"/>
  <c r="P28" i="5"/>
  <c r="O28" i="5"/>
  <c r="N28" i="5"/>
  <c r="M28" i="5"/>
  <c r="P27" i="5"/>
  <c r="O27" i="5"/>
  <c r="N27" i="5"/>
  <c r="M27" i="5"/>
  <c r="Q27" i="5"/>
  <c r="P26" i="5"/>
  <c r="O26" i="5"/>
  <c r="N26" i="5"/>
  <c r="M26" i="5"/>
  <c r="P25" i="5"/>
  <c r="O25" i="5"/>
  <c r="N25" i="5"/>
  <c r="M25" i="5"/>
  <c r="Q25" i="5"/>
  <c r="P24" i="5"/>
  <c r="O24" i="5"/>
  <c r="N24" i="5"/>
  <c r="M24" i="5"/>
  <c r="P23" i="5"/>
  <c r="O23" i="5"/>
  <c r="N23" i="5"/>
  <c r="M23" i="5"/>
  <c r="Q23" i="5"/>
  <c r="P22" i="5"/>
  <c r="O22" i="5"/>
  <c r="N22" i="5"/>
  <c r="M22" i="5"/>
  <c r="P21" i="5"/>
  <c r="O21" i="5"/>
  <c r="N21" i="5"/>
  <c r="M21" i="5"/>
  <c r="Q21" i="5"/>
  <c r="P20" i="5"/>
  <c r="O20" i="5"/>
  <c r="N20" i="5"/>
  <c r="M20" i="5"/>
  <c r="P19" i="5"/>
  <c r="O19" i="5"/>
  <c r="N19" i="5"/>
  <c r="M19" i="5"/>
  <c r="Q19" i="5"/>
  <c r="P18" i="5"/>
  <c r="O18" i="5"/>
  <c r="N18" i="5"/>
  <c r="M18" i="5"/>
  <c r="P17" i="5"/>
  <c r="O17" i="5"/>
  <c r="N17" i="5"/>
  <c r="M17" i="5"/>
  <c r="Q17" i="5"/>
  <c r="P16" i="5"/>
  <c r="O16" i="5"/>
  <c r="N16" i="5"/>
  <c r="M16" i="5"/>
  <c r="P15" i="5"/>
  <c r="O15" i="5"/>
  <c r="N15" i="5"/>
  <c r="M15" i="5"/>
  <c r="Q15" i="5"/>
  <c r="P14" i="5"/>
  <c r="O14" i="5"/>
  <c r="N14" i="5"/>
  <c r="M14" i="5"/>
  <c r="P13" i="5"/>
  <c r="O13" i="5"/>
  <c r="N13" i="5"/>
  <c r="M13" i="5"/>
  <c r="Q13" i="5"/>
  <c r="P12" i="5"/>
  <c r="O12" i="5"/>
  <c r="N12" i="5"/>
  <c r="M12" i="5"/>
  <c r="P11" i="5"/>
  <c r="O11" i="5"/>
  <c r="N11" i="5"/>
  <c r="M11" i="5"/>
  <c r="Q11" i="5"/>
  <c r="P10" i="5"/>
  <c r="O10" i="5"/>
  <c r="N10" i="5"/>
  <c r="M10" i="5"/>
  <c r="P9" i="5"/>
  <c r="O9" i="5"/>
  <c r="N9" i="5"/>
  <c r="M9" i="5"/>
  <c r="Q9" i="5"/>
  <c r="P8" i="5"/>
  <c r="O8" i="5"/>
  <c r="N8" i="5"/>
  <c r="M8" i="5"/>
  <c r="P7" i="5"/>
  <c r="O7" i="5"/>
  <c r="N7" i="5"/>
  <c r="M7" i="5"/>
  <c r="Q7" i="5"/>
  <c r="P6" i="5"/>
  <c r="O6" i="5"/>
  <c r="N6" i="5"/>
  <c r="M6" i="5"/>
  <c r="Q6" i="5"/>
  <c r="P5" i="5"/>
  <c r="O5" i="5"/>
  <c r="O57" i="5"/>
  <c r="N5" i="5"/>
  <c r="M5" i="5"/>
  <c r="M56" i="5"/>
  <c r="Q56" i="5"/>
  <c r="N57" i="5"/>
  <c r="P57" i="5"/>
  <c r="Q8" i="5"/>
  <c r="Q10" i="5"/>
  <c r="Q12" i="5"/>
  <c r="Q14" i="5"/>
  <c r="Q16" i="5"/>
  <c r="Q18" i="5"/>
  <c r="Q20" i="5"/>
  <c r="Q22" i="5"/>
  <c r="Q24" i="5"/>
  <c r="Q26" i="5"/>
  <c r="Q28" i="5"/>
  <c r="Q30" i="5"/>
  <c r="Q32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P24" i="13"/>
  <c r="P43" i="13"/>
  <c r="P8" i="13"/>
  <c r="P180" i="13"/>
  <c r="P178" i="13"/>
  <c r="P29" i="13"/>
  <c r="P49" i="13"/>
  <c r="P66" i="13"/>
  <c r="P34" i="13"/>
  <c r="P16" i="13"/>
  <c r="P44" i="13"/>
  <c r="P23" i="13"/>
  <c r="P37" i="13"/>
  <c r="P10" i="13"/>
  <c r="P52" i="13"/>
  <c r="P30" i="13"/>
  <c r="P9" i="13"/>
  <c r="P25" i="13"/>
  <c r="P46" i="13"/>
  <c r="P59" i="13"/>
  <c r="P14" i="13"/>
  <c r="P68" i="13"/>
  <c r="P50" i="13"/>
  <c r="P19" i="13"/>
  <c r="P39" i="13"/>
  <c r="P177" i="13"/>
  <c r="P41" i="13"/>
  <c r="P38" i="13"/>
  <c r="P18" i="13"/>
  <c r="P12" i="13"/>
  <c r="P63" i="13"/>
  <c r="P26" i="13"/>
  <c r="P61" i="13"/>
  <c r="P56" i="13"/>
  <c r="P48" i="13"/>
  <c r="P69" i="13"/>
  <c r="P42" i="13"/>
  <c r="P62" i="13"/>
  <c r="P35" i="13"/>
  <c r="P174" i="13"/>
  <c r="P11" i="13"/>
  <c r="P36" i="13"/>
  <c r="P57" i="13"/>
  <c r="P15" i="13"/>
  <c r="P55" i="13"/>
  <c r="P54" i="13"/>
  <c r="P28" i="13"/>
  <c r="P31" i="13"/>
  <c r="P65" i="13"/>
  <c r="P45" i="13"/>
  <c r="P64" i="13"/>
  <c r="P40" i="13"/>
  <c r="P60" i="13"/>
  <c r="P17" i="13"/>
  <c r="P21" i="13"/>
  <c r="P51" i="13"/>
  <c r="P22" i="13"/>
  <c r="P58" i="13"/>
  <c r="P179" i="13"/>
  <c r="P47" i="13"/>
  <c r="P32" i="13"/>
  <c r="P20" i="13"/>
  <c r="P33" i="13"/>
  <c r="P13" i="13"/>
  <c r="P27" i="13"/>
  <c r="P53" i="13"/>
  <c r="P176" i="13"/>
  <c r="P67" i="13"/>
  <c r="P175" i="13"/>
  <c r="P8" i="16" a="1"/>
  <c r="M8" i="3"/>
  <c r="M57" i="5"/>
  <c r="Q57" i="5"/>
  <c r="Q5" i="5"/>
  <c r="M181" i="3"/>
  <c r="BG8" i="3"/>
  <c r="BG65" i="3"/>
  <c r="BG9" i="3"/>
  <c r="BG57" i="3"/>
  <c r="BG55" i="3"/>
  <c r="BG36" i="3"/>
  <c r="BG59" i="3"/>
  <c r="BG22" i="3"/>
  <c r="BG26" i="3"/>
  <c r="BG67" i="3"/>
  <c r="BG11" i="3"/>
  <c r="BG38" i="3"/>
  <c r="BG28" i="3"/>
  <c r="BG34" i="3"/>
  <c r="BG62" i="3"/>
  <c r="BG15" i="3"/>
  <c r="BG30" i="3"/>
  <c r="BG44" i="3"/>
  <c r="BG61" i="3"/>
  <c r="BG69" i="3"/>
  <c r="BG56" i="3"/>
  <c r="BG25" i="3"/>
  <c r="BG17" i="3"/>
  <c r="BG33" i="3"/>
  <c r="BG40" i="3"/>
  <c r="BG23" i="3"/>
  <c r="BG18" i="3"/>
  <c r="BG42" i="3"/>
  <c r="BG16" i="3"/>
  <c r="BG68" i="3"/>
  <c r="BG27" i="3"/>
  <c r="BG13" i="3"/>
  <c r="BG10" i="3"/>
  <c r="BG52" i="3"/>
  <c r="BG48" i="3"/>
  <c r="BG24" i="3"/>
  <c r="BG46" i="3"/>
  <c r="BG50" i="3"/>
  <c r="BG58" i="3"/>
  <c r="BG21" i="3"/>
  <c r="BG35" i="3"/>
  <c r="BG41" i="3"/>
  <c r="BG31" i="3"/>
  <c r="BG60" i="3"/>
  <c r="BG63" i="3"/>
  <c r="BG45" i="3"/>
  <c r="BG39" i="3"/>
  <c r="BG54" i="3"/>
  <c r="BG53" i="3"/>
  <c r="BG32" i="3"/>
  <c r="BG29" i="3"/>
  <c r="BG43" i="3"/>
  <c r="BG49" i="3"/>
  <c r="BG20" i="3"/>
  <c r="BG64" i="3"/>
  <c r="BG47" i="3"/>
  <c r="BG19" i="3"/>
  <c r="BG66" i="3"/>
  <c r="BG14" i="3"/>
  <c r="BG37" i="3"/>
  <c r="BG51" i="3"/>
  <c r="BG12" i="3"/>
  <c r="AK181" i="3"/>
  <c r="P180" i="16"/>
  <c r="P68" i="16"/>
  <c r="P36" i="16"/>
  <c r="P29" i="16"/>
  <c r="P39" i="16"/>
  <c r="P65" i="16"/>
  <c r="P47" i="16"/>
  <c r="P62" i="16"/>
  <c r="P17" i="16"/>
  <c r="P20" i="16"/>
  <c r="P45" i="16"/>
  <c r="P11" i="16"/>
  <c r="P24" i="16"/>
  <c r="P38" i="16"/>
  <c r="P48" i="16"/>
  <c r="P15" i="16"/>
  <c r="P40" i="16"/>
  <c r="P51" i="16"/>
  <c r="P12" i="16"/>
  <c r="P19" i="16"/>
  <c r="P27" i="16"/>
  <c r="P18" i="16"/>
  <c r="P179" i="16"/>
  <c r="P57" i="16"/>
  <c r="P58" i="16"/>
  <c r="P175" i="16"/>
  <c r="P60" i="16"/>
  <c r="P52" i="16"/>
  <c r="P34" i="16"/>
  <c r="P44" i="16"/>
  <c r="P53" i="16"/>
  <c r="P42" i="16"/>
  <c r="P22" i="16"/>
  <c r="P41" i="16"/>
  <c r="P59" i="16"/>
  <c r="P8" i="16"/>
  <c r="P174" i="16"/>
  <c r="P28" i="16"/>
  <c r="P35" i="16"/>
  <c r="P50" i="16"/>
  <c r="P31" i="16"/>
  <c r="P25" i="16"/>
  <c r="P23" i="16"/>
  <c r="P37" i="16"/>
  <c r="P14" i="16"/>
  <c r="P33" i="16"/>
  <c r="P178" i="16"/>
  <c r="P64" i="16"/>
  <c r="P43" i="16"/>
  <c r="P63" i="16"/>
  <c r="P21" i="16"/>
  <c r="P49" i="16"/>
  <c r="P13" i="16"/>
  <c r="P32" i="16"/>
  <c r="P56" i="16"/>
  <c r="P69" i="16"/>
  <c r="P66" i="16"/>
  <c r="P176" i="16"/>
  <c r="P30" i="16"/>
  <c r="P9" i="16"/>
  <c r="P54" i="16"/>
  <c r="P16" i="16"/>
  <c r="P55" i="16"/>
  <c r="P26" i="16"/>
  <c r="P46" i="16"/>
  <c r="P61" i="16"/>
  <c r="P177" i="16"/>
  <c r="P10" i="16"/>
  <c r="P67" i="16"/>
  <c r="U180" i="3" a="1"/>
  <c r="N229" i="3"/>
  <c r="C53" i="21"/>
  <c r="D67" i="5"/>
  <c r="E67" i="5"/>
  <c r="F67" i="5"/>
  <c r="G67" i="5"/>
  <c r="C67" i="5"/>
  <c r="BG181" i="3"/>
  <c r="AL8" i="24" a="1"/>
  <c r="R45" i="3"/>
  <c r="S8" i="3" a="1"/>
  <c r="S8" i="3"/>
  <c r="A1" i="4"/>
  <c r="U180" i="24" a="1"/>
  <c r="U8" i="24" a="1"/>
  <c r="AK181" i="13"/>
  <c r="V8" i="3" a="1"/>
  <c r="V8" i="3"/>
  <c r="AL8" i="16" a="1"/>
  <c r="U180" i="16" a="1"/>
  <c r="U8" i="16" a="1"/>
  <c r="C5" i="1"/>
  <c r="B5" i="1" a="1"/>
  <c r="B5" i="1"/>
  <c r="BH8" i="24" a="1"/>
  <c r="U8" i="3" a="1"/>
  <c r="AK181" i="16"/>
  <c r="BH8" i="16" a="1"/>
  <c r="BE8" i="24" a="1"/>
  <c r="BJ8" i="24" a="1"/>
  <c r="BH8" i="3" a="1"/>
  <c r="BE8" i="16" a="1"/>
  <c r="BE8" i="3" a="1"/>
  <c r="BJ8" i="16" a="1"/>
  <c r="BJ8" i="3" a="1"/>
  <c r="M7" i="23" a="1"/>
  <c r="M7" i="17" a="1"/>
  <c r="M46" i="23"/>
  <c r="M59" i="23"/>
  <c r="M23" i="23"/>
  <c r="M16" i="23"/>
  <c r="M18" i="23"/>
  <c r="M57" i="23"/>
  <c r="M30" i="23"/>
  <c r="M52" i="23"/>
  <c r="M51" i="23"/>
  <c r="M27" i="23"/>
  <c r="M176" i="23"/>
  <c r="M31" i="23"/>
  <c r="M14" i="23"/>
  <c r="M40" i="23"/>
  <c r="M17" i="23"/>
  <c r="M58" i="23"/>
  <c r="M45" i="23"/>
  <c r="M43" i="23"/>
  <c r="M66" i="23"/>
  <c r="M9" i="23"/>
  <c r="M64" i="23"/>
  <c r="M33" i="23"/>
  <c r="M179" i="23"/>
  <c r="M28" i="23"/>
  <c r="M29" i="23"/>
  <c r="M56" i="23"/>
  <c r="M22" i="23"/>
  <c r="M21" i="23"/>
  <c r="M42" i="23"/>
  <c r="M10" i="23"/>
  <c r="M68" i="23"/>
  <c r="M19" i="23"/>
  <c r="M7" i="23"/>
  <c r="M49" i="23"/>
  <c r="M48" i="23"/>
  <c r="M15" i="23"/>
  <c r="M62" i="23"/>
  <c r="M61" i="23"/>
  <c r="M44" i="23"/>
  <c r="M11" i="23"/>
  <c r="M20" i="23"/>
  <c r="M178" i="23"/>
  <c r="M177" i="23"/>
  <c r="M53" i="23"/>
  <c r="M35" i="23"/>
  <c r="M38" i="23"/>
  <c r="M54" i="23"/>
  <c r="M24" i="23"/>
  <c r="M32" i="23"/>
  <c r="M34" i="23"/>
  <c r="M174" i="23"/>
  <c r="M175" i="23"/>
  <c r="M173" i="23"/>
  <c r="M37" i="23"/>
  <c r="M65" i="23"/>
  <c r="M36" i="23"/>
  <c r="M26" i="23"/>
  <c r="M63" i="23"/>
  <c r="M41" i="23"/>
  <c r="M50" i="23"/>
  <c r="M12" i="23"/>
  <c r="M25" i="23"/>
  <c r="M55" i="23"/>
  <c r="M39" i="23"/>
  <c r="M13" i="23"/>
  <c r="M47" i="23"/>
  <c r="M60" i="23"/>
  <c r="M67" i="23"/>
  <c r="M8" i="23"/>
  <c r="M9" i="17"/>
  <c r="M15" i="17"/>
  <c r="M46" i="17"/>
  <c r="M32" i="17"/>
  <c r="M64" i="17"/>
  <c r="M25" i="17"/>
  <c r="M48" i="17"/>
  <c r="M59" i="17"/>
  <c r="M20" i="17"/>
  <c r="M16" i="17"/>
  <c r="M52" i="17"/>
  <c r="M33" i="17"/>
  <c r="M12" i="17"/>
  <c r="M42" i="17"/>
  <c r="M39" i="17"/>
  <c r="M27" i="17"/>
  <c r="M22" i="17"/>
  <c r="M29" i="17"/>
  <c r="M51" i="17"/>
  <c r="M49" i="17"/>
  <c r="M174" i="17"/>
  <c r="M47" i="17"/>
  <c r="M53" i="17"/>
  <c r="M60" i="17"/>
  <c r="M173" i="17"/>
  <c r="M66" i="17"/>
  <c r="M34" i="17"/>
  <c r="M177" i="17"/>
  <c r="M31" i="17"/>
  <c r="M43" i="17"/>
  <c r="M14" i="17"/>
  <c r="M45" i="17"/>
  <c r="M50" i="17"/>
  <c r="M38" i="17"/>
  <c r="M24" i="17"/>
  <c r="M18" i="17"/>
  <c r="M8" i="17"/>
  <c r="M11" i="17"/>
  <c r="M58" i="17"/>
  <c r="M179" i="17"/>
  <c r="M61" i="17"/>
  <c r="M19" i="17"/>
  <c r="M67" i="17"/>
  <c r="M17" i="17"/>
  <c r="M44" i="17"/>
  <c r="M176" i="17"/>
  <c r="M30" i="17"/>
  <c r="M36" i="17"/>
  <c r="M7" i="17"/>
  <c r="M26" i="17"/>
  <c r="M54" i="17"/>
  <c r="M23" i="17"/>
  <c r="M35" i="17"/>
  <c r="M57" i="17"/>
  <c r="M68" i="17"/>
  <c r="M62" i="17"/>
  <c r="M40" i="17"/>
  <c r="M65" i="17"/>
  <c r="M63" i="17"/>
  <c r="M10" i="17"/>
  <c r="M13" i="17"/>
  <c r="M56" i="17"/>
  <c r="M21" i="17"/>
  <c r="M28" i="17"/>
  <c r="M55" i="17"/>
  <c r="M178" i="17"/>
  <c r="M41" i="17"/>
  <c r="M37" i="17"/>
  <c r="M175" i="17"/>
  <c r="N232" i="25"/>
  <c r="N196" i="25"/>
  <c r="M65" i="25"/>
  <c r="M72" i="25"/>
  <c r="M80" i="25"/>
  <c r="M85" i="25"/>
  <c r="M89" i="25"/>
  <c r="M96" i="25"/>
  <c r="N239" i="25"/>
  <c r="G23" i="25"/>
  <c r="G44" i="25"/>
  <c r="G87" i="25"/>
  <c r="G108" i="25"/>
  <c r="G151" i="25"/>
  <c r="G172" i="25"/>
  <c r="E7" i="21"/>
  <c r="N227" i="25"/>
  <c r="N225" i="25"/>
  <c r="M57" i="25"/>
  <c r="M58" i="25"/>
  <c r="M61" i="25"/>
  <c r="M68" i="25"/>
  <c r="M73" i="25"/>
  <c r="M77" i="25"/>
  <c r="M88" i="25"/>
  <c r="M92" i="25"/>
  <c r="M100" i="25"/>
  <c r="N8" i="25"/>
  <c r="N228" i="25"/>
  <c r="AK8" i="25" a="1"/>
  <c r="AK28" i="25"/>
  <c r="M13" i="25"/>
  <c r="M37" i="25"/>
  <c r="M41" i="25"/>
  <c r="M45" i="25"/>
  <c r="N235" i="25"/>
  <c r="M64" i="25"/>
  <c r="M69" i="25"/>
  <c r="M76" i="25"/>
  <c r="M81" i="25"/>
  <c r="M84" i="25"/>
  <c r="M93" i="25"/>
  <c r="M97" i="25"/>
  <c r="G18" i="25"/>
  <c r="G39" i="25"/>
  <c r="G60" i="25"/>
  <c r="G103" i="25"/>
  <c r="G124" i="25"/>
  <c r="G167" i="25"/>
  <c r="M23" i="25"/>
  <c r="M31" i="25"/>
  <c r="M39" i="25"/>
  <c r="M175" i="25"/>
  <c r="N234" i="25"/>
  <c r="N238" i="25"/>
  <c r="G55" i="25"/>
  <c r="G76" i="25"/>
  <c r="G119" i="25"/>
  <c r="G140" i="25"/>
  <c r="BS7" i="16"/>
  <c r="R45" i="25"/>
  <c r="S8" i="25" a="1"/>
  <c r="S8" i="25"/>
  <c r="V8" i="25" a="1"/>
  <c r="V8" i="25"/>
  <c r="M8" i="25"/>
  <c r="M24" i="25"/>
  <c r="M32" i="25"/>
  <c r="M36" i="25"/>
  <c r="M44" i="25"/>
  <c r="M48" i="25"/>
  <c r="N233" i="25"/>
  <c r="N236" i="25"/>
  <c r="N237" i="25"/>
  <c r="N195" i="25"/>
  <c r="M56" i="25"/>
  <c r="M179" i="25"/>
  <c r="M180" i="25"/>
  <c r="N193" i="25"/>
  <c r="M176" i="25"/>
  <c r="M177" i="25"/>
  <c r="G27" i="25"/>
  <c r="G32" i="25"/>
  <c r="G43" i="25"/>
  <c r="G48" i="25"/>
  <c r="G59" i="25"/>
  <c r="G64" i="25"/>
  <c r="G75" i="25"/>
  <c r="G80" i="25"/>
  <c r="G91" i="25"/>
  <c r="G96" i="25"/>
  <c r="G107" i="25"/>
  <c r="G112" i="25"/>
  <c r="G123" i="25"/>
  <c r="G128" i="25"/>
  <c r="G139" i="25"/>
  <c r="G144" i="25"/>
  <c r="G155" i="25"/>
  <c r="G160" i="25"/>
  <c r="G171" i="25"/>
  <c r="G176" i="25"/>
  <c r="G9" i="25"/>
  <c r="AK51" i="25"/>
  <c r="M18" i="25"/>
  <c r="M22" i="25"/>
  <c r="M25" i="25"/>
  <c r="M26" i="25"/>
  <c r="M29" i="25"/>
  <c r="M34" i="25"/>
  <c r="M38" i="25"/>
  <c r="M46" i="25"/>
  <c r="M50" i="25"/>
  <c r="G178" i="25"/>
  <c r="G174" i="25"/>
  <c r="G170" i="25"/>
  <c r="G166" i="25"/>
  <c r="G162" i="25"/>
  <c r="G158" i="25"/>
  <c r="G154" i="25"/>
  <c r="G150" i="25"/>
  <c r="G146" i="25"/>
  <c r="G142" i="25"/>
  <c r="G138" i="25"/>
  <c r="G134" i="25"/>
  <c r="G130" i="25"/>
  <c r="G126" i="25"/>
  <c r="G122" i="25"/>
  <c r="G118" i="25"/>
  <c r="G114" i="25"/>
  <c r="G110" i="25"/>
  <c r="G106" i="25"/>
  <c r="G102" i="25"/>
  <c r="G98" i="25"/>
  <c r="G94" i="25"/>
  <c r="G90" i="25"/>
  <c r="G86" i="25"/>
  <c r="G82" i="25"/>
  <c r="G78" i="25"/>
  <c r="G74" i="25"/>
  <c r="G70" i="25"/>
  <c r="G66" i="25"/>
  <c r="G62" i="25"/>
  <c r="G58" i="25"/>
  <c r="G54" i="25"/>
  <c r="G50" i="25"/>
  <c r="G46" i="25"/>
  <c r="G42" i="25"/>
  <c r="G38" i="25"/>
  <c r="G34" i="25"/>
  <c r="G30" i="25"/>
  <c r="G26" i="25"/>
  <c r="G22" i="25"/>
  <c r="G177" i="25"/>
  <c r="G173" i="25"/>
  <c r="G169" i="25"/>
  <c r="G165" i="25"/>
  <c r="G161" i="25"/>
  <c r="G157" i="25"/>
  <c r="G153" i="25"/>
  <c r="G149" i="25"/>
  <c r="G145" i="25"/>
  <c r="G141" i="25"/>
  <c r="G137" i="25"/>
  <c r="G133" i="25"/>
  <c r="G129" i="25"/>
  <c r="G125" i="25"/>
  <c r="G121" i="25"/>
  <c r="G117" i="25"/>
  <c r="G113" i="25"/>
  <c r="G109" i="25"/>
  <c r="G105" i="25"/>
  <c r="G101" i="25"/>
  <c r="G97" i="25"/>
  <c r="G93" i="25"/>
  <c r="G89" i="25"/>
  <c r="G85" i="25"/>
  <c r="G81" i="25"/>
  <c r="G77" i="25"/>
  <c r="G73" i="25"/>
  <c r="G69" i="25"/>
  <c r="G65" i="25"/>
  <c r="G61" i="25"/>
  <c r="G57" i="25"/>
  <c r="G53" i="25"/>
  <c r="G49" i="25"/>
  <c r="G45" i="25"/>
  <c r="G41" i="25"/>
  <c r="G37" i="25"/>
  <c r="G33" i="25"/>
  <c r="G29" i="25"/>
  <c r="G25" i="25"/>
  <c r="G21" i="25"/>
  <c r="G17" i="25"/>
  <c r="M10" i="25"/>
  <c r="N226" i="25"/>
  <c r="AK54" i="25"/>
  <c r="AK16" i="25"/>
  <c r="AK45" i="25"/>
  <c r="AK57" i="25"/>
  <c r="AK37" i="25"/>
  <c r="AK35" i="25"/>
  <c r="AK29" i="25"/>
  <c r="AK12" i="25"/>
  <c r="AK21" i="25"/>
  <c r="AK52" i="25"/>
  <c r="AK68" i="25"/>
  <c r="AK11" i="25"/>
  <c r="N207" i="25"/>
  <c r="G10" i="25"/>
  <c r="G14" i="25"/>
  <c r="AK36" i="25"/>
  <c r="N191" i="25"/>
  <c r="N205" i="25"/>
  <c r="G19" i="25"/>
  <c r="G24" i="25"/>
  <c r="G35" i="25"/>
  <c r="G40" i="25"/>
  <c r="G51" i="25"/>
  <c r="G56" i="25"/>
  <c r="G67" i="25"/>
  <c r="G72" i="25"/>
  <c r="G83" i="25"/>
  <c r="G88" i="25"/>
  <c r="G99" i="25"/>
  <c r="G104" i="25"/>
  <c r="G115" i="25"/>
  <c r="G120" i="25"/>
  <c r="G131" i="25"/>
  <c r="G136" i="25"/>
  <c r="G147" i="25"/>
  <c r="G152" i="25"/>
  <c r="G163" i="25"/>
  <c r="G168" i="25"/>
  <c r="G179" i="25"/>
  <c r="AK10" i="25"/>
  <c r="G180" i="25"/>
  <c r="G11" i="25"/>
  <c r="G15" i="25"/>
  <c r="M60" i="25"/>
  <c r="G20" i="25"/>
  <c r="G31" i="25"/>
  <c r="G36" i="25"/>
  <c r="G47" i="25"/>
  <c r="G52" i="25"/>
  <c r="G63" i="25"/>
  <c r="G68" i="25"/>
  <c r="G79" i="25"/>
  <c r="G84" i="25"/>
  <c r="G95" i="25"/>
  <c r="G100" i="25"/>
  <c r="G111" i="25"/>
  <c r="G116" i="25"/>
  <c r="G127" i="25"/>
  <c r="G132" i="25"/>
  <c r="G143" i="25"/>
  <c r="G148" i="25"/>
  <c r="G159" i="25"/>
  <c r="G164" i="25"/>
  <c r="G175" i="25"/>
  <c r="G8" i="25"/>
  <c r="G12" i="25"/>
  <c r="G16" i="25"/>
  <c r="AK43" i="25"/>
  <c r="M9" i="25"/>
  <c r="M17" i="25"/>
  <c r="M21" i="25"/>
  <c r="M33" i="25"/>
  <c r="M49" i="25"/>
  <c r="AK13" i="25"/>
  <c r="AK69" i="25"/>
  <c r="AK19" i="25"/>
  <c r="AK40" i="25"/>
  <c r="AK62" i="25"/>
  <c r="AK20" i="25"/>
  <c r="N229" i="25"/>
  <c r="AK66" i="25"/>
  <c r="AK44" i="25"/>
  <c r="AK27" i="25"/>
  <c r="AK48" i="25"/>
  <c r="AK8" i="25"/>
  <c r="BB46" i="25"/>
  <c r="BG62" i="25"/>
  <c r="AK15" i="25"/>
  <c r="AK31" i="25"/>
  <c r="AK32" i="25"/>
  <c r="AK63" i="25"/>
  <c r="AK33" i="25"/>
  <c r="BB33" i="25"/>
  <c r="AK17" i="25"/>
  <c r="BB17" i="25"/>
  <c r="AK60" i="25"/>
  <c r="AK18" i="25"/>
  <c r="AK26" i="25"/>
  <c r="AK34" i="25"/>
  <c r="AK42" i="25"/>
  <c r="AK50" i="25"/>
  <c r="N184" i="25"/>
  <c r="N230" i="25"/>
  <c r="N240" i="25"/>
  <c r="AK14" i="25"/>
  <c r="BB14" i="25"/>
  <c r="AK30" i="25"/>
  <c r="AK38" i="25"/>
  <c r="BB38" i="25"/>
  <c r="AK46" i="25"/>
  <c r="AK55" i="25"/>
  <c r="AK64" i="25"/>
  <c r="AK61" i="25"/>
  <c r="AK23" i="25"/>
  <c r="BB64" i="25"/>
  <c r="AK39" i="25"/>
  <c r="AK47" i="25"/>
  <c r="AK56" i="25"/>
  <c r="AK65" i="25"/>
  <c r="AK9" i="25"/>
  <c r="AK22" i="25"/>
  <c r="BG33" i="25"/>
  <c r="AK59" i="25"/>
  <c r="BB59" i="25"/>
  <c r="AK25" i="25"/>
  <c r="AK41" i="25"/>
  <c r="AK49" i="25"/>
  <c r="AK58" i="25"/>
  <c r="AK67" i="25"/>
  <c r="AK53" i="25"/>
  <c r="AK24" i="25"/>
  <c r="BB24" i="25"/>
  <c r="BG11" i="25"/>
  <c r="BG51" i="25"/>
  <c r="BG58" i="25"/>
  <c r="BG25" i="25"/>
  <c r="BG61" i="25"/>
  <c r="BG41" i="25"/>
  <c r="BG49" i="25"/>
  <c r="BG8" i="25"/>
  <c r="BG35" i="25"/>
  <c r="BG45" i="25"/>
  <c r="BB23" i="25"/>
  <c r="BG57" i="25"/>
  <c r="BG22" i="25"/>
  <c r="BB22" i="25"/>
  <c r="BG30" i="25"/>
  <c r="BG12" i="25"/>
  <c r="BG55" i="25"/>
  <c r="BG42" i="25"/>
  <c r="BB58" i="25"/>
  <c r="BG50" i="25"/>
  <c r="BG18" i="25"/>
  <c r="BG13" i="25"/>
  <c r="BG21" i="25"/>
  <c r="BG56" i="25"/>
  <c r="BG60" i="25"/>
  <c r="BG16" i="25"/>
  <c r="BG20" i="25"/>
  <c r="BG14" i="25"/>
  <c r="BB40" i="25"/>
  <c r="BG46" i="25"/>
  <c r="BG28" i="25"/>
  <c r="BG17" i="25"/>
  <c r="BG40" i="25"/>
  <c r="BG48" i="25"/>
  <c r="BG47" i="25"/>
  <c r="BG63" i="25"/>
  <c r="AK181" i="25"/>
  <c r="BG10" i="25"/>
  <c r="BG38" i="25"/>
  <c r="BG9" i="25"/>
  <c r="BG52" i="25"/>
  <c r="BG66" i="25"/>
  <c r="BG36" i="25"/>
  <c r="BG27" i="25"/>
  <c r="BG19" i="25"/>
  <c r="BG37" i="25"/>
  <c r="BG54" i="25"/>
  <c r="BG59" i="25"/>
  <c r="M181" i="25"/>
  <c r="BG15" i="25"/>
  <c r="BG44" i="25"/>
  <c r="BG43" i="25"/>
  <c r="BG39" i="25"/>
  <c r="BB12" i="25"/>
  <c r="BB35" i="25"/>
  <c r="BG34" i="25"/>
  <c r="BG69" i="25"/>
  <c r="BG32" i="25"/>
  <c r="BB61" i="25"/>
  <c r="BG31" i="25"/>
  <c r="BB42" i="25"/>
  <c r="BB50" i="25"/>
  <c r="BG53" i="25"/>
  <c r="BG29" i="25"/>
  <c r="BG68" i="25"/>
  <c r="BG24" i="25"/>
  <c r="BG23" i="25"/>
  <c r="BB68" i="25"/>
  <c r="BG26" i="25"/>
  <c r="BG64" i="25"/>
  <c r="BG67" i="25"/>
  <c r="BG65" i="25"/>
  <c r="BB45" i="25"/>
  <c r="BB43" i="25"/>
  <c r="BB18" i="25"/>
  <c r="BB51" i="25"/>
  <c r="BB66" i="25"/>
  <c r="BB65" i="25"/>
  <c r="BB37" i="25"/>
  <c r="BB60" i="25"/>
  <c r="BB28" i="25"/>
  <c r="BB36" i="25"/>
  <c r="BB56" i="25"/>
  <c r="BB30" i="25"/>
  <c r="BB29" i="25"/>
  <c r="BB16" i="25"/>
  <c r="BB8" i="25"/>
  <c r="BB20" i="25"/>
  <c r="BB53" i="25"/>
  <c r="BB47" i="25"/>
  <c r="BB21" i="25"/>
  <c r="BB10" i="25"/>
  <c r="BB57" i="25"/>
  <c r="BB32" i="25"/>
  <c r="BB62" i="25"/>
  <c r="BB67" i="25"/>
  <c r="BB39" i="25"/>
  <c r="BB48" i="25"/>
  <c r="BB19" i="25"/>
  <c r="BB49" i="25"/>
  <c r="BB31" i="25"/>
  <c r="BB34" i="25"/>
  <c r="BB13" i="25"/>
  <c r="BB52" i="25"/>
  <c r="BB27" i="25"/>
  <c r="BB69" i="25"/>
  <c r="BB41" i="25"/>
  <c r="BB55" i="25"/>
  <c r="BB63" i="25"/>
  <c r="BB54" i="25"/>
  <c r="BB26" i="25"/>
  <c r="BB11" i="25"/>
  <c r="BB44" i="25"/>
  <c r="BB15" i="25"/>
  <c r="BB25" i="25"/>
  <c r="BB9" i="25"/>
  <c r="BB181" i="25"/>
  <c r="BG181" i="25"/>
  <c r="P8" i="25" a="1"/>
  <c r="P10" i="25"/>
  <c r="P18" i="25"/>
  <c r="P26" i="25"/>
  <c r="P34" i="25"/>
  <c r="P42" i="25"/>
  <c r="P50" i="25"/>
  <c r="P58" i="25"/>
  <c r="P66" i="25"/>
  <c r="P178" i="25"/>
  <c r="P20" i="25"/>
  <c r="P28" i="25"/>
  <c r="P44" i="25"/>
  <c r="P60" i="25"/>
  <c r="P180" i="25"/>
  <c r="P21" i="25"/>
  <c r="P29" i="25"/>
  <c r="P45" i="25"/>
  <c r="P61" i="25"/>
  <c r="P64" i="25"/>
  <c r="P17" i="25"/>
  <c r="P33" i="25"/>
  <c r="P65" i="25"/>
  <c r="P11" i="25"/>
  <c r="P19" i="25"/>
  <c r="P27" i="25"/>
  <c r="P35" i="25"/>
  <c r="P43" i="25"/>
  <c r="P51" i="25"/>
  <c r="P59" i="25"/>
  <c r="P67" i="25"/>
  <c r="P179" i="25"/>
  <c r="P12" i="25"/>
  <c r="P36" i="25"/>
  <c r="P52" i="25"/>
  <c r="P68" i="25"/>
  <c r="P13" i="25"/>
  <c r="P37" i="25"/>
  <c r="P53" i="25"/>
  <c r="P69" i="25"/>
  <c r="P176" i="25"/>
  <c r="P25" i="25"/>
  <c r="P49" i="25"/>
  <c r="P177" i="25"/>
  <c r="P14" i="25"/>
  <c r="P22" i="25"/>
  <c r="P30" i="25"/>
  <c r="P38" i="25"/>
  <c r="P46" i="25"/>
  <c r="P54" i="25"/>
  <c r="P62" i="25"/>
  <c r="P174" i="25"/>
  <c r="P15" i="25"/>
  <c r="P23" i="25"/>
  <c r="P31" i="25"/>
  <c r="P39" i="25"/>
  <c r="P47" i="25"/>
  <c r="P55" i="25"/>
  <c r="P63" i="25"/>
  <c r="P175" i="25"/>
  <c r="P8" i="25"/>
  <c r="P16" i="25"/>
  <c r="P24" i="25"/>
  <c r="P32" i="25"/>
  <c r="P40" i="25"/>
  <c r="P48" i="25"/>
  <c r="P56" i="25"/>
  <c r="P9" i="25"/>
  <c r="P41" i="25"/>
  <c r="P57" i="25"/>
  <c r="S21" i="27"/>
  <c r="S56" i="27"/>
  <c r="S64" i="28"/>
  <c r="S54" i="28"/>
  <c r="S50" i="28"/>
  <c r="S70" i="28"/>
  <c r="S107" i="28"/>
  <c r="S82" i="28"/>
  <c r="S92" i="27"/>
  <c r="S59" i="28"/>
  <c r="S22" i="27"/>
  <c r="S45" i="27"/>
  <c r="S39" i="27"/>
  <c r="S78" i="28"/>
  <c r="S94" i="28"/>
  <c r="S43" i="28"/>
  <c r="Q7" i="10" a="1"/>
  <c r="S31" i="27"/>
  <c r="S89" i="28"/>
  <c r="S9" i="27"/>
  <c r="S105" i="27"/>
  <c r="S97" i="27"/>
  <c r="S107" i="27"/>
  <c r="S53" i="28"/>
  <c r="S84" i="28"/>
  <c r="S30" i="28"/>
  <c r="S24" i="27"/>
  <c r="S79" i="27"/>
  <c r="S95" i="28"/>
  <c r="S72" i="27"/>
  <c r="S90" i="28"/>
  <c r="S102" i="28"/>
  <c r="S93" i="27"/>
  <c r="S26" i="28"/>
  <c r="S83" i="27"/>
  <c r="S95" i="27"/>
  <c r="S27" i="28"/>
  <c r="S94" i="27"/>
  <c r="S15" i="27"/>
  <c r="S23" i="28"/>
  <c r="S103" i="28"/>
  <c r="S40" i="28"/>
  <c r="S96" i="28"/>
  <c r="S29" i="27"/>
  <c r="S109" i="28"/>
  <c r="S37" i="28"/>
  <c r="S104" i="28"/>
  <c r="S35" i="28"/>
  <c r="S16" i="27"/>
  <c r="S61" i="27"/>
  <c r="S55" i="27"/>
  <c r="S37" i="27"/>
  <c r="S31" i="28"/>
  <c r="S52" i="28"/>
  <c r="S58" i="28"/>
  <c r="S100" i="27"/>
  <c r="S96" i="27"/>
  <c r="S32" i="28"/>
  <c r="S33" i="27"/>
  <c r="S26" i="27"/>
  <c r="S46" i="28"/>
  <c r="S98" i="28"/>
  <c r="S63" i="28"/>
  <c r="S85" i="28"/>
  <c r="S16" i="28"/>
  <c r="S41" i="28"/>
  <c r="S49" i="28"/>
  <c r="S56" i="28"/>
  <c r="S7" i="27"/>
  <c r="S20" i="28"/>
  <c r="S65" i="27"/>
  <c r="S57" i="28"/>
  <c r="S63" i="27"/>
  <c r="S34" i="27"/>
  <c r="S38" i="27"/>
  <c r="S44" i="27"/>
  <c r="S60" i="27"/>
  <c r="S87" i="28"/>
  <c r="S32" i="27"/>
  <c r="S66" i="27"/>
  <c r="S8" i="28"/>
  <c r="S93" i="28"/>
  <c r="S77" i="27"/>
  <c r="S92" i="28"/>
  <c r="S50" i="27"/>
  <c r="S45" i="28"/>
  <c r="S78" i="27"/>
  <c r="S108" i="28"/>
  <c r="S101" i="28"/>
  <c r="S58" i="27"/>
  <c r="S52" i="27"/>
  <c r="S99" i="28"/>
  <c r="S48" i="28"/>
  <c r="S82" i="27"/>
  <c r="S10" i="27"/>
  <c r="S85" i="27"/>
  <c r="S99" i="27"/>
  <c r="S34" i="28"/>
  <c r="S21" i="28"/>
  <c r="S108" i="27"/>
  <c r="S13" i="28"/>
  <c r="S110" i="27"/>
  <c r="S103" i="27"/>
  <c r="S67" i="27"/>
  <c r="S36" i="27"/>
  <c r="S77" i="28"/>
  <c r="S43" i="27"/>
  <c r="S23" i="27"/>
  <c r="S25" i="27"/>
  <c r="S70" i="27"/>
  <c r="S30" i="27"/>
  <c r="S22" i="28"/>
  <c r="S74" i="28"/>
  <c r="S39" i="28"/>
  <c r="S75" i="28"/>
  <c r="S36" i="28"/>
  <c r="S81" i="28"/>
  <c r="S27" i="27"/>
  <c r="S106" i="27"/>
  <c r="S40" i="27"/>
  <c r="S72" i="28"/>
  <c r="S28" i="27"/>
  <c r="S18" i="27"/>
  <c r="S51" i="28"/>
  <c r="S91" i="28"/>
  <c r="S76" i="27"/>
  <c r="S110" i="28"/>
  <c r="S106" i="28"/>
  <c r="S46" i="27"/>
  <c r="S73" i="28"/>
  <c r="S101" i="27"/>
  <c r="Q7" i="26" a="1"/>
  <c r="S12" i="28"/>
  <c r="S13" i="27"/>
  <c r="S11" i="28"/>
  <c r="S41" i="27"/>
  <c r="S17" i="28"/>
  <c r="S12" i="27"/>
  <c r="S60" i="28"/>
  <c r="S79" i="28"/>
  <c r="S29" i="28"/>
  <c r="S76" i="28"/>
  <c r="S10" i="28"/>
  <c r="S80" i="28"/>
  <c r="S48" i="27"/>
  <c r="S89" i="27"/>
  <c r="S83" i="28"/>
  <c r="S8" i="27"/>
  <c r="S64" i="27"/>
  <c r="S86" i="27"/>
  <c r="S20" i="27"/>
  <c r="S73" i="27"/>
  <c r="S102" i="27"/>
  <c r="S24" i="28"/>
  <c r="S49" i="27"/>
  <c r="S47" i="27"/>
  <c r="S19" i="27"/>
  <c r="S71" i="27"/>
  <c r="S71" i="28"/>
  <c r="S18" i="28"/>
  <c r="S55" i="28"/>
  <c r="S19" i="28"/>
  <c r="S53" i="27"/>
  <c r="S15" i="28"/>
  <c r="S42" i="28"/>
  <c r="S44" i="28"/>
  <c r="S35" i="27"/>
  <c r="S80" i="27"/>
  <c r="S28" i="28"/>
  <c r="S14" i="27"/>
  <c r="S88" i="28"/>
  <c r="S42" i="27"/>
  <c r="S66" i="28"/>
  <c r="S59" i="27"/>
  <c r="S86" i="28"/>
  <c r="S74" i="27"/>
  <c r="S97" i="28"/>
  <c r="S84" i="27"/>
  <c r="S57" i="27"/>
  <c r="S98" i="27"/>
  <c r="S68" i="27"/>
  <c r="S61" i="28"/>
  <c r="S47" i="28"/>
  <c r="S25" i="28"/>
  <c r="S54" i="27"/>
  <c r="S104" i="27"/>
  <c r="S100" i="28"/>
  <c r="S17" i="27"/>
  <c r="S87" i="27"/>
  <c r="S69" i="28"/>
  <c r="S69" i="27"/>
  <c r="S81" i="27"/>
  <c r="S65" i="28"/>
  <c r="S88" i="27"/>
  <c r="S38" i="28"/>
  <c r="S68" i="28"/>
  <c r="S91" i="27"/>
  <c r="S90" i="27"/>
  <c r="S11" i="27"/>
  <c r="S9" i="28"/>
  <c r="S67" i="28"/>
  <c r="S51" i="27"/>
  <c r="S109" i="27"/>
  <c r="S62" i="28"/>
  <c r="S14" i="28"/>
  <c r="S7" i="28"/>
  <c r="S75" i="27"/>
  <c r="S33" i="28"/>
  <c r="S62" i="27"/>
  <c r="S105" i="28"/>
  <c r="D7" i="21" l="1"/>
  <c r="BW7" i="3"/>
  <c r="BS7" i="25"/>
  <c r="BW7" i="13"/>
  <c r="BS7" i="24"/>
  <c r="BS7" i="13"/>
  <c r="BW7" i="24"/>
  <c r="M49" i="28"/>
  <c r="G49" i="28" s="1"/>
  <c r="J111" i="23" s="1"/>
  <c r="O111" i="23" s="1"/>
  <c r="M71" i="27"/>
  <c r="G71" i="27" s="1"/>
  <c r="J133" i="17" s="1"/>
  <c r="O133" i="17" s="1"/>
  <c r="M18" i="27"/>
  <c r="G18" i="27" s="1"/>
  <c r="J80" i="17" s="1"/>
  <c r="O80" i="17" s="1"/>
  <c r="M99" i="27"/>
  <c r="G99" i="27" s="1"/>
  <c r="J161" i="17" s="1"/>
  <c r="O161" i="17" s="1"/>
  <c r="M31" i="28"/>
  <c r="G31" i="28" s="1"/>
  <c r="J93" i="23" s="1"/>
  <c r="O93" i="23" s="1"/>
  <c r="M30" i="28"/>
  <c r="G30" i="28" s="1"/>
  <c r="J92" i="23" s="1"/>
  <c r="O92" i="23" s="1"/>
  <c r="M105" i="28"/>
  <c r="G105" i="28" s="1"/>
  <c r="J167" i="23" s="1"/>
  <c r="O167" i="23" s="1"/>
  <c r="M51" i="27"/>
  <c r="G51" i="27" s="1"/>
  <c r="J113" i="17" s="1"/>
  <c r="O113" i="17" s="1"/>
  <c r="M14" i="27"/>
  <c r="G14" i="27" s="1"/>
  <c r="J76" i="17" s="1"/>
  <c r="O76" i="17" s="1"/>
  <c r="M19" i="27"/>
  <c r="G19" i="27" s="1"/>
  <c r="J81" i="17" s="1"/>
  <c r="O81" i="17" s="1"/>
  <c r="M28" i="27"/>
  <c r="G28" i="27" s="1"/>
  <c r="J90" i="17" s="1"/>
  <c r="O90" i="17" s="1"/>
  <c r="M52" i="28"/>
  <c r="G52" i="28" s="1"/>
  <c r="J114" i="23" s="1"/>
  <c r="O114" i="23" s="1"/>
  <c r="M37" i="27"/>
  <c r="G37" i="27" s="1"/>
  <c r="J99" i="17" s="1"/>
  <c r="O99" i="17" s="1"/>
  <c r="M84" i="28"/>
  <c r="G84" i="28" s="1"/>
  <c r="J146" i="23" s="1"/>
  <c r="O146" i="23" s="1"/>
  <c r="M74" i="27"/>
  <c r="G74" i="27" s="1"/>
  <c r="J136" i="17" s="1"/>
  <c r="O136" i="17" s="1"/>
  <c r="M67" i="28"/>
  <c r="G67" i="28" s="1"/>
  <c r="J129" i="23" s="1"/>
  <c r="O129" i="23" s="1"/>
  <c r="M41" i="28"/>
  <c r="G41" i="28" s="1"/>
  <c r="J103" i="23" s="1"/>
  <c r="O103" i="23" s="1"/>
  <c r="M47" i="27"/>
  <c r="G47" i="27" s="1"/>
  <c r="J109" i="17" s="1"/>
  <c r="O109" i="17" s="1"/>
  <c r="M72" i="28"/>
  <c r="G72" i="28" s="1"/>
  <c r="J134" i="23" s="1"/>
  <c r="O134" i="23" s="1"/>
  <c r="M85" i="27"/>
  <c r="G85" i="27" s="1"/>
  <c r="J147" i="17" s="1"/>
  <c r="O147" i="17" s="1"/>
  <c r="M55" i="27"/>
  <c r="G55" i="27" s="1"/>
  <c r="J117" i="17" s="1"/>
  <c r="O117" i="17" s="1"/>
  <c r="M53" i="28"/>
  <c r="G53" i="28" s="1"/>
  <c r="J115" i="23" s="1"/>
  <c r="O115" i="23" s="1"/>
  <c r="M101" i="27"/>
  <c r="G101" i="27" s="1"/>
  <c r="J163" i="17" s="1"/>
  <c r="O163" i="17" s="1"/>
  <c r="M9" i="28"/>
  <c r="G9" i="28" s="1"/>
  <c r="J71" i="23" s="1"/>
  <c r="O71" i="23" s="1"/>
  <c r="M28" i="28"/>
  <c r="G28" i="28" s="1"/>
  <c r="J90" i="23" s="1"/>
  <c r="O90" i="23" s="1"/>
  <c r="M49" i="27"/>
  <c r="G49" i="27" s="1"/>
  <c r="J111" i="17" s="1"/>
  <c r="O111" i="17" s="1"/>
  <c r="M40" i="27"/>
  <c r="G40" i="27" s="1"/>
  <c r="J102" i="17" s="1"/>
  <c r="O102" i="17" s="1"/>
  <c r="M10" i="27"/>
  <c r="G10" i="27" s="1"/>
  <c r="J72" i="17" s="1"/>
  <c r="O72" i="17" s="1"/>
  <c r="M61" i="27"/>
  <c r="G61" i="27" s="1"/>
  <c r="J123" i="17" s="1"/>
  <c r="O123" i="17" s="1"/>
  <c r="M107" i="27"/>
  <c r="G107" i="27" s="1"/>
  <c r="J169" i="17" s="1"/>
  <c r="O169" i="17" s="1"/>
  <c r="M62" i="27"/>
  <c r="G62" i="27" s="1"/>
  <c r="J124" i="17" s="1"/>
  <c r="O124" i="17" s="1"/>
  <c r="M11" i="27"/>
  <c r="G11" i="27" s="1"/>
  <c r="J73" i="17" s="1"/>
  <c r="O73" i="17" s="1"/>
  <c r="M16" i="28"/>
  <c r="G16" i="28" s="1"/>
  <c r="J78" i="23" s="1"/>
  <c r="O78" i="23" s="1"/>
  <c r="M24" i="28"/>
  <c r="G24" i="28" s="1"/>
  <c r="J86" i="23" s="1"/>
  <c r="O86" i="23" s="1"/>
  <c r="M106" i="27"/>
  <c r="G106" i="27" s="1"/>
  <c r="J168" i="17" s="1"/>
  <c r="O168" i="17" s="1"/>
  <c r="M82" i="27"/>
  <c r="G82" i="27" s="1"/>
  <c r="J144" i="17" s="1"/>
  <c r="O144" i="17" s="1"/>
  <c r="M16" i="27"/>
  <c r="G16" i="27" s="1"/>
  <c r="J78" i="17" s="1"/>
  <c r="O78" i="17" s="1"/>
  <c r="M97" i="27"/>
  <c r="G97" i="27" s="1"/>
  <c r="J159" i="17" s="1"/>
  <c r="O159" i="17" s="1"/>
  <c r="M57" i="28"/>
  <c r="G57" i="28" s="1"/>
  <c r="J119" i="23" s="1"/>
  <c r="O119" i="23" s="1"/>
  <c r="M90" i="27"/>
  <c r="G90" i="27" s="1"/>
  <c r="J152" i="17" s="1"/>
  <c r="O152" i="17" s="1"/>
  <c r="M80" i="27"/>
  <c r="G80" i="27" s="1"/>
  <c r="J142" i="17" s="1"/>
  <c r="O142" i="17" s="1"/>
  <c r="M102" i="27"/>
  <c r="G102" i="27" s="1"/>
  <c r="J164" i="17" s="1"/>
  <c r="O164" i="17" s="1"/>
  <c r="M27" i="27"/>
  <c r="G27" i="27" s="1"/>
  <c r="J89" i="17" s="1"/>
  <c r="O89" i="17" s="1"/>
  <c r="M48" i="28"/>
  <c r="G48" i="28" s="1"/>
  <c r="J110" i="23" s="1"/>
  <c r="O110" i="23" s="1"/>
  <c r="M35" i="28"/>
  <c r="G35" i="28" s="1"/>
  <c r="J97" i="23" s="1"/>
  <c r="O97" i="23" s="1"/>
  <c r="M105" i="27"/>
  <c r="G105" i="27" s="1"/>
  <c r="J167" i="17" s="1"/>
  <c r="O167" i="17" s="1"/>
  <c r="M73" i="28"/>
  <c r="G73" i="28" s="1"/>
  <c r="J135" i="23" s="1"/>
  <c r="O135" i="23" s="1"/>
  <c r="M91" i="27"/>
  <c r="G91" i="27" s="1"/>
  <c r="J153" i="17" s="1"/>
  <c r="O153" i="17" s="1"/>
  <c r="M85" i="28"/>
  <c r="G85" i="28" s="1"/>
  <c r="J147" i="23" s="1"/>
  <c r="O147" i="23" s="1"/>
  <c r="M73" i="27"/>
  <c r="G73" i="27" s="1"/>
  <c r="J135" i="17" s="1"/>
  <c r="O135" i="17" s="1"/>
  <c r="M81" i="28"/>
  <c r="G81" i="28" s="1"/>
  <c r="J143" i="23" s="1"/>
  <c r="O143" i="23" s="1"/>
  <c r="M99" i="28"/>
  <c r="G99" i="28" s="1"/>
  <c r="J161" i="23" s="1"/>
  <c r="O161" i="23" s="1"/>
  <c r="M104" i="28"/>
  <c r="G104" i="28" s="1"/>
  <c r="J166" i="23" s="1"/>
  <c r="O166" i="23" s="1"/>
  <c r="M9" i="27"/>
  <c r="G9" i="27" s="1"/>
  <c r="J71" i="17" s="1"/>
  <c r="O71" i="17" s="1"/>
  <c r="M33" i="28"/>
  <c r="G33" i="28" s="1"/>
  <c r="J95" i="23" s="1"/>
  <c r="O95" i="23" s="1"/>
  <c r="M68" i="28"/>
  <c r="G68" i="28" s="1"/>
  <c r="J130" i="23" s="1"/>
  <c r="O130" i="23" s="1"/>
  <c r="M35" i="27"/>
  <c r="G35" i="27" s="1"/>
  <c r="J97" i="17" s="1"/>
  <c r="O97" i="17" s="1"/>
  <c r="M20" i="27"/>
  <c r="G20" i="27" s="1"/>
  <c r="J82" i="17" s="1"/>
  <c r="O82" i="17" s="1"/>
  <c r="M36" i="28"/>
  <c r="G36" i="28" s="1"/>
  <c r="J98" i="23" s="1"/>
  <c r="O98" i="23" s="1"/>
  <c r="M52" i="27"/>
  <c r="G52" i="27" s="1"/>
  <c r="J114" i="17" s="1"/>
  <c r="O114" i="17" s="1"/>
  <c r="M37" i="28"/>
  <c r="G37" i="28" s="1"/>
  <c r="J99" i="23" s="1"/>
  <c r="O99" i="23" s="1"/>
  <c r="M89" i="28"/>
  <c r="G89" i="28" s="1"/>
  <c r="J151" i="23" s="1"/>
  <c r="O151" i="23" s="1"/>
  <c r="M86" i="28"/>
  <c r="G86" i="28" s="1"/>
  <c r="J148" i="23" s="1"/>
  <c r="O148" i="23" s="1"/>
  <c r="M38" i="28"/>
  <c r="G38" i="28" s="1"/>
  <c r="J100" i="23" s="1"/>
  <c r="O100" i="23" s="1"/>
  <c r="M63" i="28"/>
  <c r="G63" i="28" s="1"/>
  <c r="J125" i="23" s="1"/>
  <c r="O125" i="23" s="1"/>
  <c r="M86" i="27"/>
  <c r="G86" i="27" s="1"/>
  <c r="J148" i="17" s="1"/>
  <c r="O148" i="17" s="1"/>
  <c r="M75" i="28"/>
  <c r="G75" i="28" s="1"/>
  <c r="J137" i="23" s="1"/>
  <c r="O137" i="23" s="1"/>
  <c r="M58" i="27"/>
  <c r="G58" i="27" s="1"/>
  <c r="J120" i="17" s="1"/>
  <c r="O120" i="17" s="1"/>
  <c r="M109" i="28"/>
  <c r="G109" i="28" s="1"/>
  <c r="J171" i="23" s="1"/>
  <c r="O171" i="23" s="1"/>
  <c r="M31" i="27"/>
  <c r="G31" i="27" s="1"/>
  <c r="J93" i="17" s="1"/>
  <c r="O93" i="17" s="1"/>
  <c r="M65" i="27"/>
  <c r="G65" i="27" s="1"/>
  <c r="J127" i="17" s="1"/>
  <c r="O127" i="17" s="1"/>
  <c r="M88" i="27"/>
  <c r="G88" i="27" s="1"/>
  <c r="J150" i="17" s="1"/>
  <c r="O150" i="17" s="1"/>
  <c r="M44" i="28"/>
  <c r="G44" i="28" s="1"/>
  <c r="J106" i="23" s="1"/>
  <c r="O106" i="23" s="1"/>
  <c r="M64" i="27"/>
  <c r="G64" i="27" s="1"/>
  <c r="J126" i="17" s="1"/>
  <c r="O126" i="17" s="1"/>
  <c r="M39" i="28"/>
  <c r="G39" i="28" s="1"/>
  <c r="J101" i="23" s="1"/>
  <c r="O101" i="23" s="1"/>
  <c r="M101" i="28"/>
  <c r="G101" i="28" s="1"/>
  <c r="J163" i="23" s="1"/>
  <c r="O163" i="23" s="1"/>
  <c r="M29" i="27"/>
  <c r="G29" i="27" s="1"/>
  <c r="J91" i="17" s="1"/>
  <c r="O91" i="17" s="1"/>
  <c r="S33" i="10"/>
  <c r="M33" i="10" s="1"/>
  <c r="G33" i="10" s="1"/>
  <c r="J95" i="19" s="1"/>
  <c r="O95" i="19" s="1"/>
  <c r="S97" i="10"/>
  <c r="M97" i="10" s="1"/>
  <c r="G97" i="10" s="1"/>
  <c r="J159" i="19" s="1"/>
  <c r="O159" i="19" s="1"/>
  <c r="S9" i="10"/>
  <c r="M9" i="10" s="1"/>
  <c r="G9" i="10" s="1"/>
  <c r="J71" i="19" s="1"/>
  <c r="O71" i="19" s="1"/>
  <c r="S73" i="10"/>
  <c r="M73" i="10" s="1"/>
  <c r="G73" i="10" s="1"/>
  <c r="J135" i="19" s="1"/>
  <c r="O135" i="19" s="1"/>
  <c r="S49" i="10"/>
  <c r="M49" i="10" s="1"/>
  <c r="G49" i="10" s="1"/>
  <c r="J111" i="19" s="1"/>
  <c r="O111" i="19" s="1"/>
  <c r="T9" i="10"/>
  <c r="N9" i="10" s="1"/>
  <c r="H9" i="10" s="1"/>
  <c r="L71" i="19" s="1"/>
  <c r="Q71" i="19" s="1"/>
  <c r="S8" i="10"/>
  <c r="M8" i="10" s="1"/>
  <c r="G8" i="10" s="1"/>
  <c r="J70" i="19" s="1"/>
  <c r="O70" i="19" s="1"/>
  <c r="T57" i="10"/>
  <c r="N57" i="10" s="1"/>
  <c r="H57" i="10" s="1"/>
  <c r="L119" i="19" s="1"/>
  <c r="Q119" i="19" s="1"/>
  <c r="S88" i="10"/>
  <c r="M88" i="10" s="1"/>
  <c r="G88" i="10" s="1"/>
  <c r="J150" i="19" s="1"/>
  <c r="O150" i="19" s="1"/>
  <c r="R72" i="10"/>
  <c r="L72" i="10" s="1"/>
  <c r="F72" i="10" s="1"/>
  <c r="K134" i="19" s="1"/>
  <c r="P134" i="19" s="1"/>
  <c r="Q63" i="10"/>
  <c r="K63" i="10" s="1"/>
  <c r="E63" i="10" s="1"/>
  <c r="I125" i="19" s="1"/>
  <c r="N125" i="19" s="1"/>
  <c r="Q54" i="10"/>
  <c r="K54" i="10" s="1"/>
  <c r="E54" i="10" s="1"/>
  <c r="I116" i="19" s="1"/>
  <c r="N116" i="19" s="1"/>
  <c r="S35" i="10"/>
  <c r="M35" i="10" s="1"/>
  <c r="G35" i="10" s="1"/>
  <c r="J97" i="19" s="1"/>
  <c r="O97" i="19" s="1"/>
  <c r="S99" i="10"/>
  <c r="M99" i="10" s="1"/>
  <c r="G99" i="10" s="1"/>
  <c r="J161" i="19" s="1"/>
  <c r="O161" i="19" s="1"/>
  <c r="T59" i="10"/>
  <c r="N59" i="10" s="1"/>
  <c r="H59" i="10" s="1"/>
  <c r="L121" i="19" s="1"/>
  <c r="Q121" i="19" s="1"/>
  <c r="S58" i="10"/>
  <c r="M58" i="10" s="1"/>
  <c r="G58" i="10" s="1"/>
  <c r="J120" i="19" s="1"/>
  <c r="O120" i="19" s="1"/>
  <c r="R24" i="10"/>
  <c r="L24" i="10" s="1"/>
  <c r="F24" i="10" s="1"/>
  <c r="K86" i="19" s="1"/>
  <c r="P86" i="19" s="1"/>
  <c r="Q15" i="10"/>
  <c r="K15" i="10" s="1"/>
  <c r="E15" i="10" s="1"/>
  <c r="I77" i="19" s="1"/>
  <c r="N77" i="19" s="1"/>
  <c r="Q110" i="10"/>
  <c r="K110" i="10" s="1"/>
  <c r="E110" i="10" s="1"/>
  <c r="I172" i="19" s="1"/>
  <c r="N172" i="19" s="1"/>
  <c r="S24" i="10"/>
  <c r="M24" i="10" s="1"/>
  <c r="G24" i="10" s="1"/>
  <c r="J86" i="19" s="1"/>
  <c r="O86" i="19" s="1"/>
  <c r="S64" i="10"/>
  <c r="M64" i="10" s="1"/>
  <c r="G64" i="10" s="1"/>
  <c r="J126" i="19" s="1"/>
  <c r="O126" i="19" s="1"/>
  <c r="Q34" i="10"/>
  <c r="K34" i="10" s="1"/>
  <c r="E34" i="10" s="1"/>
  <c r="I96" i="19" s="1"/>
  <c r="N96" i="19" s="1"/>
  <c r="T24" i="10"/>
  <c r="N24" i="10" s="1"/>
  <c r="H24" i="10" s="1"/>
  <c r="L86" i="19" s="1"/>
  <c r="Q86" i="19" s="1"/>
  <c r="R15" i="10"/>
  <c r="L15" i="10" s="1"/>
  <c r="F15" i="10" s="1"/>
  <c r="K77" i="19" s="1"/>
  <c r="P77" i="19" s="1"/>
  <c r="S11" i="10"/>
  <c r="M11" i="10" s="1"/>
  <c r="G11" i="10" s="1"/>
  <c r="J73" i="19" s="1"/>
  <c r="O73" i="19" s="1"/>
  <c r="S75" i="10"/>
  <c r="M75" i="10" s="1"/>
  <c r="G75" i="10" s="1"/>
  <c r="J137" i="19" s="1"/>
  <c r="O137" i="19" s="1"/>
  <c r="T35" i="10"/>
  <c r="N35" i="10" s="1"/>
  <c r="H35" i="10" s="1"/>
  <c r="L97" i="19" s="1"/>
  <c r="Q97" i="19" s="1"/>
  <c r="S34" i="10"/>
  <c r="M34" i="10" s="1"/>
  <c r="G34" i="10" s="1"/>
  <c r="J96" i="19" s="1"/>
  <c r="O96" i="19" s="1"/>
  <c r="S98" i="10"/>
  <c r="M98" i="10" s="1"/>
  <c r="G98" i="10" s="1"/>
  <c r="J160" i="19" s="1"/>
  <c r="O160" i="19" s="1"/>
  <c r="T85" i="10"/>
  <c r="N85" i="10" s="1"/>
  <c r="H85" i="10" s="1"/>
  <c r="L147" i="19" s="1"/>
  <c r="Q147" i="19" s="1"/>
  <c r="Q78" i="10"/>
  <c r="K78" i="10" s="1"/>
  <c r="E78" i="10" s="1"/>
  <c r="I140" i="19" s="1"/>
  <c r="N140" i="19" s="1"/>
  <c r="Q70" i="10"/>
  <c r="K70" i="10" s="1"/>
  <c r="E70" i="10" s="1"/>
  <c r="I132" i="19" s="1"/>
  <c r="N132" i="19" s="1"/>
  <c r="S61" i="10"/>
  <c r="M61" i="10" s="1"/>
  <c r="G61" i="10" s="1"/>
  <c r="J123" i="19" s="1"/>
  <c r="O123" i="19" s="1"/>
  <c r="T21" i="10"/>
  <c r="N21" i="10" s="1"/>
  <c r="H21" i="10" s="1"/>
  <c r="L83" i="19" s="1"/>
  <c r="Q83" i="19" s="1"/>
  <c r="S20" i="10"/>
  <c r="M20" i="10" s="1"/>
  <c r="G20" i="10" s="1"/>
  <c r="J82" i="19" s="1"/>
  <c r="O82" i="19" s="1"/>
  <c r="S84" i="10"/>
  <c r="M84" i="10" s="1"/>
  <c r="G84" i="10" s="1"/>
  <c r="J146" i="19" s="1"/>
  <c r="O146" i="19" s="1"/>
  <c r="Q66" i="10"/>
  <c r="K66" i="10" s="1"/>
  <c r="E66" i="10" s="1"/>
  <c r="I128" i="19" s="1"/>
  <c r="N128" i="19" s="1"/>
  <c r="T56" i="10"/>
  <c r="N56" i="10" s="1"/>
  <c r="H56" i="10" s="1"/>
  <c r="L118" i="19" s="1"/>
  <c r="Q118" i="19" s="1"/>
  <c r="R47" i="10"/>
  <c r="L47" i="10" s="1"/>
  <c r="F47" i="10" s="1"/>
  <c r="K109" i="19" s="1"/>
  <c r="P109" i="19" s="1"/>
  <c r="S17" i="10"/>
  <c r="M17" i="10" s="1"/>
  <c r="G17" i="10" s="1"/>
  <c r="J79" i="19" s="1"/>
  <c r="O79" i="19" s="1"/>
  <c r="S57" i="10"/>
  <c r="M57" i="10" s="1"/>
  <c r="G57" i="10" s="1"/>
  <c r="J119" i="19" s="1"/>
  <c r="O119" i="19" s="1"/>
  <c r="S40" i="10"/>
  <c r="M40" i="10" s="1"/>
  <c r="G40" i="10" s="1"/>
  <c r="J102" i="19" s="1"/>
  <c r="O102" i="19" s="1"/>
  <c r="S104" i="10"/>
  <c r="M104" i="10" s="1"/>
  <c r="G104" i="10" s="1"/>
  <c r="J166" i="19" s="1"/>
  <c r="O166" i="19" s="1"/>
  <c r="T93" i="10"/>
  <c r="N93" i="10" s="1"/>
  <c r="H93" i="10" s="1"/>
  <c r="L155" i="19" s="1"/>
  <c r="Q155" i="19" s="1"/>
  <c r="Q86" i="10"/>
  <c r="K86" i="10" s="1"/>
  <c r="E86" i="10" s="1"/>
  <c r="I148" i="19" s="1"/>
  <c r="N148" i="19" s="1"/>
  <c r="R78" i="10"/>
  <c r="L78" i="10" s="1"/>
  <c r="F78" i="10" s="1"/>
  <c r="K140" i="19" s="1"/>
  <c r="P140" i="19" s="1"/>
  <c r="S51" i="10"/>
  <c r="M51" i="10" s="1"/>
  <c r="G51" i="10" s="1"/>
  <c r="J113" i="19" s="1"/>
  <c r="O113" i="19" s="1"/>
  <c r="T11" i="10"/>
  <c r="N11" i="10" s="1"/>
  <c r="H11" i="10" s="1"/>
  <c r="L73" i="19" s="1"/>
  <c r="Q73" i="19" s="1"/>
  <c r="S10" i="10"/>
  <c r="M10" i="10" s="1"/>
  <c r="G10" i="10" s="1"/>
  <c r="J72" i="19" s="1"/>
  <c r="O72" i="19" s="1"/>
  <c r="S74" i="10"/>
  <c r="M74" i="10" s="1"/>
  <c r="G74" i="10" s="1"/>
  <c r="J136" i="19" s="1"/>
  <c r="O136" i="19" s="1"/>
  <c r="Q50" i="10"/>
  <c r="K50" i="10" s="1"/>
  <c r="E50" i="10" s="1"/>
  <c r="I112" i="19" s="1"/>
  <c r="N112" i="19" s="1"/>
  <c r="T40" i="10"/>
  <c r="N40" i="10" s="1"/>
  <c r="H40" i="10" s="1"/>
  <c r="L102" i="19" s="1"/>
  <c r="Q102" i="19" s="1"/>
  <c r="R31" i="10"/>
  <c r="L31" i="10" s="1"/>
  <c r="F31" i="10" s="1"/>
  <c r="K93" i="19" s="1"/>
  <c r="P93" i="19" s="1"/>
  <c r="S37" i="10"/>
  <c r="M37" i="10" s="1"/>
  <c r="G37" i="10" s="1"/>
  <c r="J99" i="19" s="1"/>
  <c r="O99" i="19" s="1"/>
  <c r="S101" i="10"/>
  <c r="M101" i="10" s="1"/>
  <c r="G101" i="10" s="1"/>
  <c r="J163" i="19" s="1"/>
  <c r="O163" i="19" s="1"/>
  <c r="S41" i="10"/>
  <c r="M41" i="10" s="1"/>
  <c r="G41" i="10" s="1"/>
  <c r="J103" i="19" s="1"/>
  <c r="O103" i="19" s="1"/>
  <c r="S81" i="10"/>
  <c r="M81" i="10" s="1"/>
  <c r="G81" i="10" s="1"/>
  <c r="J143" i="19" s="1"/>
  <c r="O143" i="19" s="1"/>
  <c r="T17" i="10"/>
  <c r="N17" i="10" s="1"/>
  <c r="H17" i="10" s="1"/>
  <c r="L79" i="19" s="1"/>
  <c r="Q79" i="19" s="1"/>
  <c r="T33" i="10"/>
  <c r="N33" i="10" s="1"/>
  <c r="H33" i="10" s="1"/>
  <c r="L95" i="19" s="1"/>
  <c r="Q95" i="19" s="1"/>
  <c r="T49" i="10"/>
  <c r="N49" i="10" s="1"/>
  <c r="H49" i="10" s="1"/>
  <c r="L111" i="19" s="1"/>
  <c r="Q111" i="19" s="1"/>
  <c r="S80" i="10"/>
  <c r="M80" i="10" s="1"/>
  <c r="G80" i="10" s="1"/>
  <c r="J142" i="19" s="1"/>
  <c r="O142" i="19" s="1"/>
  <c r="R59" i="10"/>
  <c r="L59" i="10" s="1"/>
  <c r="F59" i="10" s="1"/>
  <c r="K121" i="19" s="1"/>
  <c r="P121" i="19" s="1"/>
  <c r="R50" i="10"/>
  <c r="L50" i="10" s="1"/>
  <c r="F50" i="10" s="1"/>
  <c r="K112" i="19" s="1"/>
  <c r="P112" i="19" s="1"/>
  <c r="Q41" i="10"/>
  <c r="K41" i="10" s="1"/>
  <c r="E41" i="10" s="1"/>
  <c r="I103" i="19" s="1"/>
  <c r="N103" i="19" s="1"/>
  <c r="S27" i="10"/>
  <c r="M27" i="10" s="1"/>
  <c r="G27" i="10" s="1"/>
  <c r="J89" i="19" s="1"/>
  <c r="O89" i="19" s="1"/>
  <c r="S91" i="10"/>
  <c r="M91" i="10" s="1"/>
  <c r="G91" i="10" s="1"/>
  <c r="J153" i="19" s="1"/>
  <c r="O153" i="19" s="1"/>
  <c r="T51" i="10"/>
  <c r="N51" i="10" s="1"/>
  <c r="H51" i="10" s="1"/>
  <c r="L113" i="19" s="1"/>
  <c r="Q113" i="19" s="1"/>
  <c r="S50" i="10"/>
  <c r="M50" i="10" s="1"/>
  <c r="G50" i="10" s="1"/>
  <c r="J112" i="19" s="1"/>
  <c r="O112" i="19" s="1"/>
  <c r="R11" i="10"/>
  <c r="L11" i="10" s="1"/>
  <c r="F11" i="10" s="1"/>
  <c r="K73" i="19" s="1"/>
  <c r="P73" i="19" s="1"/>
  <c r="Q107" i="10"/>
  <c r="K107" i="10" s="1"/>
  <c r="E107" i="10" s="1"/>
  <c r="I169" i="19" s="1"/>
  <c r="N169" i="19" s="1"/>
  <c r="R99" i="10"/>
  <c r="L99" i="10" s="1"/>
  <c r="F99" i="10" s="1"/>
  <c r="K161" i="19" s="1"/>
  <c r="P161" i="19" s="1"/>
  <c r="S13" i="10"/>
  <c r="M13" i="10" s="1"/>
  <c r="G13" i="10" s="1"/>
  <c r="J75" i="19" s="1"/>
  <c r="O75" i="19" s="1"/>
  <c r="S77" i="10"/>
  <c r="M77" i="10" s="1"/>
  <c r="G77" i="10" s="1"/>
  <c r="J139" i="19" s="1"/>
  <c r="O139" i="19" s="1"/>
  <c r="S25" i="10"/>
  <c r="M25" i="10" s="1"/>
  <c r="G25" i="10" s="1"/>
  <c r="J87" i="19" s="1"/>
  <c r="O87" i="19" s="1"/>
  <c r="S65" i="10"/>
  <c r="M65" i="10" s="1"/>
  <c r="G65" i="10" s="1"/>
  <c r="J127" i="19" s="1"/>
  <c r="O127" i="19" s="1"/>
  <c r="S105" i="10"/>
  <c r="M105" i="10" s="1"/>
  <c r="G105" i="10" s="1"/>
  <c r="J167" i="19" s="1"/>
  <c r="O167" i="19" s="1"/>
  <c r="T65" i="10"/>
  <c r="N65" i="10" s="1"/>
  <c r="H65" i="10" s="1"/>
  <c r="L127" i="19" s="1"/>
  <c r="Q127" i="19" s="1"/>
  <c r="S56" i="10"/>
  <c r="M56" i="10" s="1"/>
  <c r="G56" i="10" s="1"/>
  <c r="J118" i="19" s="1"/>
  <c r="O118" i="19" s="1"/>
  <c r="Q21" i="10"/>
  <c r="K21" i="10" s="1"/>
  <c r="E21" i="10" s="1"/>
  <c r="I83" i="19" s="1"/>
  <c r="N83" i="19" s="1"/>
  <c r="Q12" i="10"/>
  <c r="K12" i="10" s="1"/>
  <c r="E12" i="10" s="1"/>
  <c r="I74" i="19" s="1"/>
  <c r="N74" i="19" s="1"/>
  <c r="R107" i="10"/>
  <c r="L107" i="10" s="1"/>
  <c r="F107" i="10" s="1"/>
  <c r="K169" i="19" s="1"/>
  <c r="P169" i="19" s="1"/>
  <c r="T99" i="10"/>
  <c r="N99" i="10" s="1"/>
  <c r="H99" i="10" s="1"/>
  <c r="L161" i="19" s="1"/>
  <c r="Q161" i="19" s="1"/>
  <c r="S67" i="10"/>
  <c r="M67" i="10" s="1"/>
  <c r="G67" i="10" s="1"/>
  <c r="J129" i="19" s="1"/>
  <c r="O129" i="19" s="1"/>
  <c r="T27" i="10"/>
  <c r="N27" i="10" s="1"/>
  <c r="H27" i="10" s="1"/>
  <c r="L89" i="19" s="1"/>
  <c r="Q89" i="19" s="1"/>
  <c r="S26" i="10"/>
  <c r="M26" i="10" s="1"/>
  <c r="G26" i="10" s="1"/>
  <c r="J88" i="19" s="1"/>
  <c r="O88" i="19" s="1"/>
  <c r="S90" i="10"/>
  <c r="M90" i="10" s="1"/>
  <c r="G90" i="10" s="1"/>
  <c r="J152" i="19" s="1"/>
  <c r="O152" i="19" s="1"/>
  <c r="Q75" i="10"/>
  <c r="K75" i="10" s="1"/>
  <c r="E75" i="10" s="1"/>
  <c r="I137" i="19" s="1"/>
  <c r="N137" i="19" s="1"/>
  <c r="R66" i="10"/>
  <c r="L66" i="10" s="1"/>
  <c r="F66" i="10" s="1"/>
  <c r="K128" i="19" s="1"/>
  <c r="P128" i="19" s="1"/>
  <c r="Q57" i="10"/>
  <c r="K57" i="10" s="1"/>
  <c r="E57" i="10" s="1"/>
  <c r="I119" i="19" s="1"/>
  <c r="N119" i="19" s="1"/>
  <c r="S53" i="10"/>
  <c r="M53" i="10" s="1"/>
  <c r="G53" i="10" s="1"/>
  <c r="J115" i="19" s="1"/>
  <c r="O115" i="19" s="1"/>
  <c r="T13" i="10"/>
  <c r="N13" i="10" s="1"/>
  <c r="H13" i="10" s="1"/>
  <c r="L75" i="19" s="1"/>
  <c r="Q75" i="19" s="1"/>
  <c r="S12" i="10"/>
  <c r="M12" i="10" s="1"/>
  <c r="G12" i="10" s="1"/>
  <c r="J74" i="19" s="1"/>
  <c r="O74" i="19" s="1"/>
  <c r="S76" i="10"/>
  <c r="M76" i="10" s="1"/>
  <c r="G76" i="10" s="1"/>
  <c r="J138" i="19" s="1"/>
  <c r="O138" i="19" s="1"/>
  <c r="Q53" i="10"/>
  <c r="K53" i="10" s="1"/>
  <c r="E53" i="10" s="1"/>
  <c r="I115" i="19" s="1"/>
  <c r="N115" i="19" s="1"/>
  <c r="Q44" i="10"/>
  <c r="K44" i="10" s="1"/>
  <c r="E44" i="10" s="1"/>
  <c r="I106" i="19" s="1"/>
  <c r="N106" i="19" s="1"/>
  <c r="T34" i="10"/>
  <c r="N34" i="10" s="1"/>
  <c r="H34" i="10" s="1"/>
  <c r="L96" i="19" s="1"/>
  <c r="Q96" i="19" s="1"/>
  <c r="R8" i="10"/>
  <c r="L8" i="10" s="1"/>
  <c r="F8" i="10" s="1"/>
  <c r="K70" i="19" s="1"/>
  <c r="P70" i="19" s="1"/>
  <c r="T66" i="10"/>
  <c r="N66" i="10" s="1"/>
  <c r="H66" i="10" s="1"/>
  <c r="L128" i="19" s="1"/>
  <c r="Q128" i="19" s="1"/>
  <c r="T43" i="10"/>
  <c r="N43" i="10" s="1"/>
  <c r="H43" i="10" s="1"/>
  <c r="L105" i="19" s="1"/>
  <c r="Q105" i="19" s="1"/>
  <c r="T62" i="10"/>
  <c r="N62" i="10" s="1"/>
  <c r="H62" i="10" s="1"/>
  <c r="L124" i="19" s="1"/>
  <c r="Q124" i="19" s="1"/>
  <c r="S45" i="10"/>
  <c r="M45" i="10" s="1"/>
  <c r="G45" i="10" s="1"/>
  <c r="J107" i="19" s="1"/>
  <c r="O107" i="19" s="1"/>
  <c r="S52" i="10"/>
  <c r="M52" i="10" s="1"/>
  <c r="G52" i="10" s="1"/>
  <c r="J114" i="19" s="1"/>
  <c r="O114" i="19" s="1"/>
  <c r="S68" i="10"/>
  <c r="M68" i="10" s="1"/>
  <c r="G68" i="10" s="1"/>
  <c r="J130" i="19" s="1"/>
  <c r="O130" i="19" s="1"/>
  <c r="R18" i="10"/>
  <c r="L18" i="10" s="1"/>
  <c r="F18" i="10" s="1"/>
  <c r="K80" i="19" s="1"/>
  <c r="P80" i="19" s="1"/>
  <c r="S15" i="10"/>
  <c r="M15" i="10" s="1"/>
  <c r="G15" i="10" s="1"/>
  <c r="J77" i="19" s="1"/>
  <c r="O77" i="19" s="1"/>
  <c r="Q25" i="10"/>
  <c r="K25" i="10" s="1"/>
  <c r="E25" i="10" s="1"/>
  <c r="I87" i="19" s="1"/>
  <c r="N87" i="19" s="1"/>
  <c r="R56" i="10"/>
  <c r="L56" i="10" s="1"/>
  <c r="F56" i="10" s="1"/>
  <c r="K118" i="19" s="1"/>
  <c r="P118" i="19" s="1"/>
  <c r="Q51" i="10"/>
  <c r="K51" i="10" s="1"/>
  <c r="E51" i="10" s="1"/>
  <c r="I113" i="19" s="1"/>
  <c r="N113" i="19" s="1"/>
  <c r="R19" i="10"/>
  <c r="L19" i="10" s="1"/>
  <c r="F19" i="10" s="1"/>
  <c r="K81" i="19" s="1"/>
  <c r="P81" i="19" s="1"/>
  <c r="S16" i="10"/>
  <c r="M16" i="10" s="1"/>
  <c r="G16" i="10" s="1"/>
  <c r="J78" i="19" s="1"/>
  <c r="O78" i="19" s="1"/>
  <c r="S48" i="10"/>
  <c r="M48" i="10" s="1"/>
  <c r="G48" i="10" s="1"/>
  <c r="J110" i="19" s="1"/>
  <c r="O110" i="19" s="1"/>
  <c r="R75" i="10"/>
  <c r="L75" i="10" s="1"/>
  <c r="F75" i="10" s="1"/>
  <c r="K137" i="19" s="1"/>
  <c r="P137" i="19" s="1"/>
  <c r="S83" i="10"/>
  <c r="M83" i="10" s="1"/>
  <c r="G83" i="10" s="1"/>
  <c r="J145" i="19" s="1"/>
  <c r="O145" i="19" s="1"/>
  <c r="S82" i="10"/>
  <c r="M82" i="10" s="1"/>
  <c r="G82" i="10" s="1"/>
  <c r="J144" i="19" s="1"/>
  <c r="O144" i="19" s="1"/>
  <c r="T18" i="10"/>
  <c r="N18" i="10" s="1"/>
  <c r="H18" i="10" s="1"/>
  <c r="L80" i="19" s="1"/>
  <c r="Q80" i="19" s="1"/>
  <c r="S21" i="10"/>
  <c r="M21" i="10" s="1"/>
  <c r="G21" i="10" s="1"/>
  <c r="J83" i="19" s="1"/>
  <c r="O83" i="19" s="1"/>
  <c r="S36" i="10"/>
  <c r="M36" i="10" s="1"/>
  <c r="G36" i="10" s="1"/>
  <c r="J98" i="19" s="1"/>
  <c r="O98" i="19" s="1"/>
  <c r="T77" i="10"/>
  <c r="N77" i="10" s="1"/>
  <c r="H77" i="10" s="1"/>
  <c r="L139" i="19" s="1"/>
  <c r="Q139" i="19" s="1"/>
  <c r="Q99" i="10"/>
  <c r="K99" i="10" s="1"/>
  <c r="E99" i="10" s="1"/>
  <c r="I161" i="19" s="1"/>
  <c r="N161" i="19" s="1"/>
  <c r="Q73" i="10"/>
  <c r="K73" i="10" s="1"/>
  <c r="E73" i="10" s="1"/>
  <c r="I135" i="19" s="1"/>
  <c r="N135" i="19" s="1"/>
  <c r="Q60" i="10"/>
  <c r="K60" i="10" s="1"/>
  <c r="E60" i="10" s="1"/>
  <c r="I122" i="19" s="1"/>
  <c r="N122" i="19" s="1"/>
  <c r="S46" i="10"/>
  <c r="M46" i="10" s="1"/>
  <c r="G46" i="10" s="1"/>
  <c r="J108" i="19" s="1"/>
  <c r="O108" i="19" s="1"/>
  <c r="T12" i="10"/>
  <c r="N12" i="10" s="1"/>
  <c r="H12" i="10" s="1"/>
  <c r="L74" i="19" s="1"/>
  <c r="Q74" i="19" s="1"/>
  <c r="Q108" i="10"/>
  <c r="K108" i="10" s="1"/>
  <c r="E108" i="10" s="1"/>
  <c r="I170" i="19" s="1"/>
  <c r="N170" i="19" s="1"/>
  <c r="T81" i="10"/>
  <c r="N81" i="10" s="1"/>
  <c r="H81" i="10" s="1"/>
  <c r="L143" i="19" s="1"/>
  <c r="Q143" i="19" s="1"/>
  <c r="T41" i="10"/>
  <c r="N41" i="10" s="1"/>
  <c r="H41" i="10" s="1"/>
  <c r="L103" i="19" s="1"/>
  <c r="Q103" i="19" s="1"/>
  <c r="Q83" i="10"/>
  <c r="K83" i="10" s="1"/>
  <c r="E83" i="10" s="1"/>
  <c r="I145" i="19" s="1"/>
  <c r="N145" i="19" s="1"/>
  <c r="S19" i="10"/>
  <c r="M19" i="10" s="1"/>
  <c r="G19" i="10" s="1"/>
  <c r="J81" i="19" s="1"/>
  <c r="O81" i="19" s="1"/>
  <c r="S18" i="10"/>
  <c r="M18" i="10" s="1"/>
  <c r="G18" i="10" s="1"/>
  <c r="J80" i="19" s="1"/>
  <c r="O80" i="19" s="1"/>
  <c r="Q28" i="10"/>
  <c r="K28" i="10" s="1"/>
  <c r="E28" i="10" s="1"/>
  <c r="I90" i="19" s="1"/>
  <c r="N90" i="19" s="1"/>
  <c r="S29" i="10"/>
  <c r="M29" i="10" s="1"/>
  <c r="G29" i="10" s="1"/>
  <c r="J91" i="19" s="1"/>
  <c r="O91" i="19" s="1"/>
  <c r="T53" i="10"/>
  <c r="N53" i="10" s="1"/>
  <c r="H53" i="10" s="1"/>
  <c r="L115" i="19" s="1"/>
  <c r="Q115" i="19" s="1"/>
  <c r="T69" i="10"/>
  <c r="N69" i="10" s="1"/>
  <c r="H69" i="10" s="1"/>
  <c r="L131" i="19" s="1"/>
  <c r="Q131" i="19" s="1"/>
  <c r="R27" i="10"/>
  <c r="L27" i="10" s="1"/>
  <c r="F27" i="10" s="1"/>
  <c r="K89" i="19" s="1"/>
  <c r="P89" i="19" s="1"/>
  <c r="Q102" i="10"/>
  <c r="K102" i="10" s="1"/>
  <c r="E102" i="10" s="1"/>
  <c r="I164" i="19" s="1"/>
  <c r="N164" i="19" s="1"/>
  <c r="Q22" i="10"/>
  <c r="K22" i="10" s="1"/>
  <c r="E22" i="10" s="1"/>
  <c r="I84" i="19" s="1"/>
  <c r="N84" i="19" s="1"/>
  <c r="S96" i="10"/>
  <c r="M96" i="10" s="1"/>
  <c r="G96" i="10" s="1"/>
  <c r="J158" i="19" s="1"/>
  <c r="O158" i="19" s="1"/>
  <c r="R28" i="10"/>
  <c r="L28" i="10" s="1"/>
  <c r="F28" i="10" s="1"/>
  <c r="K90" i="19" s="1"/>
  <c r="P90" i="19" s="1"/>
  <c r="T19" i="10"/>
  <c r="N19" i="10" s="1"/>
  <c r="H19" i="10" s="1"/>
  <c r="L81" i="19" s="1"/>
  <c r="Q81" i="19" s="1"/>
  <c r="Q37" i="10"/>
  <c r="K37" i="10" s="1"/>
  <c r="E37" i="10" s="1"/>
  <c r="I99" i="19" s="1"/>
  <c r="N99" i="19" s="1"/>
  <c r="Q81" i="10"/>
  <c r="K81" i="10" s="1"/>
  <c r="E81" i="10" s="1"/>
  <c r="I143" i="19" s="1"/>
  <c r="N143" i="19" s="1"/>
  <c r="T37" i="10"/>
  <c r="N37" i="10" s="1"/>
  <c r="H37" i="10" s="1"/>
  <c r="L99" i="19" s="1"/>
  <c r="Q99" i="19" s="1"/>
  <c r="S92" i="10"/>
  <c r="M92" i="10" s="1"/>
  <c r="G92" i="10" s="1"/>
  <c r="J154" i="19" s="1"/>
  <c r="O154" i="19" s="1"/>
  <c r="S108" i="10"/>
  <c r="M108" i="10" s="1"/>
  <c r="G108" i="10" s="1"/>
  <c r="J170" i="19" s="1"/>
  <c r="O170" i="19" s="1"/>
  <c r="T80" i="10"/>
  <c r="N80" i="10" s="1"/>
  <c r="H80" i="10" s="1"/>
  <c r="L142" i="19" s="1"/>
  <c r="Q142" i="19" s="1"/>
  <c r="R94" i="10"/>
  <c r="L94" i="10" s="1"/>
  <c r="F94" i="10" s="1"/>
  <c r="K156" i="19" s="1"/>
  <c r="P156" i="19" s="1"/>
  <c r="T104" i="10"/>
  <c r="N104" i="10" s="1"/>
  <c r="H104" i="10" s="1"/>
  <c r="L166" i="19" s="1"/>
  <c r="Q166" i="19" s="1"/>
  <c r="S110" i="10"/>
  <c r="M110" i="10" s="1"/>
  <c r="G110" i="10" s="1"/>
  <c r="J172" i="19" s="1"/>
  <c r="O172" i="19" s="1"/>
  <c r="R38" i="10"/>
  <c r="L38" i="10" s="1"/>
  <c r="F38" i="10" s="1"/>
  <c r="K100" i="19" s="1"/>
  <c r="P100" i="19" s="1"/>
  <c r="R37" i="10"/>
  <c r="L37" i="10" s="1"/>
  <c r="F37" i="10" s="1"/>
  <c r="K99" i="19" s="1"/>
  <c r="P99" i="19" s="1"/>
  <c r="S59" i="10"/>
  <c r="M59" i="10" s="1"/>
  <c r="G59" i="10" s="1"/>
  <c r="J121" i="19" s="1"/>
  <c r="O121" i="19" s="1"/>
  <c r="S66" i="10"/>
  <c r="M66" i="10" s="1"/>
  <c r="G66" i="10" s="1"/>
  <c r="J128" i="19" s="1"/>
  <c r="O128" i="19" s="1"/>
  <c r="T88" i="10"/>
  <c r="N88" i="10" s="1"/>
  <c r="H88" i="10" s="1"/>
  <c r="L150" i="19" s="1"/>
  <c r="Q150" i="19" s="1"/>
  <c r="S60" i="10"/>
  <c r="M60" i="10" s="1"/>
  <c r="G60" i="10" s="1"/>
  <c r="J122" i="19" s="1"/>
  <c r="O122" i="19" s="1"/>
  <c r="T109" i="10"/>
  <c r="N109" i="10" s="1"/>
  <c r="H109" i="10" s="1"/>
  <c r="L171" i="19" s="1"/>
  <c r="Q171" i="19" s="1"/>
  <c r="Q31" i="10"/>
  <c r="K31" i="10" s="1"/>
  <c r="E31" i="10" s="1"/>
  <c r="I93" i="19" s="1"/>
  <c r="N93" i="19" s="1"/>
  <c r="R34" i="10"/>
  <c r="L34" i="10" s="1"/>
  <c r="F34" i="10" s="1"/>
  <c r="K96" i="19" s="1"/>
  <c r="P96" i="19" s="1"/>
  <c r="T47" i="10"/>
  <c r="N47" i="10" s="1"/>
  <c r="H47" i="10" s="1"/>
  <c r="L109" i="19" s="1"/>
  <c r="Q109" i="19" s="1"/>
  <c r="Q105" i="10"/>
  <c r="K105" i="10" s="1"/>
  <c r="E105" i="10" s="1"/>
  <c r="I167" i="19" s="1"/>
  <c r="N167" i="19" s="1"/>
  <c r="R97" i="10"/>
  <c r="L97" i="10" s="1"/>
  <c r="F97" i="10" s="1"/>
  <c r="K159" i="19" s="1"/>
  <c r="P159" i="19" s="1"/>
  <c r="S32" i="10"/>
  <c r="M32" i="10" s="1"/>
  <c r="G32" i="10" s="1"/>
  <c r="J94" i="19" s="1"/>
  <c r="O94" i="19" s="1"/>
  <c r="T46" i="10"/>
  <c r="N46" i="10" s="1"/>
  <c r="H46" i="10" s="1"/>
  <c r="L108" i="19" s="1"/>
  <c r="Q108" i="19" s="1"/>
  <c r="Q89" i="10"/>
  <c r="K89" i="10" s="1"/>
  <c r="E89" i="10" s="1"/>
  <c r="I151" i="19" s="1"/>
  <c r="N151" i="19" s="1"/>
  <c r="T67" i="10"/>
  <c r="N67" i="10" s="1"/>
  <c r="H67" i="10" s="1"/>
  <c r="L129" i="19" s="1"/>
  <c r="Q129" i="19" s="1"/>
  <c r="R96" i="10"/>
  <c r="L96" i="10" s="1"/>
  <c r="F96" i="10" s="1"/>
  <c r="K158" i="19" s="1"/>
  <c r="P158" i="19" s="1"/>
  <c r="S85" i="10"/>
  <c r="M85" i="10" s="1"/>
  <c r="G85" i="10" s="1"/>
  <c r="J147" i="19" s="1"/>
  <c r="O147" i="19" s="1"/>
  <c r="S109" i="10"/>
  <c r="M109" i="10" s="1"/>
  <c r="G109" i="10" s="1"/>
  <c r="J171" i="19" s="1"/>
  <c r="O171" i="19" s="1"/>
  <c r="S28" i="10"/>
  <c r="M28" i="10" s="1"/>
  <c r="G28" i="10" s="1"/>
  <c r="J90" i="19" s="1"/>
  <c r="O90" i="19" s="1"/>
  <c r="S44" i="10"/>
  <c r="M44" i="10" s="1"/>
  <c r="G44" i="10" s="1"/>
  <c r="J106" i="19" s="1"/>
  <c r="O106" i="19" s="1"/>
  <c r="R88" i="10"/>
  <c r="L88" i="10" s="1"/>
  <c r="F88" i="10" s="1"/>
  <c r="K150" i="19" s="1"/>
  <c r="P150" i="19" s="1"/>
  <c r="R60" i="10"/>
  <c r="L60" i="10" s="1"/>
  <c r="F60" i="10" s="1"/>
  <c r="K122" i="19" s="1"/>
  <c r="P122" i="19" s="1"/>
  <c r="S79" i="10"/>
  <c r="M79" i="10" s="1"/>
  <c r="G79" i="10" s="1"/>
  <c r="J141" i="19" s="1"/>
  <c r="O141" i="19" s="1"/>
  <c r="T50" i="10"/>
  <c r="N50" i="10" s="1"/>
  <c r="H50" i="10" s="1"/>
  <c r="L112" i="19" s="1"/>
  <c r="Q112" i="19" s="1"/>
  <c r="T101" i="10"/>
  <c r="N101" i="10" s="1"/>
  <c r="H101" i="10" s="1"/>
  <c r="L163" i="19" s="1"/>
  <c r="Q163" i="19" s="1"/>
  <c r="Q64" i="10"/>
  <c r="K64" i="10" s="1"/>
  <c r="E64" i="10" s="1"/>
  <c r="I126" i="19" s="1"/>
  <c r="N126" i="19" s="1"/>
  <c r="R32" i="10"/>
  <c r="L32" i="10" s="1"/>
  <c r="F32" i="10" s="1"/>
  <c r="K94" i="19" s="1"/>
  <c r="P94" i="19" s="1"/>
  <c r="Q23" i="10"/>
  <c r="K23" i="10" s="1"/>
  <c r="E23" i="10" s="1"/>
  <c r="I85" i="19" s="1"/>
  <c r="N85" i="19" s="1"/>
  <c r="T25" i="10"/>
  <c r="N25" i="10" s="1"/>
  <c r="H25" i="10" s="1"/>
  <c r="L87" i="19" s="1"/>
  <c r="Q87" i="19" s="1"/>
  <c r="S72" i="10"/>
  <c r="M72" i="10" s="1"/>
  <c r="G72" i="10" s="1"/>
  <c r="J134" i="19" s="1"/>
  <c r="O134" i="19" s="1"/>
  <c r="T96" i="10"/>
  <c r="N96" i="10" s="1"/>
  <c r="H96" i="10" s="1"/>
  <c r="L158" i="19" s="1"/>
  <c r="Q158" i="19" s="1"/>
  <c r="S107" i="10"/>
  <c r="M107" i="10" s="1"/>
  <c r="G107" i="10" s="1"/>
  <c r="J169" i="19" s="1"/>
  <c r="O169" i="19" s="1"/>
  <c r="S106" i="10"/>
  <c r="M106" i="10" s="1"/>
  <c r="G106" i="10" s="1"/>
  <c r="J168" i="19" s="1"/>
  <c r="O168" i="19" s="1"/>
  <c r="R44" i="10"/>
  <c r="L44" i="10" s="1"/>
  <c r="F44" i="10" s="1"/>
  <c r="K106" i="19" s="1"/>
  <c r="P106" i="19" s="1"/>
  <c r="S93" i="10"/>
  <c r="M93" i="10" s="1"/>
  <c r="G93" i="10" s="1"/>
  <c r="J155" i="19" s="1"/>
  <c r="O155" i="19" s="1"/>
  <c r="T61" i="10"/>
  <c r="N61" i="10" s="1"/>
  <c r="H61" i="10" s="1"/>
  <c r="L123" i="19" s="1"/>
  <c r="Q123" i="19" s="1"/>
  <c r="T14" i="10"/>
  <c r="N14" i="10" s="1"/>
  <c r="H14" i="10" s="1"/>
  <c r="L76" i="19" s="1"/>
  <c r="Q76" i="19" s="1"/>
  <c r="R40" i="10"/>
  <c r="L40" i="10" s="1"/>
  <c r="F40" i="10" s="1"/>
  <c r="K102" i="19" s="1"/>
  <c r="P102" i="19" s="1"/>
  <c r="Q9" i="10"/>
  <c r="K9" i="10" s="1"/>
  <c r="E9" i="10" s="1"/>
  <c r="I71" i="19" s="1"/>
  <c r="N71" i="19" s="1"/>
  <c r="T83" i="10"/>
  <c r="N83" i="10" s="1"/>
  <c r="H83" i="10" s="1"/>
  <c r="L145" i="19" s="1"/>
  <c r="Q145" i="19" s="1"/>
  <c r="R83" i="10"/>
  <c r="L83" i="10" s="1"/>
  <c r="F83" i="10" s="1"/>
  <c r="K145" i="19" s="1"/>
  <c r="P145" i="19" s="1"/>
  <c r="S78" i="10"/>
  <c r="M78" i="10" s="1"/>
  <c r="G78" i="10" s="1"/>
  <c r="J140" i="19" s="1"/>
  <c r="O140" i="19" s="1"/>
  <c r="R25" i="10"/>
  <c r="L25" i="10" s="1"/>
  <c r="F25" i="10" s="1"/>
  <c r="K87" i="19" s="1"/>
  <c r="P87" i="19" s="1"/>
  <c r="R69" i="10"/>
  <c r="L69" i="10" s="1"/>
  <c r="F69" i="10" s="1"/>
  <c r="K131" i="19" s="1"/>
  <c r="P131" i="19" s="1"/>
  <c r="Q76" i="10"/>
  <c r="K76" i="10" s="1"/>
  <c r="E76" i="10" s="1"/>
  <c r="I138" i="19" s="1"/>
  <c r="N138" i="19" s="1"/>
  <c r="Q58" i="10"/>
  <c r="K58" i="10" s="1"/>
  <c r="E58" i="10" s="1"/>
  <c r="I120" i="19" s="1"/>
  <c r="N120" i="19" s="1"/>
  <c r="T48" i="10"/>
  <c r="N48" i="10" s="1"/>
  <c r="H48" i="10" s="1"/>
  <c r="L110" i="19" s="1"/>
  <c r="Q110" i="19" s="1"/>
  <c r="Q106" i="10"/>
  <c r="K106" i="10" s="1"/>
  <c r="E106" i="10" s="1"/>
  <c r="I168" i="19" s="1"/>
  <c r="N168" i="19" s="1"/>
  <c r="T74" i="10"/>
  <c r="N74" i="10" s="1"/>
  <c r="H74" i="10" s="1"/>
  <c r="L136" i="19" s="1"/>
  <c r="Q136" i="19" s="1"/>
  <c r="R93" i="10"/>
  <c r="L93" i="10" s="1"/>
  <c r="F93" i="10" s="1"/>
  <c r="K155" i="19" s="1"/>
  <c r="P155" i="19" s="1"/>
  <c r="S86" i="10"/>
  <c r="M86" i="10" s="1"/>
  <c r="G86" i="10" s="1"/>
  <c r="J148" i="19" s="1"/>
  <c r="O148" i="19" s="1"/>
  <c r="R54" i="10"/>
  <c r="L54" i="10" s="1"/>
  <c r="F54" i="10" s="1"/>
  <c r="K116" i="19" s="1"/>
  <c r="P116" i="19" s="1"/>
  <c r="T22" i="10"/>
  <c r="N22" i="10" s="1"/>
  <c r="H22" i="10" s="1"/>
  <c r="L84" i="19" s="1"/>
  <c r="Q84" i="19" s="1"/>
  <c r="R13" i="10"/>
  <c r="L13" i="10" s="1"/>
  <c r="F13" i="10" s="1"/>
  <c r="K75" i="19" s="1"/>
  <c r="P75" i="19" s="1"/>
  <c r="T108" i="10"/>
  <c r="N108" i="10" s="1"/>
  <c r="H108" i="10" s="1"/>
  <c r="L170" i="19" s="1"/>
  <c r="Q170" i="19" s="1"/>
  <c r="T87" i="10"/>
  <c r="N87" i="10" s="1"/>
  <c r="H87" i="10" s="1"/>
  <c r="L149" i="19" s="1"/>
  <c r="Q149" i="19" s="1"/>
  <c r="S47" i="10"/>
  <c r="M47" i="10" s="1"/>
  <c r="G47" i="10" s="1"/>
  <c r="J109" i="19" s="1"/>
  <c r="O109" i="19" s="1"/>
  <c r="R63" i="10"/>
  <c r="L63" i="10" s="1"/>
  <c r="F63" i="10" s="1"/>
  <c r="K125" i="19" s="1"/>
  <c r="P125" i="19" s="1"/>
  <c r="R80" i="10"/>
  <c r="L80" i="10" s="1"/>
  <c r="F80" i="10" s="1"/>
  <c r="K142" i="19" s="1"/>
  <c r="P142" i="19" s="1"/>
  <c r="R81" i="10"/>
  <c r="L81" i="10" s="1"/>
  <c r="F81" i="10" s="1"/>
  <c r="K143" i="19" s="1"/>
  <c r="P143" i="19" s="1"/>
  <c r="R53" i="10"/>
  <c r="L53" i="10" s="1"/>
  <c r="F53" i="10" s="1"/>
  <c r="K115" i="19" s="1"/>
  <c r="P115" i="19" s="1"/>
  <c r="T29" i="10"/>
  <c r="N29" i="10" s="1"/>
  <c r="H29" i="10" s="1"/>
  <c r="L91" i="19" s="1"/>
  <c r="Q91" i="19" s="1"/>
  <c r="S100" i="10"/>
  <c r="M100" i="10" s="1"/>
  <c r="G100" i="10" s="1"/>
  <c r="J162" i="19" s="1"/>
  <c r="O162" i="19" s="1"/>
  <c r="R91" i="10"/>
  <c r="L91" i="10" s="1"/>
  <c r="F91" i="10" s="1"/>
  <c r="K153" i="19" s="1"/>
  <c r="P153" i="19" s="1"/>
  <c r="R52" i="10"/>
  <c r="L52" i="10" s="1"/>
  <c r="F52" i="10" s="1"/>
  <c r="K114" i="19" s="1"/>
  <c r="P114" i="19" s="1"/>
  <c r="Q74" i="10"/>
  <c r="K74" i="10" s="1"/>
  <c r="E74" i="10" s="1"/>
  <c r="I136" i="19" s="1"/>
  <c r="N136" i="19" s="1"/>
  <c r="T68" i="10"/>
  <c r="N68" i="10" s="1"/>
  <c r="H68" i="10" s="1"/>
  <c r="L130" i="19" s="1"/>
  <c r="Q130" i="19" s="1"/>
  <c r="Q104" i="10"/>
  <c r="K104" i="10" s="1"/>
  <c r="E104" i="10" s="1"/>
  <c r="I166" i="19" s="1"/>
  <c r="N166" i="19" s="1"/>
  <c r="S103" i="10"/>
  <c r="M103" i="10" s="1"/>
  <c r="G103" i="10" s="1"/>
  <c r="J165" i="19" s="1"/>
  <c r="O165" i="19" s="1"/>
  <c r="Q16" i="10"/>
  <c r="K16" i="10" s="1"/>
  <c r="E16" i="10" s="1"/>
  <c r="I78" i="19" s="1"/>
  <c r="N78" i="19" s="1"/>
  <c r="T110" i="10"/>
  <c r="N110" i="10" s="1"/>
  <c r="H110" i="10" s="1"/>
  <c r="L172" i="19" s="1"/>
  <c r="Q172" i="19" s="1"/>
  <c r="R84" i="10"/>
  <c r="L84" i="10" s="1"/>
  <c r="F84" i="10" s="1"/>
  <c r="K146" i="19" s="1"/>
  <c r="P146" i="19" s="1"/>
  <c r="T76" i="10"/>
  <c r="N76" i="10" s="1"/>
  <c r="H76" i="10" s="1"/>
  <c r="L138" i="19" s="1"/>
  <c r="Q138" i="19" s="1"/>
  <c r="Q85" i="10"/>
  <c r="K85" i="10" s="1"/>
  <c r="E85" i="10" s="1"/>
  <c r="I147" i="19" s="1"/>
  <c r="N147" i="19" s="1"/>
  <c r="R30" i="10"/>
  <c r="L30" i="10" s="1"/>
  <c r="F30" i="10" s="1"/>
  <c r="K92" i="19" s="1"/>
  <c r="P92" i="19" s="1"/>
  <c r="Q94" i="10"/>
  <c r="K94" i="10" s="1"/>
  <c r="E94" i="10" s="1"/>
  <c r="I156" i="19" s="1"/>
  <c r="N156" i="19" s="1"/>
  <c r="S62" i="10"/>
  <c r="M62" i="10" s="1"/>
  <c r="G62" i="10" s="1"/>
  <c r="J124" i="19" s="1"/>
  <c r="O124" i="19" s="1"/>
  <c r="T44" i="10"/>
  <c r="N44" i="10" s="1"/>
  <c r="H44" i="10" s="1"/>
  <c r="L106" i="19" s="1"/>
  <c r="Q106" i="19" s="1"/>
  <c r="R104" i="10"/>
  <c r="L104" i="10" s="1"/>
  <c r="F104" i="10" s="1"/>
  <c r="K166" i="19" s="1"/>
  <c r="P166" i="19" s="1"/>
  <c r="T45" i="10"/>
  <c r="N45" i="10" s="1"/>
  <c r="H45" i="10" s="1"/>
  <c r="L107" i="19" s="1"/>
  <c r="Q107" i="19" s="1"/>
  <c r="T39" i="10"/>
  <c r="N39" i="10" s="1"/>
  <c r="H39" i="10" s="1"/>
  <c r="L101" i="19" s="1"/>
  <c r="Q101" i="19" s="1"/>
  <c r="T86" i="10"/>
  <c r="N86" i="10" s="1"/>
  <c r="H86" i="10" s="1"/>
  <c r="L148" i="19" s="1"/>
  <c r="Q148" i="19" s="1"/>
  <c r="Q30" i="10"/>
  <c r="K30" i="10" s="1"/>
  <c r="E30" i="10" s="1"/>
  <c r="I92" i="19" s="1"/>
  <c r="N92" i="19" s="1"/>
  <c r="T98" i="10"/>
  <c r="N98" i="10" s="1"/>
  <c r="H98" i="10" s="1"/>
  <c r="L160" i="19" s="1"/>
  <c r="Q160" i="19" s="1"/>
  <c r="S95" i="10"/>
  <c r="M95" i="10" s="1"/>
  <c r="G95" i="10" s="1"/>
  <c r="J157" i="19" s="1"/>
  <c r="O157" i="19" s="1"/>
  <c r="Q69" i="10"/>
  <c r="K69" i="10" s="1"/>
  <c r="E69" i="10" s="1"/>
  <c r="I131" i="19" s="1"/>
  <c r="N131" i="19" s="1"/>
  <c r="T78" i="10"/>
  <c r="N78" i="10" s="1"/>
  <c r="H78" i="10" s="1"/>
  <c r="L140" i="19" s="1"/>
  <c r="Q140" i="19" s="1"/>
  <c r="R48" i="10"/>
  <c r="L48" i="10" s="1"/>
  <c r="F48" i="10" s="1"/>
  <c r="K110" i="19" s="1"/>
  <c r="P110" i="19" s="1"/>
  <c r="Q39" i="10"/>
  <c r="K39" i="10" s="1"/>
  <c r="E39" i="10" s="1"/>
  <c r="I101" i="19" s="1"/>
  <c r="N101" i="19" s="1"/>
  <c r="Q33" i="10"/>
  <c r="K33" i="10" s="1"/>
  <c r="E33" i="10" s="1"/>
  <c r="I95" i="19" s="1"/>
  <c r="N95" i="19" s="1"/>
  <c r="R109" i="10"/>
  <c r="L109" i="10" s="1"/>
  <c r="F109" i="10" s="1"/>
  <c r="K171" i="19" s="1"/>
  <c r="P171" i="19" s="1"/>
  <c r="T71" i="10"/>
  <c r="N71" i="10" s="1"/>
  <c r="H71" i="10" s="1"/>
  <c r="L133" i="19" s="1"/>
  <c r="Q133" i="19" s="1"/>
  <c r="S55" i="10"/>
  <c r="M55" i="10" s="1"/>
  <c r="G55" i="10" s="1"/>
  <c r="J117" i="19" s="1"/>
  <c r="O117" i="19" s="1"/>
  <c r="R110" i="10"/>
  <c r="L110" i="10" s="1"/>
  <c r="F110" i="10" s="1"/>
  <c r="K172" i="19" s="1"/>
  <c r="P172" i="19" s="1"/>
  <c r="T102" i="10"/>
  <c r="N102" i="10" s="1"/>
  <c r="H102" i="10" s="1"/>
  <c r="L164" i="19" s="1"/>
  <c r="Q164" i="19" s="1"/>
  <c r="R76" i="10"/>
  <c r="L76" i="10" s="1"/>
  <c r="F76" i="10" s="1"/>
  <c r="K138" i="19" s="1"/>
  <c r="P138" i="19" s="1"/>
  <c r="S89" i="10"/>
  <c r="M89" i="10" s="1"/>
  <c r="G89" i="10" s="1"/>
  <c r="J151" i="19" s="1"/>
  <c r="O151" i="19" s="1"/>
  <c r="S38" i="10"/>
  <c r="M38" i="10" s="1"/>
  <c r="G38" i="10" s="1"/>
  <c r="J100" i="19" s="1"/>
  <c r="O100" i="19" s="1"/>
  <c r="R92" i="10"/>
  <c r="L92" i="10" s="1"/>
  <c r="F92" i="10" s="1"/>
  <c r="K154" i="19" s="1"/>
  <c r="P154" i="19" s="1"/>
  <c r="R10" i="10"/>
  <c r="L10" i="10" s="1"/>
  <c r="F10" i="10" s="1"/>
  <c r="K72" i="19" s="1"/>
  <c r="P72" i="19" s="1"/>
  <c r="R95" i="10"/>
  <c r="L95" i="10" s="1"/>
  <c r="F95" i="10" s="1"/>
  <c r="K157" i="19" s="1"/>
  <c r="P157" i="19" s="1"/>
  <c r="Q96" i="10"/>
  <c r="K96" i="10" s="1"/>
  <c r="E96" i="10" s="1"/>
  <c r="I158" i="19" s="1"/>
  <c r="N158" i="19" s="1"/>
  <c r="R62" i="10"/>
  <c r="L62" i="10" s="1"/>
  <c r="F62" i="10" s="1"/>
  <c r="K124" i="19" s="1"/>
  <c r="P124" i="19" s="1"/>
  <c r="S54" i="10"/>
  <c r="M54" i="10" s="1"/>
  <c r="G54" i="10" s="1"/>
  <c r="J116" i="19" s="1"/>
  <c r="O116" i="19" s="1"/>
  <c r="R41" i="10"/>
  <c r="L41" i="10" s="1"/>
  <c r="F41" i="10" s="1"/>
  <c r="K103" i="19" s="1"/>
  <c r="P103" i="19" s="1"/>
  <c r="Q10" i="10"/>
  <c r="K10" i="10" s="1"/>
  <c r="E10" i="10" s="1"/>
  <c r="I72" i="19" s="1"/>
  <c r="N72" i="19" s="1"/>
  <c r="T105" i="10"/>
  <c r="N105" i="10" s="1"/>
  <c r="H105" i="10" s="1"/>
  <c r="L167" i="19" s="1"/>
  <c r="Q167" i="19" s="1"/>
  <c r="Q98" i="10"/>
  <c r="K98" i="10" s="1"/>
  <c r="E98" i="10" s="1"/>
  <c r="I160" i="19" s="1"/>
  <c r="N160" i="19" s="1"/>
  <c r="T106" i="10"/>
  <c r="N106" i="10" s="1"/>
  <c r="H106" i="10" s="1"/>
  <c r="L168" i="19" s="1"/>
  <c r="Q168" i="19" s="1"/>
  <c r="T103" i="10"/>
  <c r="N103" i="10" s="1"/>
  <c r="H103" i="10" s="1"/>
  <c r="L165" i="19" s="1"/>
  <c r="Q165" i="19" s="1"/>
  <c r="Q38" i="10"/>
  <c r="K38" i="10" s="1"/>
  <c r="E38" i="10" s="1"/>
  <c r="I100" i="19" s="1"/>
  <c r="N100" i="19" s="1"/>
  <c r="T30" i="10"/>
  <c r="N30" i="10" s="1"/>
  <c r="H30" i="10" s="1"/>
  <c r="L92" i="19" s="1"/>
  <c r="Q92" i="19" s="1"/>
  <c r="R70" i="10"/>
  <c r="L70" i="10" s="1"/>
  <c r="F70" i="10" s="1"/>
  <c r="K132" i="19" s="1"/>
  <c r="P132" i="19" s="1"/>
  <c r="S42" i="10"/>
  <c r="M42" i="10" s="1"/>
  <c r="G42" i="10" s="1"/>
  <c r="J104" i="19" s="1"/>
  <c r="O104" i="19" s="1"/>
  <c r="S23" i="10"/>
  <c r="M23" i="10" s="1"/>
  <c r="G23" i="10" s="1"/>
  <c r="J85" i="19" s="1"/>
  <c r="O85" i="19" s="1"/>
  <c r="Q77" i="10"/>
  <c r="K77" i="10" s="1"/>
  <c r="E77" i="10" s="1"/>
  <c r="I139" i="19" s="1"/>
  <c r="N139" i="19" s="1"/>
  <c r="Q45" i="10"/>
  <c r="K45" i="10" s="1"/>
  <c r="E45" i="10" s="1"/>
  <c r="I107" i="19" s="1"/>
  <c r="N107" i="19" s="1"/>
  <c r="T70" i="10"/>
  <c r="N70" i="10" s="1"/>
  <c r="H70" i="10" s="1"/>
  <c r="L132" i="19" s="1"/>
  <c r="Q132" i="19" s="1"/>
  <c r="Q36" i="10"/>
  <c r="K36" i="10" s="1"/>
  <c r="E36" i="10" s="1"/>
  <c r="I98" i="19" s="1"/>
  <c r="N98" i="19" s="1"/>
  <c r="R68" i="10"/>
  <c r="L68" i="10" s="1"/>
  <c r="F68" i="10" s="1"/>
  <c r="K130" i="19" s="1"/>
  <c r="P130" i="19" s="1"/>
  <c r="R82" i="10"/>
  <c r="L82" i="10" s="1"/>
  <c r="F82" i="10" s="1"/>
  <c r="K144" i="19" s="1"/>
  <c r="P144" i="19" s="1"/>
  <c r="S39" i="10"/>
  <c r="M39" i="10" s="1"/>
  <c r="G39" i="10" s="1"/>
  <c r="J101" i="19" s="1"/>
  <c r="O101" i="19" s="1"/>
  <c r="S87" i="10"/>
  <c r="M87" i="10" s="1"/>
  <c r="G87" i="10" s="1"/>
  <c r="J149" i="19" s="1"/>
  <c r="O149" i="19" s="1"/>
  <c r="R61" i="10"/>
  <c r="L61" i="10" s="1"/>
  <c r="F61" i="10" s="1"/>
  <c r="K123" i="19" s="1"/>
  <c r="P123" i="19" s="1"/>
  <c r="Q14" i="10"/>
  <c r="K14" i="10" s="1"/>
  <c r="E14" i="10" s="1"/>
  <c r="I76" i="19" s="1"/>
  <c r="N76" i="19" s="1"/>
  <c r="Q27" i="10"/>
  <c r="K27" i="10" s="1"/>
  <c r="E27" i="10" s="1"/>
  <c r="I89" i="19" s="1"/>
  <c r="N89" i="19" s="1"/>
  <c r="S31" i="10"/>
  <c r="M31" i="10" s="1"/>
  <c r="G31" i="10" s="1"/>
  <c r="J93" i="19" s="1"/>
  <c r="O93" i="19" s="1"/>
  <c r="Q18" i="10"/>
  <c r="K18" i="10" s="1"/>
  <c r="E18" i="10" s="1"/>
  <c r="I80" i="19" s="1"/>
  <c r="N80" i="19" s="1"/>
  <c r="Q67" i="10"/>
  <c r="K67" i="10" s="1"/>
  <c r="E67" i="10" s="1"/>
  <c r="I129" i="19" s="1"/>
  <c r="N129" i="19" s="1"/>
  <c r="R35" i="10"/>
  <c r="L35" i="10" s="1"/>
  <c r="F35" i="10" s="1"/>
  <c r="K97" i="19" s="1"/>
  <c r="P97" i="19" s="1"/>
  <c r="R26" i="10"/>
  <c r="L26" i="10" s="1"/>
  <c r="F26" i="10" s="1"/>
  <c r="K88" i="19" s="1"/>
  <c r="P88" i="19" s="1"/>
  <c r="Q17" i="10"/>
  <c r="K17" i="10" s="1"/>
  <c r="E17" i="10" s="1"/>
  <c r="I79" i="19" s="1"/>
  <c r="N79" i="19" s="1"/>
  <c r="T52" i="10"/>
  <c r="N52" i="10" s="1"/>
  <c r="H52" i="10" s="1"/>
  <c r="L114" i="19" s="1"/>
  <c r="Q114" i="19" s="1"/>
  <c r="T7" i="10"/>
  <c r="N7" i="10" s="1"/>
  <c r="H7" i="10" s="1"/>
  <c r="L69" i="19" s="1"/>
  <c r="Q69" i="19" s="1"/>
  <c r="Q97" i="10"/>
  <c r="K97" i="10" s="1"/>
  <c r="E97" i="10" s="1"/>
  <c r="I159" i="19" s="1"/>
  <c r="N159" i="19" s="1"/>
  <c r="R21" i="10"/>
  <c r="L21" i="10" s="1"/>
  <c r="F21" i="10" s="1"/>
  <c r="K83" i="19" s="1"/>
  <c r="P83" i="19" s="1"/>
  <c r="S69" i="10"/>
  <c r="M69" i="10" s="1"/>
  <c r="G69" i="10" s="1"/>
  <c r="J131" i="19" s="1"/>
  <c r="O131" i="19" s="1"/>
  <c r="T75" i="10"/>
  <c r="N75" i="10" s="1"/>
  <c r="H75" i="10" s="1"/>
  <c r="L137" i="19" s="1"/>
  <c r="Q137" i="19" s="1"/>
  <c r="T84" i="10"/>
  <c r="N84" i="10" s="1"/>
  <c r="H84" i="10" s="1"/>
  <c r="L146" i="19" s="1"/>
  <c r="Q146" i="19" s="1"/>
  <c r="T20" i="10"/>
  <c r="N20" i="10" s="1"/>
  <c r="H20" i="10" s="1"/>
  <c r="L82" i="19" s="1"/>
  <c r="Q82" i="19" s="1"/>
  <c r="S43" i="10"/>
  <c r="M43" i="10" s="1"/>
  <c r="G43" i="10" s="1"/>
  <c r="J105" i="19" s="1"/>
  <c r="O105" i="19" s="1"/>
  <c r="T91" i="10"/>
  <c r="N91" i="10" s="1"/>
  <c r="H91" i="10" s="1"/>
  <c r="L153" i="19" s="1"/>
  <c r="Q153" i="19" s="1"/>
  <c r="Q103" i="10"/>
  <c r="K103" i="10" s="1"/>
  <c r="E103" i="10" s="1"/>
  <c r="I165" i="19" s="1"/>
  <c r="N165" i="19" s="1"/>
  <c r="Q46" i="10"/>
  <c r="K46" i="10" s="1"/>
  <c r="E46" i="10" s="1"/>
  <c r="I108" i="19" s="1"/>
  <c r="N108" i="19" s="1"/>
  <c r="Q8" i="10"/>
  <c r="K8" i="10" s="1"/>
  <c r="E8" i="10" s="1"/>
  <c r="I70" i="19" s="1"/>
  <c r="N70" i="19" s="1"/>
  <c r="T55" i="10"/>
  <c r="N55" i="10" s="1"/>
  <c r="H55" i="10" s="1"/>
  <c r="L117" i="19" s="1"/>
  <c r="Q117" i="19" s="1"/>
  <c r="T8" i="10"/>
  <c r="N8" i="10" s="1"/>
  <c r="H8" i="10" s="1"/>
  <c r="L70" i="19" s="1"/>
  <c r="Q70" i="19" s="1"/>
  <c r="R89" i="10"/>
  <c r="L89" i="10" s="1"/>
  <c r="F89" i="10" s="1"/>
  <c r="K151" i="19" s="1"/>
  <c r="P151" i="19" s="1"/>
  <c r="Q61" i="10"/>
  <c r="K61" i="10" s="1"/>
  <c r="E61" i="10" s="1"/>
  <c r="I123" i="19" s="1"/>
  <c r="N123" i="19" s="1"/>
  <c r="Q52" i="10"/>
  <c r="K52" i="10" s="1"/>
  <c r="E52" i="10" s="1"/>
  <c r="I114" i="19" s="1"/>
  <c r="N114" i="19" s="1"/>
  <c r="Q49" i="10"/>
  <c r="K49" i="10" s="1"/>
  <c r="E49" i="10" s="1"/>
  <c r="I111" i="19" s="1"/>
  <c r="N111" i="19" s="1"/>
  <c r="Q59" i="10"/>
  <c r="K59" i="10" s="1"/>
  <c r="E59" i="10" s="1"/>
  <c r="I121" i="19" s="1"/>
  <c r="N121" i="19" s="1"/>
  <c r="Q47" i="10"/>
  <c r="K47" i="10" s="1"/>
  <c r="E47" i="10" s="1"/>
  <c r="I109" i="19" s="1"/>
  <c r="N109" i="19" s="1"/>
  <c r="T15" i="10"/>
  <c r="N15" i="10" s="1"/>
  <c r="H15" i="10" s="1"/>
  <c r="L77" i="19" s="1"/>
  <c r="Q77" i="19" s="1"/>
  <c r="Q19" i="10"/>
  <c r="K19" i="10" s="1"/>
  <c r="E19" i="10" s="1"/>
  <c r="I81" i="19" s="1"/>
  <c r="N81" i="19" s="1"/>
  <c r="T26" i="10"/>
  <c r="N26" i="10" s="1"/>
  <c r="H26" i="10" s="1"/>
  <c r="L88" i="19" s="1"/>
  <c r="Q88" i="19" s="1"/>
  <c r="Q95" i="10"/>
  <c r="K95" i="10" s="1"/>
  <c r="E95" i="10" s="1"/>
  <c r="I157" i="19" s="1"/>
  <c r="N157" i="19" s="1"/>
  <c r="R12" i="10"/>
  <c r="L12" i="10" s="1"/>
  <c r="F12" i="10" s="1"/>
  <c r="K74" i="19" s="1"/>
  <c r="P74" i="19" s="1"/>
  <c r="Q13" i="10"/>
  <c r="K13" i="10" s="1"/>
  <c r="E13" i="10" s="1"/>
  <c r="I75" i="19" s="1"/>
  <c r="N75" i="19" s="1"/>
  <c r="T38" i="10"/>
  <c r="N38" i="10" s="1"/>
  <c r="H38" i="10" s="1"/>
  <c r="L100" i="19" s="1"/>
  <c r="Q100" i="19" s="1"/>
  <c r="T16" i="10"/>
  <c r="N16" i="10" s="1"/>
  <c r="H16" i="10" s="1"/>
  <c r="L78" i="19" s="1"/>
  <c r="Q78" i="19" s="1"/>
  <c r="R7" i="10"/>
  <c r="L7" i="10" s="1"/>
  <c r="F7" i="10" s="1"/>
  <c r="K69" i="19" s="1"/>
  <c r="P69" i="19" s="1"/>
  <c r="R98" i="10"/>
  <c r="L98" i="10" s="1"/>
  <c r="F98" i="10" s="1"/>
  <c r="K160" i="19" s="1"/>
  <c r="P160" i="19" s="1"/>
  <c r="S63" i="10"/>
  <c r="M63" i="10" s="1"/>
  <c r="G63" i="10" s="1"/>
  <c r="J125" i="19" s="1"/>
  <c r="O125" i="19" s="1"/>
  <c r="R23" i="10"/>
  <c r="L23" i="10" s="1"/>
  <c r="F23" i="10" s="1"/>
  <c r="K85" i="19" s="1"/>
  <c r="P85" i="19" s="1"/>
  <c r="T107" i="10"/>
  <c r="N107" i="10" s="1"/>
  <c r="H107" i="10" s="1"/>
  <c r="L169" i="19" s="1"/>
  <c r="Q169" i="19" s="1"/>
  <c r="R74" i="10"/>
  <c r="L74" i="10" s="1"/>
  <c r="F74" i="10" s="1"/>
  <c r="K136" i="19" s="1"/>
  <c r="P136" i="19" s="1"/>
  <c r="Q32" i="10"/>
  <c r="K32" i="10" s="1"/>
  <c r="E32" i="10" s="1"/>
  <c r="I94" i="19" s="1"/>
  <c r="N94" i="19" s="1"/>
  <c r="R64" i="10"/>
  <c r="L64" i="10" s="1"/>
  <c r="F64" i="10" s="1"/>
  <c r="K126" i="19" s="1"/>
  <c r="P126" i="19" s="1"/>
  <c r="R79" i="10"/>
  <c r="L79" i="10" s="1"/>
  <c r="F79" i="10" s="1"/>
  <c r="K141" i="19" s="1"/>
  <c r="P141" i="19" s="1"/>
  <c r="T95" i="10"/>
  <c r="N95" i="10" s="1"/>
  <c r="H95" i="10" s="1"/>
  <c r="L157" i="19" s="1"/>
  <c r="Q157" i="19" s="1"/>
  <c r="Q56" i="10"/>
  <c r="K56" i="10" s="1"/>
  <c r="E56" i="10" s="1"/>
  <c r="I118" i="19" s="1"/>
  <c r="N118" i="19" s="1"/>
  <c r="R73" i="10"/>
  <c r="L73" i="10" s="1"/>
  <c r="F73" i="10" s="1"/>
  <c r="K135" i="19" s="1"/>
  <c r="P135" i="19" s="1"/>
  <c r="R45" i="10"/>
  <c r="L45" i="10" s="1"/>
  <c r="F45" i="10" s="1"/>
  <c r="K107" i="19" s="1"/>
  <c r="P107" i="19" s="1"/>
  <c r="Q62" i="10"/>
  <c r="K62" i="10" s="1"/>
  <c r="E62" i="10" s="1"/>
  <c r="I124" i="19" s="1"/>
  <c r="N124" i="19" s="1"/>
  <c r="T82" i="10"/>
  <c r="N82" i="10" s="1"/>
  <c r="H82" i="10" s="1"/>
  <c r="L144" i="19" s="1"/>
  <c r="Q144" i="19" s="1"/>
  <c r="S30" i="10"/>
  <c r="M30" i="10" s="1"/>
  <c r="G30" i="10" s="1"/>
  <c r="J92" i="19" s="1"/>
  <c r="O92" i="19" s="1"/>
  <c r="Q48" i="10"/>
  <c r="K48" i="10" s="1"/>
  <c r="E48" i="10" s="1"/>
  <c r="I110" i="19" s="1"/>
  <c r="N110" i="19" s="1"/>
  <c r="Q29" i="10"/>
  <c r="K29" i="10" s="1"/>
  <c r="E29" i="10" s="1"/>
  <c r="I91" i="19" s="1"/>
  <c r="N91" i="19" s="1"/>
  <c r="T63" i="10"/>
  <c r="N63" i="10" s="1"/>
  <c r="H63" i="10" s="1"/>
  <c r="L125" i="19" s="1"/>
  <c r="Q125" i="19" s="1"/>
  <c r="R87" i="10"/>
  <c r="L87" i="10" s="1"/>
  <c r="F87" i="10" s="1"/>
  <c r="K149" i="19" s="1"/>
  <c r="P149" i="19" s="1"/>
  <c r="S94" i="10"/>
  <c r="M94" i="10" s="1"/>
  <c r="G94" i="10" s="1"/>
  <c r="J156" i="19" s="1"/>
  <c r="O156" i="19" s="1"/>
  <c r="Q87" i="10"/>
  <c r="K87" i="10" s="1"/>
  <c r="E87" i="10" s="1"/>
  <c r="I149" i="19" s="1"/>
  <c r="N149" i="19" s="1"/>
  <c r="R42" i="10"/>
  <c r="L42" i="10" s="1"/>
  <c r="F42" i="10" s="1"/>
  <c r="K104" i="19" s="1"/>
  <c r="P104" i="19" s="1"/>
  <c r="R36" i="10"/>
  <c r="L36" i="10" s="1"/>
  <c r="F36" i="10" s="1"/>
  <c r="K98" i="19" s="1"/>
  <c r="P98" i="19" s="1"/>
  <c r="T79" i="10"/>
  <c r="N79" i="10" s="1"/>
  <c r="H79" i="10" s="1"/>
  <c r="L141" i="19" s="1"/>
  <c r="Q141" i="19" s="1"/>
  <c r="S22" i="10"/>
  <c r="M22" i="10" s="1"/>
  <c r="G22" i="10" s="1"/>
  <c r="J84" i="19" s="1"/>
  <c r="O84" i="19" s="1"/>
  <c r="Q91" i="10"/>
  <c r="K91" i="10" s="1"/>
  <c r="E91" i="10" s="1"/>
  <c r="I153" i="19" s="1"/>
  <c r="N153" i="19" s="1"/>
  <c r="T94" i="10"/>
  <c r="N94" i="10" s="1"/>
  <c r="H94" i="10" s="1"/>
  <c r="L156" i="19" s="1"/>
  <c r="Q156" i="19" s="1"/>
  <c r="Q100" i="10"/>
  <c r="K100" i="10" s="1"/>
  <c r="E100" i="10" s="1"/>
  <c r="I162" i="19" s="1"/>
  <c r="N162" i="19" s="1"/>
  <c r="Q93" i="10"/>
  <c r="K93" i="10" s="1"/>
  <c r="E93" i="10" s="1"/>
  <c r="I155" i="19" s="1"/>
  <c r="N155" i="19" s="1"/>
  <c r="R108" i="10"/>
  <c r="L108" i="10" s="1"/>
  <c r="F108" i="10" s="1"/>
  <c r="K170" i="19" s="1"/>
  <c r="P170" i="19" s="1"/>
  <c r="T100" i="10"/>
  <c r="N100" i="10" s="1"/>
  <c r="H100" i="10" s="1"/>
  <c r="L162" i="19" s="1"/>
  <c r="Q162" i="19" s="1"/>
  <c r="Q24" i="10"/>
  <c r="K24" i="10" s="1"/>
  <c r="E24" i="10" s="1"/>
  <c r="I86" i="19" s="1"/>
  <c r="N86" i="19" s="1"/>
  <c r="Q40" i="10"/>
  <c r="K40" i="10" s="1"/>
  <c r="E40" i="10" s="1"/>
  <c r="I102" i="19" s="1"/>
  <c r="N102" i="19" s="1"/>
  <c r="T32" i="10"/>
  <c r="N32" i="10" s="1"/>
  <c r="H32" i="10" s="1"/>
  <c r="L94" i="19" s="1"/>
  <c r="Q94" i="19" s="1"/>
  <c r="Q101" i="10"/>
  <c r="K101" i="10" s="1"/>
  <c r="E101" i="10" s="1"/>
  <c r="I163" i="19" s="1"/>
  <c r="N163" i="19" s="1"/>
  <c r="S71" i="10"/>
  <c r="M71" i="10" s="1"/>
  <c r="G71" i="10" s="1"/>
  <c r="J133" i="19" s="1"/>
  <c r="O133" i="19" s="1"/>
  <c r="R22" i="10"/>
  <c r="L22" i="10" s="1"/>
  <c r="F22" i="10" s="1"/>
  <c r="K84" i="19" s="1"/>
  <c r="P84" i="19" s="1"/>
  <c r="R71" i="10"/>
  <c r="L71" i="10" s="1"/>
  <c r="F71" i="10" s="1"/>
  <c r="K133" i="19" s="1"/>
  <c r="P133" i="19" s="1"/>
  <c r="Q7" i="10"/>
  <c r="K7" i="10" s="1"/>
  <c r="E7" i="10" s="1"/>
  <c r="I69" i="19" s="1"/>
  <c r="N69" i="19" s="1"/>
  <c r="T10" i="10"/>
  <c r="N10" i="10" s="1"/>
  <c r="H10" i="10" s="1"/>
  <c r="L72" i="19" s="1"/>
  <c r="Q72" i="19" s="1"/>
  <c r="T28" i="10"/>
  <c r="N28" i="10" s="1"/>
  <c r="H28" i="10" s="1"/>
  <c r="L90" i="19" s="1"/>
  <c r="Q90" i="19" s="1"/>
  <c r="R46" i="10"/>
  <c r="L46" i="10" s="1"/>
  <c r="F46" i="10" s="1"/>
  <c r="K108" i="19" s="1"/>
  <c r="P108" i="19" s="1"/>
  <c r="Q92" i="10"/>
  <c r="K92" i="10" s="1"/>
  <c r="E92" i="10" s="1"/>
  <c r="I154" i="19" s="1"/>
  <c r="N154" i="19" s="1"/>
  <c r="Q65" i="10"/>
  <c r="K65" i="10" s="1"/>
  <c r="E65" i="10" s="1"/>
  <c r="I127" i="19" s="1"/>
  <c r="N127" i="19" s="1"/>
  <c r="Q26" i="10"/>
  <c r="K26" i="10" s="1"/>
  <c r="E26" i="10" s="1"/>
  <c r="I88" i="19" s="1"/>
  <c r="N88" i="19" s="1"/>
  <c r="Q68" i="10"/>
  <c r="K68" i="10" s="1"/>
  <c r="E68" i="10" s="1"/>
  <c r="I130" i="19" s="1"/>
  <c r="N130" i="19" s="1"/>
  <c r="R17" i="10"/>
  <c r="L17" i="10" s="1"/>
  <c r="F17" i="10" s="1"/>
  <c r="K79" i="19" s="1"/>
  <c r="P79" i="19" s="1"/>
  <c r="R14" i="10"/>
  <c r="L14" i="10" s="1"/>
  <c r="F14" i="10" s="1"/>
  <c r="K76" i="19" s="1"/>
  <c r="P76" i="19" s="1"/>
  <c r="R43" i="10"/>
  <c r="L43" i="10" s="1"/>
  <c r="F43" i="10" s="1"/>
  <c r="K105" i="19" s="1"/>
  <c r="P105" i="19" s="1"/>
  <c r="T54" i="10"/>
  <c r="N54" i="10" s="1"/>
  <c r="H54" i="10" s="1"/>
  <c r="L116" i="19" s="1"/>
  <c r="Q116" i="19" s="1"/>
  <c r="R58" i="10"/>
  <c r="L58" i="10" s="1"/>
  <c r="F58" i="10" s="1"/>
  <c r="K120" i="19" s="1"/>
  <c r="P120" i="19" s="1"/>
  <c r="Q43" i="10"/>
  <c r="K43" i="10" s="1"/>
  <c r="E43" i="10" s="1"/>
  <c r="I105" i="19" s="1"/>
  <c r="N105" i="19" s="1"/>
  <c r="R90" i="10"/>
  <c r="L90" i="10" s="1"/>
  <c r="F90" i="10" s="1"/>
  <c r="K152" i="19" s="1"/>
  <c r="P152" i="19" s="1"/>
  <c r="S70" i="10"/>
  <c r="M70" i="10" s="1"/>
  <c r="G70" i="10" s="1"/>
  <c r="J132" i="19" s="1"/>
  <c r="O132" i="19" s="1"/>
  <c r="T60" i="10"/>
  <c r="N60" i="10" s="1"/>
  <c r="H60" i="10" s="1"/>
  <c r="L122" i="19" s="1"/>
  <c r="Q122" i="19" s="1"/>
  <c r="R33" i="10"/>
  <c r="L33" i="10" s="1"/>
  <c r="F33" i="10" s="1"/>
  <c r="K95" i="19" s="1"/>
  <c r="P95" i="19" s="1"/>
  <c r="T73" i="10"/>
  <c r="N73" i="10" s="1"/>
  <c r="H73" i="10" s="1"/>
  <c r="L135" i="19" s="1"/>
  <c r="Q135" i="19" s="1"/>
  <c r="T72" i="10"/>
  <c r="N72" i="10" s="1"/>
  <c r="H72" i="10" s="1"/>
  <c r="L134" i="19" s="1"/>
  <c r="Q134" i="19" s="1"/>
  <c r="R51" i="10"/>
  <c r="L51" i="10" s="1"/>
  <c r="F51" i="10" s="1"/>
  <c r="K113" i="19" s="1"/>
  <c r="P113" i="19" s="1"/>
  <c r="R29" i="10"/>
  <c r="L29" i="10" s="1"/>
  <c r="F29" i="10" s="1"/>
  <c r="K91" i="19" s="1"/>
  <c r="P91" i="19" s="1"/>
  <c r="R20" i="10"/>
  <c r="L20" i="10" s="1"/>
  <c r="F20" i="10" s="1"/>
  <c r="K82" i="19" s="1"/>
  <c r="P82" i="19" s="1"/>
  <c r="R77" i="10"/>
  <c r="L77" i="10" s="1"/>
  <c r="F77" i="10" s="1"/>
  <c r="K139" i="19" s="1"/>
  <c r="P139" i="19" s="1"/>
  <c r="T23" i="10"/>
  <c r="N23" i="10" s="1"/>
  <c r="H23" i="10" s="1"/>
  <c r="L85" i="19" s="1"/>
  <c r="Q85" i="19" s="1"/>
  <c r="Q88" i="10"/>
  <c r="K88" i="10" s="1"/>
  <c r="E88" i="10" s="1"/>
  <c r="I150" i="19" s="1"/>
  <c r="N150" i="19" s="1"/>
  <c r="R102" i="10"/>
  <c r="L102" i="10" s="1"/>
  <c r="F102" i="10" s="1"/>
  <c r="K164" i="19" s="1"/>
  <c r="P164" i="19" s="1"/>
  <c r="R105" i="10"/>
  <c r="L105" i="10" s="1"/>
  <c r="F105" i="10" s="1"/>
  <c r="K167" i="19" s="1"/>
  <c r="P167" i="19" s="1"/>
  <c r="T89" i="10"/>
  <c r="N89" i="10" s="1"/>
  <c r="H89" i="10" s="1"/>
  <c r="L151" i="19" s="1"/>
  <c r="Q151" i="19" s="1"/>
  <c r="T92" i="10"/>
  <c r="N92" i="10" s="1"/>
  <c r="H92" i="10" s="1"/>
  <c r="L154" i="19" s="1"/>
  <c r="Q154" i="19" s="1"/>
  <c r="R49" i="10"/>
  <c r="L49" i="10" s="1"/>
  <c r="F49" i="10" s="1"/>
  <c r="K111" i="19" s="1"/>
  <c r="P111" i="19" s="1"/>
  <c r="T58" i="10"/>
  <c r="N58" i="10" s="1"/>
  <c r="H58" i="10" s="1"/>
  <c r="L120" i="19" s="1"/>
  <c r="Q120" i="19" s="1"/>
  <c r="Q80" i="10"/>
  <c r="K80" i="10" s="1"/>
  <c r="E80" i="10" s="1"/>
  <c r="I142" i="19" s="1"/>
  <c r="N142" i="19" s="1"/>
  <c r="R57" i="10"/>
  <c r="L57" i="10" s="1"/>
  <c r="F57" i="10" s="1"/>
  <c r="K119" i="19" s="1"/>
  <c r="P119" i="19" s="1"/>
  <c r="T97" i="10"/>
  <c r="N97" i="10" s="1"/>
  <c r="H97" i="10" s="1"/>
  <c r="L159" i="19" s="1"/>
  <c r="Q159" i="19" s="1"/>
  <c r="Q90" i="10"/>
  <c r="K90" i="10" s="1"/>
  <c r="E90" i="10" s="1"/>
  <c r="I152" i="19" s="1"/>
  <c r="N152" i="19" s="1"/>
  <c r="Q72" i="10"/>
  <c r="K72" i="10" s="1"/>
  <c r="E72" i="10" s="1"/>
  <c r="I134" i="19" s="1"/>
  <c r="N134" i="19" s="1"/>
  <c r="R101" i="10"/>
  <c r="L101" i="10" s="1"/>
  <c r="F101" i="10" s="1"/>
  <c r="K163" i="19" s="1"/>
  <c r="P163" i="19" s="1"/>
  <c r="Q42" i="10"/>
  <c r="K42" i="10" s="1"/>
  <c r="E42" i="10" s="1"/>
  <c r="I104" i="19" s="1"/>
  <c r="N104" i="19" s="1"/>
  <c r="R39" i="10"/>
  <c r="L39" i="10" s="1"/>
  <c r="F39" i="10" s="1"/>
  <c r="K101" i="19" s="1"/>
  <c r="P101" i="19" s="1"/>
  <c r="T36" i="10"/>
  <c r="N36" i="10" s="1"/>
  <c r="H36" i="10" s="1"/>
  <c r="L98" i="19" s="1"/>
  <c r="Q98" i="19" s="1"/>
  <c r="T31" i="10"/>
  <c r="N31" i="10" s="1"/>
  <c r="H31" i="10" s="1"/>
  <c r="L93" i="19" s="1"/>
  <c r="Q93" i="19" s="1"/>
  <c r="Q35" i="10"/>
  <c r="K35" i="10" s="1"/>
  <c r="E35" i="10" s="1"/>
  <c r="I97" i="19" s="1"/>
  <c r="N97" i="19" s="1"/>
  <c r="R16" i="10"/>
  <c r="L16" i="10" s="1"/>
  <c r="F16" i="10" s="1"/>
  <c r="K78" i="19" s="1"/>
  <c r="P78" i="19" s="1"/>
  <c r="Q20" i="10"/>
  <c r="K20" i="10" s="1"/>
  <c r="E20" i="10" s="1"/>
  <c r="I82" i="19" s="1"/>
  <c r="N82" i="19" s="1"/>
  <c r="T64" i="10"/>
  <c r="N64" i="10" s="1"/>
  <c r="H64" i="10" s="1"/>
  <c r="L126" i="19" s="1"/>
  <c r="Q126" i="19" s="1"/>
  <c r="S14" i="10"/>
  <c r="M14" i="10" s="1"/>
  <c r="G14" i="10" s="1"/>
  <c r="J76" i="19" s="1"/>
  <c r="O76" i="19" s="1"/>
  <c r="Q55" i="10"/>
  <c r="K55" i="10" s="1"/>
  <c r="E55" i="10" s="1"/>
  <c r="I117" i="19" s="1"/>
  <c r="N117" i="19" s="1"/>
  <c r="R55" i="10"/>
  <c r="L55" i="10" s="1"/>
  <c r="F55" i="10" s="1"/>
  <c r="K117" i="19" s="1"/>
  <c r="P117" i="19" s="1"/>
  <c r="T90" i="10"/>
  <c r="N90" i="10" s="1"/>
  <c r="H90" i="10" s="1"/>
  <c r="L152" i="19" s="1"/>
  <c r="Q152" i="19" s="1"/>
  <c r="R86" i="10"/>
  <c r="L86" i="10" s="1"/>
  <c r="F86" i="10" s="1"/>
  <c r="K148" i="19" s="1"/>
  <c r="P148" i="19" s="1"/>
  <c r="Q84" i="10"/>
  <c r="K84" i="10" s="1"/>
  <c r="E84" i="10" s="1"/>
  <c r="I146" i="19" s="1"/>
  <c r="N146" i="19" s="1"/>
  <c r="R67" i="10"/>
  <c r="L67" i="10" s="1"/>
  <c r="F67" i="10" s="1"/>
  <c r="K129" i="19" s="1"/>
  <c r="P129" i="19" s="1"/>
  <c r="Q71" i="10"/>
  <c r="K71" i="10" s="1"/>
  <c r="E71" i="10" s="1"/>
  <c r="I133" i="19" s="1"/>
  <c r="N133" i="19" s="1"/>
  <c r="R106" i="10"/>
  <c r="L106" i="10" s="1"/>
  <c r="F106" i="10" s="1"/>
  <c r="K168" i="19" s="1"/>
  <c r="P168" i="19" s="1"/>
  <c r="Q11" i="10"/>
  <c r="K11" i="10" s="1"/>
  <c r="E11" i="10" s="1"/>
  <c r="I73" i="19" s="1"/>
  <c r="N73" i="19" s="1"/>
  <c r="S102" i="10"/>
  <c r="M102" i="10" s="1"/>
  <c r="G102" i="10" s="1"/>
  <c r="J164" i="19" s="1"/>
  <c r="O164" i="19" s="1"/>
  <c r="R103" i="10"/>
  <c r="L103" i="10" s="1"/>
  <c r="F103" i="10" s="1"/>
  <c r="K165" i="19" s="1"/>
  <c r="P165" i="19" s="1"/>
  <c r="R85" i="10"/>
  <c r="L85" i="10" s="1"/>
  <c r="F85" i="10" s="1"/>
  <c r="K147" i="19" s="1"/>
  <c r="P147" i="19" s="1"/>
  <c r="R9" i="10"/>
  <c r="L9" i="10" s="1"/>
  <c r="F9" i="10" s="1"/>
  <c r="K71" i="19" s="1"/>
  <c r="P71" i="19" s="1"/>
  <c r="Q109" i="10"/>
  <c r="K109" i="10" s="1"/>
  <c r="E109" i="10" s="1"/>
  <c r="I171" i="19" s="1"/>
  <c r="N171" i="19" s="1"/>
  <c r="S7" i="10"/>
  <c r="M7" i="10" s="1"/>
  <c r="G7" i="10" s="1"/>
  <c r="J69" i="19" s="1"/>
  <c r="O69" i="19" s="1"/>
  <c r="R65" i="10"/>
  <c r="L65" i="10" s="1"/>
  <c r="F65" i="10" s="1"/>
  <c r="K127" i="19" s="1"/>
  <c r="P127" i="19" s="1"/>
  <c r="T42" i="10"/>
  <c r="N42" i="10" s="1"/>
  <c r="H42" i="10" s="1"/>
  <c r="L104" i="19" s="1"/>
  <c r="Q104" i="19" s="1"/>
  <c r="Q79" i="10"/>
  <c r="K79" i="10" s="1"/>
  <c r="E79" i="10" s="1"/>
  <c r="I141" i="19" s="1"/>
  <c r="N141" i="19" s="1"/>
  <c r="R100" i="10"/>
  <c r="L100" i="10" s="1"/>
  <c r="F100" i="10" s="1"/>
  <c r="K162" i="19" s="1"/>
  <c r="P162" i="19" s="1"/>
  <c r="Q82" i="10"/>
  <c r="K82" i="10" s="1"/>
  <c r="E82" i="10" s="1"/>
  <c r="I144" i="19" s="1"/>
  <c r="N144" i="19" s="1"/>
  <c r="M46" i="27"/>
  <c r="G46" i="27" s="1"/>
  <c r="J108" i="17" s="1"/>
  <c r="O108" i="17" s="1"/>
  <c r="M65" i="28"/>
  <c r="G65" i="28" s="1"/>
  <c r="J127" i="23" s="1"/>
  <c r="O127" i="23" s="1"/>
  <c r="M98" i="28"/>
  <c r="G98" i="28" s="1"/>
  <c r="J160" i="23" s="1"/>
  <c r="O160" i="23" s="1"/>
  <c r="M8" i="27"/>
  <c r="G8" i="27" s="1"/>
  <c r="J70" i="17" s="1"/>
  <c r="O70" i="17" s="1"/>
  <c r="M74" i="28"/>
  <c r="G74" i="28" s="1"/>
  <c r="J136" i="23" s="1"/>
  <c r="O136" i="23" s="1"/>
  <c r="M108" i="28"/>
  <c r="G108" i="28" s="1"/>
  <c r="J170" i="23" s="1"/>
  <c r="O170" i="23" s="1"/>
  <c r="M96" i="28"/>
  <c r="G96" i="28" s="1"/>
  <c r="J158" i="23" s="1"/>
  <c r="O158" i="23" s="1"/>
  <c r="M43" i="28"/>
  <c r="G43" i="28" s="1"/>
  <c r="J105" i="23" s="1"/>
  <c r="O105" i="23" s="1"/>
  <c r="M75" i="27"/>
  <c r="G75" i="27" s="1"/>
  <c r="J137" i="17" s="1"/>
  <c r="O137" i="17" s="1"/>
  <c r="M81" i="27"/>
  <c r="G81" i="27" s="1"/>
  <c r="J143" i="17" s="1"/>
  <c r="O143" i="17" s="1"/>
  <c r="M42" i="28"/>
  <c r="G42" i="28" s="1"/>
  <c r="J104" i="23" s="1"/>
  <c r="O104" i="23" s="1"/>
  <c r="M83" i="28"/>
  <c r="G83" i="28" s="1"/>
  <c r="J145" i="23" s="1"/>
  <c r="O145" i="23" s="1"/>
  <c r="M22" i="28"/>
  <c r="G22" i="28" s="1"/>
  <c r="J84" i="23" s="1"/>
  <c r="O84" i="23" s="1"/>
  <c r="M78" i="27"/>
  <c r="G78" i="27" s="1"/>
  <c r="J140" i="17" s="1"/>
  <c r="O140" i="17" s="1"/>
  <c r="M40" i="28"/>
  <c r="G40" i="28" s="1"/>
  <c r="J102" i="23" s="1"/>
  <c r="O102" i="23" s="1"/>
  <c r="M94" i="28"/>
  <c r="G94" i="28" s="1"/>
  <c r="J156" i="23" s="1"/>
  <c r="O156" i="23" s="1"/>
  <c r="M59" i="27"/>
  <c r="G59" i="27" s="1"/>
  <c r="J121" i="17" s="1"/>
  <c r="O121" i="17" s="1"/>
  <c r="M69" i="27"/>
  <c r="G69" i="27" s="1"/>
  <c r="J131" i="17" s="1"/>
  <c r="O131" i="17" s="1"/>
  <c r="M46" i="28"/>
  <c r="G46" i="28" s="1"/>
  <c r="J108" i="23" s="1"/>
  <c r="O108" i="23" s="1"/>
  <c r="M89" i="27"/>
  <c r="G89" i="27" s="1"/>
  <c r="J151" i="17" s="1"/>
  <c r="O151" i="17" s="1"/>
  <c r="M30" i="27"/>
  <c r="G30" i="27" s="1"/>
  <c r="J92" i="17" s="1"/>
  <c r="O92" i="17" s="1"/>
  <c r="M45" i="28"/>
  <c r="G45" i="28" s="1"/>
  <c r="J107" i="23" s="1"/>
  <c r="O107" i="23" s="1"/>
  <c r="M103" i="28"/>
  <c r="G103" i="28" s="1"/>
  <c r="J165" i="23" s="1"/>
  <c r="O165" i="23" s="1"/>
  <c r="M78" i="28"/>
  <c r="G78" i="28" s="1"/>
  <c r="J140" i="23" s="1"/>
  <c r="O140" i="23" s="1"/>
  <c r="M20" i="28"/>
  <c r="G20" i="28" s="1"/>
  <c r="J82" i="23" s="1"/>
  <c r="O82" i="23" s="1"/>
  <c r="M69" i="28"/>
  <c r="G69" i="28" s="1"/>
  <c r="J131" i="23" s="1"/>
  <c r="O131" i="23" s="1"/>
  <c r="M24" i="27"/>
  <c r="G24" i="27" s="1"/>
  <c r="J86" i="17" s="1"/>
  <c r="O86" i="17" s="1"/>
  <c r="M48" i="27"/>
  <c r="G48" i="27" s="1"/>
  <c r="J110" i="17" s="1"/>
  <c r="O110" i="17" s="1"/>
  <c r="M70" i="27"/>
  <c r="G70" i="27" s="1"/>
  <c r="J132" i="17" s="1"/>
  <c r="O132" i="17" s="1"/>
  <c r="M50" i="27"/>
  <c r="G50" i="27" s="1"/>
  <c r="J112" i="17" s="1"/>
  <c r="O112" i="17" s="1"/>
  <c r="M23" i="28"/>
  <c r="G23" i="28" s="1"/>
  <c r="J85" i="23" s="1"/>
  <c r="O85" i="23" s="1"/>
  <c r="M39" i="27"/>
  <c r="G39" i="27" s="1"/>
  <c r="J101" i="17" s="1"/>
  <c r="O101" i="17" s="1"/>
  <c r="M7" i="28"/>
  <c r="G7" i="28" s="1"/>
  <c r="J69" i="23" s="1"/>
  <c r="O69" i="23" s="1"/>
  <c r="M87" i="27"/>
  <c r="G87" i="27" s="1"/>
  <c r="J149" i="17" s="1"/>
  <c r="O149" i="17" s="1"/>
  <c r="M15" i="28"/>
  <c r="G15" i="28" s="1"/>
  <c r="J77" i="23" s="1"/>
  <c r="O77" i="23" s="1"/>
  <c r="M80" i="28"/>
  <c r="G80" i="28" s="1"/>
  <c r="J142" i="23" s="1"/>
  <c r="O142" i="23" s="1"/>
  <c r="M25" i="27"/>
  <c r="G25" i="27" s="1"/>
  <c r="J87" i="17" s="1"/>
  <c r="O87" i="17" s="1"/>
  <c r="M92" i="28"/>
  <c r="G92" i="28" s="1"/>
  <c r="J154" i="23" s="1"/>
  <c r="O154" i="23" s="1"/>
  <c r="M15" i="27"/>
  <c r="G15" i="27" s="1"/>
  <c r="J77" i="17" s="1"/>
  <c r="O77" i="17" s="1"/>
  <c r="M45" i="27"/>
  <c r="G45" i="27" s="1"/>
  <c r="J107" i="17" s="1"/>
  <c r="O107" i="17" s="1"/>
  <c r="M106" i="28"/>
  <c r="G106" i="28" s="1"/>
  <c r="J168" i="23" s="1"/>
  <c r="O168" i="23" s="1"/>
  <c r="M17" i="27"/>
  <c r="G17" i="27" s="1"/>
  <c r="J79" i="17" s="1"/>
  <c r="O79" i="17" s="1"/>
  <c r="M26" i="27"/>
  <c r="G26" i="27" s="1"/>
  <c r="J88" i="17" s="1"/>
  <c r="O88" i="17" s="1"/>
  <c r="M10" i="28"/>
  <c r="G10" i="28" s="1"/>
  <c r="J72" i="23" s="1"/>
  <c r="O72" i="23" s="1"/>
  <c r="M23" i="27"/>
  <c r="G23" i="27" s="1"/>
  <c r="J85" i="17" s="1"/>
  <c r="O85" i="17" s="1"/>
  <c r="M77" i="27"/>
  <c r="G77" i="27" s="1"/>
  <c r="J139" i="17" s="1"/>
  <c r="O139" i="17" s="1"/>
  <c r="M94" i="27"/>
  <c r="G94" i="27" s="1"/>
  <c r="J156" i="17" s="1"/>
  <c r="O156" i="17" s="1"/>
  <c r="M22" i="27"/>
  <c r="G22" i="27" s="1"/>
  <c r="J84" i="17" s="1"/>
  <c r="O84" i="17" s="1"/>
  <c r="M66" i="28"/>
  <c r="G66" i="28" s="1"/>
  <c r="J128" i="23" s="1"/>
  <c r="O128" i="23" s="1"/>
  <c r="M100" i="28"/>
  <c r="G100" i="28" s="1"/>
  <c r="J162" i="23" s="1"/>
  <c r="O162" i="23" s="1"/>
  <c r="M53" i="27"/>
  <c r="G53" i="27" s="1"/>
  <c r="J115" i="17" s="1"/>
  <c r="O115" i="17" s="1"/>
  <c r="M76" i="28"/>
  <c r="G76" i="28" s="1"/>
  <c r="J138" i="23" s="1"/>
  <c r="O138" i="23" s="1"/>
  <c r="M43" i="27"/>
  <c r="G43" i="27" s="1"/>
  <c r="J105" i="17" s="1"/>
  <c r="O105" i="17" s="1"/>
  <c r="M93" i="28"/>
  <c r="G93" i="28" s="1"/>
  <c r="J155" i="23" s="1"/>
  <c r="O155" i="23" s="1"/>
  <c r="M27" i="28"/>
  <c r="G27" i="28" s="1"/>
  <c r="J89" i="23" s="1"/>
  <c r="O89" i="23" s="1"/>
  <c r="M59" i="28"/>
  <c r="G59" i="28" s="1"/>
  <c r="J121" i="23" s="1"/>
  <c r="O121" i="23" s="1"/>
  <c r="M7" i="27"/>
  <c r="G7" i="27" s="1"/>
  <c r="J69" i="17" s="1"/>
  <c r="O69" i="17" s="1"/>
  <c r="M104" i="27"/>
  <c r="G104" i="27" s="1"/>
  <c r="J166" i="17" s="1"/>
  <c r="O166" i="17" s="1"/>
  <c r="M33" i="27"/>
  <c r="G33" i="27" s="1"/>
  <c r="J95" i="17" s="1"/>
  <c r="O95" i="17" s="1"/>
  <c r="M29" i="28"/>
  <c r="G29" i="28" s="1"/>
  <c r="J91" i="23" s="1"/>
  <c r="O91" i="23" s="1"/>
  <c r="M77" i="28"/>
  <c r="G77" i="28" s="1"/>
  <c r="J139" i="23" s="1"/>
  <c r="O139" i="23" s="1"/>
  <c r="M8" i="28"/>
  <c r="G8" i="28" s="1"/>
  <c r="J70" i="23" s="1"/>
  <c r="O70" i="23" s="1"/>
  <c r="M95" i="27"/>
  <c r="G95" i="27" s="1"/>
  <c r="J157" i="17" s="1"/>
  <c r="O157" i="17" s="1"/>
  <c r="M92" i="27"/>
  <c r="G92" i="27" s="1"/>
  <c r="J154" i="17" s="1"/>
  <c r="O154" i="17" s="1"/>
  <c r="M14" i="28"/>
  <c r="G14" i="28" s="1"/>
  <c r="J76" i="23" s="1"/>
  <c r="O76" i="23" s="1"/>
  <c r="M54" i="27"/>
  <c r="G54" i="27" s="1"/>
  <c r="J116" i="17" s="1"/>
  <c r="O116" i="17" s="1"/>
  <c r="M19" i="28"/>
  <c r="G19" i="28" s="1"/>
  <c r="J81" i="23" s="1"/>
  <c r="O81" i="23" s="1"/>
  <c r="M79" i="28"/>
  <c r="G79" i="28" s="1"/>
  <c r="J141" i="23" s="1"/>
  <c r="O141" i="23" s="1"/>
  <c r="M36" i="27"/>
  <c r="G36" i="27" s="1"/>
  <c r="J98" i="17" s="1"/>
  <c r="O98" i="17" s="1"/>
  <c r="M66" i="27"/>
  <c r="G66" i="27" s="1"/>
  <c r="J128" i="17" s="1"/>
  <c r="O128" i="17" s="1"/>
  <c r="M83" i="27"/>
  <c r="G83" i="27" s="1"/>
  <c r="J145" i="17" s="1"/>
  <c r="O145" i="17" s="1"/>
  <c r="M82" i="28"/>
  <c r="G82" i="28" s="1"/>
  <c r="J144" i="23" s="1"/>
  <c r="O144" i="23" s="1"/>
  <c r="M110" i="28"/>
  <c r="G110" i="28" s="1"/>
  <c r="J172" i="23" s="1"/>
  <c r="O172" i="23" s="1"/>
  <c r="M25" i="28"/>
  <c r="G25" i="28" s="1"/>
  <c r="J87" i="23" s="1"/>
  <c r="O87" i="23" s="1"/>
  <c r="M32" i="28"/>
  <c r="G32" i="28" s="1"/>
  <c r="J94" i="23" s="1"/>
  <c r="O94" i="23" s="1"/>
  <c r="M60" i="28"/>
  <c r="G60" i="28" s="1"/>
  <c r="J122" i="23" s="1"/>
  <c r="O122" i="23" s="1"/>
  <c r="M67" i="27"/>
  <c r="G67" i="27" s="1"/>
  <c r="J129" i="17" s="1"/>
  <c r="O129" i="17" s="1"/>
  <c r="M32" i="27"/>
  <c r="G32" i="27" s="1"/>
  <c r="J94" i="17" s="1"/>
  <c r="O94" i="17" s="1"/>
  <c r="M26" i="28"/>
  <c r="G26" i="28" s="1"/>
  <c r="J88" i="23" s="1"/>
  <c r="O88" i="23" s="1"/>
  <c r="M107" i="28"/>
  <c r="G107" i="28" s="1"/>
  <c r="J169" i="23" s="1"/>
  <c r="O169" i="23" s="1"/>
  <c r="M42" i="27"/>
  <c r="G42" i="27" s="1"/>
  <c r="J104" i="17" s="1"/>
  <c r="O104" i="17" s="1"/>
  <c r="M47" i="28"/>
  <c r="G47" i="28" s="1"/>
  <c r="J109" i="23" s="1"/>
  <c r="O109" i="23" s="1"/>
  <c r="M55" i="28"/>
  <c r="G55" i="28" s="1"/>
  <c r="J117" i="23" s="1"/>
  <c r="O117" i="23" s="1"/>
  <c r="M12" i="27"/>
  <c r="G12" i="27" s="1"/>
  <c r="J74" i="17" s="1"/>
  <c r="O74" i="17" s="1"/>
  <c r="M103" i="27"/>
  <c r="G103" i="27" s="1"/>
  <c r="J165" i="17" s="1"/>
  <c r="O165" i="17" s="1"/>
  <c r="M87" i="28"/>
  <c r="G87" i="28" s="1"/>
  <c r="J149" i="23" s="1"/>
  <c r="O149" i="23" s="1"/>
  <c r="M93" i="27"/>
  <c r="G93" i="27" s="1"/>
  <c r="J155" i="17" s="1"/>
  <c r="O155" i="17" s="1"/>
  <c r="M70" i="28"/>
  <c r="G70" i="28" s="1"/>
  <c r="J132" i="23" s="1"/>
  <c r="O132" i="23" s="1"/>
  <c r="M62" i="28"/>
  <c r="G62" i="28" s="1"/>
  <c r="J124" i="23" s="1"/>
  <c r="O124" i="23" s="1"/>
  <c r="M61" i="28"/>
  <c r="G61" i="28" s="1"/>
  <c r="J123" i="23" s="1"/>
  <c r="O123" i="23" s="1"/>
  <c r="M96" i="27"/>
  <c r="G96" i="27" s="1"/>
  <c r="J158" i="17" s="1"/>
  <c r="O158" i="17" s="1"/>
  <c r="M17" i="28"/>
  <c r="G17" i="28" s="1"/>
  <c r="J79" i="23" s="1"/>
  <c r="O79" i="23" s="1"/>
  <c r="M110" i="27"/>
  <c r="G110" i="27" s="1"/>
  <c r="J172" i="17" s="1"/>
  <c r="O172" i="17" s="1"/>
  <c r="M60" i="27"/>
  <c r="G60" i="27" s="1"/>
  <c r="J122" i="17" s="1"/>
  <c r="O122" i="17" s="1"/>
  <c r="M102" i="28"/>
  <c r="G102" i="28" s="1"/>
  <c r="J164" i="23" s="1"/>
  <c r="O164" i="23" s="1"/>
  <c r="M50" i="28"/>
  <c r="G50" i="28" s="1"/>
  <c r="J112" i="23" s="1"/>
  <c r="O112" i="23" s="1"/>
  <c r="M76" i="27"/>
  <c r="G76" i="27" s="1"/>
  <c r="J138" i="17" s="1"/>
  <c r="O138" i="17" s="1"/>
  <c r="M68" i="27"/>
  <c r="G68" i="27" s="1"/>
  <c r="J130" i="17" s="1"/>
  <c r="O130" i="17" s="1"/>
  <c r="M18" i="28"/>
  <c r="G18" i="28" s="1"/>
  <c r="J80" i="23" s="1"/>
  <c r="O80" i="23" s="1"/>
  <c r="M41" i="27"/>
  <c r="G41" i="27" s="1"/>
  <c r="J103" i="17" s="1"/>
  <c r="O103" i="17" s="1"/>
  <c r="M13" i="28"/>
  <c r="G13" i="28" s="1"/>
  <c r="J75" i="23" s="1"/>
  <c r="O75" i="23" s="1"/>
  <c r="M44" i="27"/>
  <c r="G44" i="27" s="1"/>
  <c r="J106" i="17" s="1"/>
  <c r="O106" i="17" s="1"/>
  <c r="M90" i="28"/>
  <c r="G90" i="28" s="1"/>
  <c r="J152" i="23" s="1"/>
  <c r="O152" i="23" s="1"/>
  <c r="M54" i="28"/>
  <c r="G54" i="28" s="1"/>
  <c r="J116" i="23" s="1"/>
  <c r="O116" i="23" s="1"/>
  <c r="M56" i="28"/>
  <c r="G56" i="28" s="1"/>
  <c r="J118" i="23" s="1"/>
  <c r="O118" i="23" s="1"/>
  <c r="M98" i="27"/>
  <c r="G98" i="27" s="1"/>
  <c r="J160" i="17" s="1"/>
  <c r="O160" i="17" s="1"/>
  <c r="M100" i="27"/>
  <c r="G100" i="27" s="1"/>
  <c r="J162" i="17" s="1"/>
  <c r="O162" i="17" s="1"/>
  <c r="M11" i="28"/>
  <c r="G11" i="28" s="1"/>
  <c r="J73" i="23" s="1"/>
  <c r="O73" i="23" s="1"/>
  <c r="M108" i="27"/>
  <c r="G108" i="27" s="1"/>
  <c r="J170" i="17" s="1"/>
  <c r="O170" i="17" s="1"/>
  <c r="M38" i="27"/>
  <c r="G38" i="27" s="1"/>
  <c r="J100" i="17" s="1"/>
  <c r="O100" i="17" s="1"/>
  <c r="M72" i="27"/>
  <c r="G72" i="27" s="1"/>
  <c r="J134" i="17" s="1"/>
  <c r="O134" i="17" s="1"/>
  <c r="M64" i="28"/>
  <c r="G64" i="28" s="1"/>
  <c r="J126" i="23" s="1"/>
  <c r="O126" i="23" s="1"/>
  <c r="M88" i="28"/>
  <c r="G88" i="28" s="1"/>
  <c r="J150" i="23" s="1"/>
  <c r="O150" i="23" s="1"/>
  <c r="M57" i="27"/>
  <c r="G57" i="27" s="1"/>
  <c r="J119" i="17" s="1"/>
  <c r="O119" i="17" s="1"/>
  <c r="M51" i="28"/>
  <c r="G51" i="28" s="1"/>
  <c r="J113" i="23" s="1"/>
  <c r="O113" i="23" s="1"/>
  <c r="M13" i="27"/>
  <c r="G13" i="27" s="1"/>
  <c r="J75" i="17" s="1"/>
  <c r="O75" i="17" s="1"/>
  <c r="M21" i="28"/>
  <c r="G21" i="28" s="1"/>
  <c r="J83" i="23" s="1"/>
  <c r="O83" i="23" s="1"/>
  <c r="M34" i="27"/>
  <c r="G34" i="27" s="1"/>
  <c r="J96" i="17" s="1"/>
  <c r="O96" i="17" s="1"/>
  <c r="M95" i="28"/>
  <c r="G95" i="28" s="1"/>
  <c r="J157" i="23" s="1"/>
  <c r="O157" i="23" s="1"/>
  <c r="M56" i="27"/>
  <c r="G56" i="27" s="1"/>
  <c r="J118" i="17" s="1"/>
  <c r="O118" i="17" s="1"/>
  <c r="M109" i="27"/>
  <c r="G109" i="27" s="1"/>
  <c r="J171" i="17" s="1"/>
  <c r="O171" i="17" s="1"/>
  <c r="M84" i="27"/>
  <c r="G84" i="27" s="1"/>
  <c r="J146" i="17" s="1"/>
  <c r="O146" i="17" s="1"/>
  <c r="M58" i="28"/>
  <c r="G58" i="28" s="1"/>
  <c r="J120" i="23" s="1"/>
  <c r="O120" i="23" s="1"/>
  <c r="M12" i="28"/>
  <c r="G12" i="28" s="1"/>
  <c r="J74" i="23" s="1"/>
  <c r="O74" i="23" s="1"/>
  <c r="M34" i="28"/>
  <c r="G34" i="28" s="1"/>
  <c r="J96" i="23" s="1"/>
  <c r="O96" i="23" s="1"/>
  <c r="M63" i="27"/>
  <c r="G63" i="27" s="1"/>
  <c r="J125" i="17" s="1"/>
  <c r="O125" i="17" s="1"/>
  <c r="M79" i="27"/>
  <c r="G79" i="27" s="1"/>
  <c r="J141" i="17" s="1"/>
  <c r="O141" i="17" s="1"/>
  <c r="M21" i="27"/>
  <c r="G21" i="27" s="1"/>
  <c r="J83" i="17" s="1"/>
  <c r="O83" i="17" s="1"/>
  <c r="M91" i="28"/>
  <c r="G91" i="28" s="1"/>
  <c r="J153" i="23" s="1"/>
  <c r="O153" i="23" s="1"/>
  <c r="M97" i="28"/>
  <c r="G97" i="28" s="1"/>
  <c r="J159" i="23" s="1"/>
  <c r="O159" i="23" s="1"/>
  <c r="M71" i="28"/>
  <c r="G71" i="28" s="1"/>
  <c r="J133" i="23" s="1"/>
  <c r="O133" i="23" s="1"/>
  <c r="T55" i="26"/>
  <c r="N55" i="26" s="1"/>
  <c r="H55" i="26" s="1"/>
  <c r="L117" i="15" s="1"/>
  <c r="Q117" i="15" s="1"/>
  <c r="S57" i="26"/>
  <c r="M57" i="26" s="1"/>
  <c r="G57" i="26" s="1"/>
  <c r="J119" i="15" s="1"/>
  <c r="O119" i="15" s="1"/>
  <c r="R53" i="26"/>
  <c r="L53" i="26" s="1"/>
  <c r="F53" i="26" s="1"/>
  <c r="K115" i="15" s="1"/>
  <c r="P115" i="15" s="1"/>
  <c r="Q53" i="26"/>
  <c r="K53" i="26" s="1"/>
  <c r="E53" i="26" s="1"/>
  <c r="I115" i="15" s="1"/>
  <c r="N115" i="15" s="1"/>
  <c r="S80" i="26"/>
  <c r="M80" i="26" s="1"/>
  <c r="G80" i="26" s="1"/>
  <c r="J142" i="15" s="1"/>
  <c r="O142" i="15" s="1"/>
  <c r="R52" i="26"/>
  <c r="L52" i="26" s="1"/>
  <c r="F52" i="26" s="1"/>
  <c r="K114" i="15" s="1"/>
  <c r="P114" i="15" s="1"/>
  <c r="T23" i="26"/>
  <c r="N23" i="26" s="1"/>
  <c r="H23" i="26" s="1"/>
  <c r="L85" i="15" s="1"/>
  <c r="Q85" i="15" s="1"/>
  <c r="S25" i="26"/>
  <c r="M25" i="26" s="1"/>
  <c r="G25" i="26" s="1"/>
  <c r="J87" i="15" s="1"/>
  <c r="O87" i="15" s="1"/>
  <c r="T101" i="26"/>
  <c r="N101" i="26" s="1"/>
  <c r="H101" i="26" s="1"/>
  <c r="L163" i="15" s="1"/>
  <c r="Q163" i="15" s="1"/>
  <c r="S103" i="26"/>
  <c r="M103" i="26" s="1"/>
  <c r="G103" i="26" s="1"/>
  <c r="J165" i="15" s="1"/>
  <c r="O165" i="15" s="1"/>
  <c r="R99" i="26"/>
  <c r="L99" i="26" s="1"/>
  <c r="F99" i="26" s="1"/>
  <c r="K161" i="15" s="1"/>
  <c r="P161" i="15" s="1"/>
  <c r="Q99" i="26"/>
  <c r="K99" i="26" s="1"/>
  <c r="E99" i="26" s="1"/>
  <c r="I161" i="15" s="1"/>
  <c r="N161" i="15" s="1"/>
  <c r="T94" i="26"/>
  <c r="N94" i="26" s="1"/>
  <c r="H94" i="26" s="1"/>
  <c r="L156" i="15" s="1"/>
  <c r="Q156" i="15" s="1"/>
  <c r="Q44" i="26"/>
  <c r="K44" i="26" s="1"/>
  <c r="E44" i="26" s="1"/>
  <c r="I106" i="15" s="1"/>
  <c r="N106" i="15" s="1"/>
  <c r="Q102" i="26"/>
  <c r="K102" i="26" s="1"/>
  <c r="E102" i="26" s="1"/>
  <c r="I164" i="15" s="1"/>
  <c r="N164" i="15" s="1"/>
  <c r="R106" i="26"/>
  <c r="L106" i="26" s="1"/>
  <c r="F106" i="26" s="1"/>
  <c r="K168" i="15" s="1"/>
  <c r="P168" i="15" s="1"/>
  <c r="S7" i="26"/>
  <c r="M7" i="26" s="1"/>
  <c r="G7" i="26" s="1"/>
  <c r="J69" i="15" s="1"/>
  <c r="O69" i="15" s="1"/>
  <c r="R35" i="26"/>
  <c r="L35" i="26" s="1"/>
  <c r="F35" i="26" s="1"/>
  <c r="K97" i="15" s="1"/>
  <c r="P97" i="15" s="1"/>
  <c r="T79" i="26"/>
  <c r="N79" i="26" s="1"/>
  <c r="H79" i="26" s="1"/>
  <c r="L141" i="15" s="1"/>
  <c r="Q141" i="15" s="1"/>
  <c r="S81" i="26"/>
  <c r="M81" i="26" s="1"/>
  <c r="G81" i="26" s="1"/>
  <c r="J143" i="15" s="1"/>
  <c r="O143" i="15" s="1"/>
  <c r="R77" i="26"/>
  <c r="L77" i="26" s="1"/>
  <c r="F77" i="26" s="1"/>
  <c r="K139" i="15" s="1"/>
  <c r="P139" i="15" s="1"/>
  <c r="Q77" i="26"/>
  <c r="K77" i="26" s="1"/>
  <c r="E77" i="26" s="1"/>
  <c r="I139" i="15" s="1"/>
  <c r="N139" i="15" s="1"/>
  <c r="T72" i="26"/>
  <c r="N72" i="26" s="1"/>
  <c r="H72" i="26" s="1"/>
  <c r="L134" i="15" s="1"/>
  <c r="Q134" i="15" s="1"/>
  <c r="Q22" i="26"/>
  <c r="K22" i="26" s="1"/>
  <c r="E22" i="26" s="1"/>
  <c r="I84" i="15" s="1"/>
  <c r="N84" i="15" s="1"/>
  <c r="S48" i="26"/>
  <c r="M48" i="26" s="1"/>
  <c r="G48" i="26" s="1"/>
  <c r="J110" i="15" s="1"/>
  <c r="O110" i="15" s="1"/>
  <c r="T50" i="26"/>
  <c r="N50" i="26" s="1"/>
  <c r="H50" i="26" s="1"/>
  <c r="L112" i="15" s="1"/>
  <c r="Q112" i="15" s="1"/>
  <c r="R16" i="26"/>
  <c r="L16" i="26" s="1"/>
  <c r="F16" i="26" s="1"/>
  <c r="K78" i="15" s="1"/>
  <c r="P78" i="15" s="1"/>
  <c r="T61" i="26"/>
  <c r="N61" i="26" s="1"/>
  <c r="H61" i="26" s="1"/>
  <c r="L123" i="15" s="1"/>
  <c r="Q123" i="15" s="1"/>
  <c r="S63" i="26"/>
  <c r="M63" i="26" s="1"/>
  <c r="G63" i="26" s="1"/>
  <c r="J125" i="15" s="1"/>
  <c r="O125" i="15" s="1"/>
  <c r="R59" i="26"/>
  <c r="L59" i="26" s="1"/>
  <c r="F59" i="26" s="1"/>
  <c r="K121" i="15" s="1"/>
  <c r="P121" i="15" s="1"/>
  <c r="Q59" i="26"/>
  <c r="K59" i="26" s="1"/>
  <c r="E59" i="26" s="1"/>
  <c r="I121" i="15" s="1"/>
  <c r="N121" i="15" s="1"/>
  <c r="S96" i="26"/>
  <c r="M96" i="26" s="1"/>
  <c r="G96" i="26" s="1"/>
  <c r="J158" i="15" s="1"/>
  <c r="O158" i="15" s="1"/>
  <c r="R92" i="26"/>
  <c r="L92" i="26" s="1"/>
  <c r="F92" i="26" s="1"/>
  <c r="K154" i="15" s="1"/>
  <c r="P154" i="15" s="1"/>
  <c r="T29" i="26"/>
  <c r="N29" i="26" s="1"/>
  <c r="H29" i="26" s="1"/>
  <c r="L91" i="15" s="1"/>
  <c r="Q91" i="15" s="1"/>
  <c r="S31" i="26"/>
  <c r="M31" i="26" s="1"/>
  <c r="G31" i="26" s="1"/>
  <c r="J93" i="15" s="1"/>
  <c r="O93" i="15" s="1"/>
  <c r="Q74" i="26"/>
  <c r="K74" i="26" s="1"/>
  <c r="E74" i="26" s="1"/>
  <c r="I136" i="15" s="1"/>
  <c r="N136" i="15" s="1"/>
  <c r="T91" i="26"/>
  <c r="N91" i="26" s="1"/>
  <c r="H91" i="26" s="1"/>
  <c r="L153" i="15" s="1"/>
  <c r="Q153" i="15" s="1"/>
  <c r="S93" i="26"/>
  <c r="M93" i="26" s="1"/>
  <c r="G93" i="26" s="1"/>
  <c r="J155" i="15" s="1"/>
  <c r="O155" i="15" s="1"/>
  <c r="R89" i="26"/>
  <c r="L89" i="26" s="1"/>
  <c r="F89" i="26" s="1"/>
  <c r="K151" i="15" s="1"/>
  <c r="P151" i="15" s="1"/>
  <c r="Q89" i="26"/>
  <c r="K89" i="26" s="1"/>
  <c r="E89" i="26" s="1"/>
  <c r="I151" i="15" s="1"/>
  <c r="N151" i="15" s="1"/>
  <c r="T87" i="26"/>
  <c r="N87" i="26" s="1"/>
  <c r="H87" i="26" s="1"/>
  <c r="L149" i="15" s="1"/>
  <c r="Q149" i="15" s="1"/>
  <c r="S89" i="26"/>
  <c r="M89" i="26" s="1"/>
  <c r="G89" i="26" s="1"/>
  <c r="J151" i="15" s="1"/>
  <c r="O151" i="15" s="1"/>
  <c r="R85" i="26"/>
  <c r="L85" i="26" s="1"/>
  <c r="F85" i="26" s="1"/>
  <c r="K147" i="15" s="1"/>
  <c r="P147" i="15" s="1"/>
  <c r="Q85" i="26"/>
  <c r="K85" i="26" s="1"/>
  <c r="E85" i="26" s="1"/>
  <c r="I147" i="15" s="1"/>
  <c r="N147" i="15" s="1"/>
  <c r="T80" i="26"/>
  <c r="N80" i="26" s="1"/>
  <c r="H80" i="26" s="1"/>
  <c r="L142" i="15" s="1"/>
  <c r="Q142" i="15" s="1"/>
  <c r="Q30" i="26"/>
  <c r="K30" i="26" s="1"/>
  <c r="E30" i="26" s="1"/>
  <c r="I92" i="15" s="1"/>
  <c r="N92" i="15" s="1"/>
  <c r="R64" i="26"/>
  <c r="L64" i="26" s="1"/>
  <c r="F64" i="26" s="1"/>
  <c r="K126" i="15" s="1"/>
  <c r="P126" i="15" s="1"/>
  <c r="S68" i="26"/>
  <c r="M68" i="26" s="1"/>
  <c r="G68" i="26" s="1"/>
  <c r="J130" i="15" s="1"/>
  <c r="O130" i="15" s="1"/>
  <c r="T47" i="26"/>
  <c r="N47" i="26" s="1"/>
  <c r="H47" i="26" s="1"/>
  <c r="L109" i="15" s="1"/>
  <c r="Q109" i="15" s="1"/>
  <c r="R109" i="26"/>
  <c r="L109" i="26" s="1"/>
  <c r="F109" i="26" s="1"/>
  <c r="K171" i="15" s="1"/>
  <c r="P171" i="15" s="1"/>
  <c r="Q109" i="26"/>
  <c r="K109" i="26" s="1"/>
  <c r="E109" i="26" s="1"/>
  <c r="I171" i="15" s="1"/>
  <c r="N171" i="15" s="1"/>
  <c r="T104" i="26"/>
  <c r="N104" i="26" s="1"/>
  <c r="H104" i="26" s="1"/>
  <c r="L166" i="15" s="1"/>
  <c r="Q166" i="15" s="1"/>
  <c r="Q60" i="26"/>
  <c r="K60" i="26" s="1"/>
  <c r="E60" i="26" s="1"/>
  <c r="I122" i="15" s="1"/>
  <c r="N122" i="15" s="1"/>
  <c r="R26" i="26"/>
  <c r="L26" i="26" s="1"/>
  <c r="F26" i="26" s="1"/>
  <c r="K88" i="15" s="1"/>
  <c r="P88" i="15" s="1"/>
  <c r="T15" i="26"/>
  <c r="N15" i="26" s="1"/>
  <c r="H15" i="26" s="1"/>
  <c r="L77" i="15" s="1"/>
  <c r="Q77" i="15" s="1"/>
  <c r="S17" i="26"/>
  <c r="M17" i="26" s="1"/>
  <c r="G17" i="26" s="1"/>
  <c r="J79" i="15" s="1"/>
  <c r="O79" i="15" s="1"/>
  <c r="T93" i="26"/>
  <c r="N93" i="26" s="1"/>
  <c r="H93" i="26" s="1"/>
  <c r="L155" i="15" s="1"/>
  <c r="Q155" i="15" s="1"/>
  <c r="S95" i="26"/>
  <c r="M95" i="26" s="1"/>
  <c r="G95" i="26" s="1"/>
  <c r="J157" i="15" s="1"/>
  <c r="O157" i="15" s="1"/>
  <c r="R91" i="26"/>
  <c r="L91" i="26" s="1"/>
  <c r="F91" i="26" s="1"/>
  <c r="K153" i="15" s="1"/>
  <c r="P153" i="15" s="1"/>
  <c r="Q91" i="26"/>
  <c r="K91" i="26" s="1"/>
  <c r="E91" i="26" s="1"/>
  <c r="I153" i="15" s="1"/>
  <c r="N153" i="15" s="1"/>
  <c r="T86" i="26"/>
  <c r="N86" i="26" s="1"/>
  <c r="H86" i="26" s="1"/>
  <c r="L148" i="15" s="1"/>
  <c r="Q148" i="15" s="1"/>
  <c r="Q36" i="26"/>
  <c r="K36" i="26" s="1"/>
  <c r="E36" i="26" s="1"/>
  <c r="I98" i="15" s="1"/>
  <c r="N98" i="15" s="1"/>
  <c r="R80" i="26"/>
  <c r="L80" i="26" s="1"/>
  <c r="F80" i="26" s="1"/>
  <c r="K142" i="15" s="1"/>
  <c r="P142" i="15" s="1"/>
  <c r="S84" i="26"/>
  <c r="M84" i="26" s="1"/>
  <c r="G84" i="26" s="1"/>
  <c r="J146" i="15" s="1"/>
  <c r="O146" i="15" s="1"/>
  <c r="R56" i="26"/>
  <c r="L56" i="26" s="1"/>
  <c r="F56" i="26" s="1"/>
  <c r="K118" i="15" s="1"/>
  <c r="P118" i="15" s="1"/>
  <c r="R27" i="26"/>
  <c r="L27" i="26" s="1"/>
  <c r="F27" i="26" s="1"/>
  <c r="K89" i="15" s="1"/>
  <c r="P89" i="15" s="1"/>
  <c r="T59" i="26"/>
  <c r="N59" i="26" s="1"/>
  <c r="H59" i="26" s="1"/>
  <c r="L121" i="15" s="1"/>
  <c r="Q121" i="15" s="1"/>
  <c r="S61" i="26"/>
  <c r="M61" i="26" s="1"/>
  <c r="G61" i="26" s="1"/>
  <c r="J123" i="15" s="1"/>
  <c r="O123" i="15" s="1"/>
  <c r="R57" i="26"/>
  <c r="L57" i="26" s="1"/>
  <c r="F57" i="26" s="1"/>
  <c r="K119" i="15" s="1"/>
  <c r="P119" i="15" s="1"/>
  <c r="Q57" i="26"/>
  <c r="K57" i="26" s="1"/>
  <c r="E57" i="26" s="1"/>
  <c r="I119" i="15" s="1"/>
  <c r="N119" i="15" s="1"/>
  <c r="S97" i="26"/>
  <c r="M97" i="26" s="1"/>
  <c r="G97" i="26" s="1"/>
  <c r="J159" i="15" s="1"/>
  <c r="O159" i="15" s="1"/>
  <c r="T103" i="26"/>
  <c r="N103" i="26" s="1"/>
  <c r="H103" i="26" s="1"/>
  <c r="L165" i="15" s="1"/>
  <c r="Q165" i="15" s="1"/>
  <c r="R101" i="26"/>
  <c r="L101" i="26" s="1"/>
  <c r="F101" i="26" s="1"/>
  <c r="K163" i="15" s="1"/>
  <c r="P163" i="15" s="1"/>
  <c r="T96" i="26"/>
  <c r="N96" i="26" s="1"/>
  <c r="H96" i="26" s="1"/>
  <c r="L158" i="15" s="1"/>
  <c r="Q158" i="15" s="1"/>
  <c r="S106" i="26"/>
  <c r="M106" i="26" s="1"/>
  <c r="G106" i="26" s="1"/>
  <c r="J168" i="15" s="1"/>
  <c r="O168" i="15" s="1"/>
  <c r="T53" i="26"/>
  <c r="N53" i="26" s="1"/>
  <c r="H53" i="26" s="1"/>
  <c r="L115" i="15" s="1"/>
  <c r="Q115" i="15" s="1"/>
  <c r="S79" i="26"/>
  <c r="M79" i="26" s="1"/>
  <c r="G79" i="26" s="1"/>
  <c r="J141" i="15" s="1"/>
  <c r="O141" i="15" s="1"/>
  <c r="Q28" i="26"/>
  <c r="K28" i="26" s="1"/>
  <c r="E28" i="26" s="1"/>
  <c r="I90" i="15" s="1"/>
  <c r="N90" i="15" s="1"/>
  <c r="R20" i="26"/>
  <c r="L20" i="26" s="1"/>
  <c r="F20" i="26" s="1"/>
  <c r="K82" i="15" s="1"/>
  <c r="P82" i="15" s="1"/>
  <c r="T37" i="26"/>
  <c r="N37" i="26" s="1"/>
  <c r="H37" i="26" s="1"/>
  <c r="L99" i="15" s="1"/>
  <c r="Q99" i="15" s="1"/>
  <c r="R54" i="26"/>
  <c r="L54" i="26" s="1"/>
  <c r="F54" i="26" s="1"/>
  <c r="K116" i="15" s="1"/>
  <c r="P116" i="15" s="1"/>
  <c r="T107" i="26"/>
  <c r="N107" i="26" s="1"/>
  <c r="H107" i="26" s="1"/>
  <c r="L169" i="15" s="1"/>
  <c r="Q169" i="15" s="1"/>
  <c r="T51" i="26"/>
  <c r="N51" i="26" s="1"/>
  <c r="H51" i="26" s="1"/>
  <c r="L113" i="15" s="1"/>
  <c r="Q113" i="15" s="1"/>
  <c r="S101" i="26"/>
  <c r="M101" i="26" s="1"/>
  <c r="G101" i="26" s="1"/>
  <c r="J163" i="15" s="1"/>
  <c r="O163" i="15" s="1"/>
  <c r="Q105" i="26"/>
  <c r="K105" i="26" s="1"/>
  <c r="E105" i="26" s="1"/>
  <c r="I167" i="15" s="1"/>
  <c r="N167" i="15" s="1"/>
  <c r="T100" i="26"/>
  <c r="N100" i="26" s="1"/>
  <c r="H100" i="26" s="1"/>
  <c r="L162" i="15" s="1"/>
  <c r="Q162" i="15" s="1"/>
  <c r="Q52" i="26"/>
  <c r="K52" i="26" s="1"/>
  <c r="E52" i="26" s="1"/>
  <c r="I114" i="15" s="1"/>
  <c r="N114" i="15" s="1"/>
  <c r="R14" i="26"/>
  <c r="L14" i="26" s="1"/>
  <c r="F14" i="26" s="1"/>
  <c r="K76" i="15" s="1"/>
  <c r="P76" i="15" s="1"/>
  <c r="T11" i="26"/>
  <c r="N11" i="26" s="1"/>
  <c r="H11" i="26" s="1"/>
  <c r="L73" i="15" s="1"/>
  <c r="Q73" i="15" s="1"/>
  <c r="S13" i="26"/>
  <c r="M13" i="26" s="1"/>
  <c r="G13" i="26" s="1"/>
  <c r="J75" i="15" s="1"/>
  <c r="O75" i="15" s="1"/>
  <c r="R41" i="26"/>
  <c r="L41" i="26" s="1"/>
  <c r="F41" i="26" s="1"/>
  <c r="K103" i="15" s="1"/>
  <c r="P103" i="15" s="1"/>
  <c r="T65" i="26"/>
  <c r="N65" i="26" s="1"/>
  <c r="H65" i="26" s="1"/>
  <c r="L127" i="15" s="1"/>
  <c r="Q127" i="15" s="1"/>
  <c r="S67" i="26"/>
  <c r="M67" i="26" s="1"/>
  <c r="G67" i="26" s="1"/>
  <c r="J129" i="15" s="1"/>
  <c r="O129" i="15" s="1"/>
  <c r="R63" i="26"/>
  <c r="L63" i="26" s="1"/>
  <c r="F63" i="26" s="1"/>
  <c r="K125" i="15" s="1"/>
  <c r="P125" i="15" s="1"/>
  <c r="Q63" i="26"/>
  <c r="K63" i="26" s="1"/>
  <c r="E63" i="26" s="1"/>
  <c r="I125" i="15" s="1"/>
  <c r="N125" i="15" s="1"/>
  <c r="Q108" i="26"/>
  <c r="K108" i="26" s="1"/>
  <c r="E108" i="26" s="1"/>
  <c r="I170" i="15" s="1"/>
  <c r="N170" i="15" s="1"/>
  <c r="Q8" i="26"/>
  <c r="K8" i="26" s="1"/>
  <c r="E8" i="26" s="1"/>
  <c r="I70" i="15" s="1"/>
  <c r="N70" i="15" s="1"/>
  <c r="T33" i="26"/>
  <c r="N33" i="26" s="1"/>
  <c r="H33" i="26" s="1"/>
  <c r="L95" i="15" s="1"/>
  <c r="Q95" i="15" s="1"/>
  <c r="S35" i="26"/>
  <c r="M35" i="26" s="1"/>
  <c r="G35" i="26" s="1"/>
  <c r="J97" i="15" s="1"/>
  <c r="O97" i="15" s="1"/>
  <c r="R84" i="26"/>
  <c r="L84" i="26" s="1"/>
  <c r="F84" i="26" s="1"/>
  <c r="K146" i="15" s="1"/>
  <c r="P146" i="15" s="1"/>
  <c r="S46" i="26"/>
  <c r="M46" i="26" s="1"/>
  <c r="G46" i="26" s="1"/>
  <c r="J108" i="15" s="1"/>
  <c r="O108" i="15" s="1"/>
  <c r="R11" i="26"/>
  <c r="L11" i="26" s="1"/>
  <c r="F11" i="26" s="1"/>
  <c r="K73" i="15" s="1"/>
  <c r="P73" i="15" s="1"/>
  <c r="Q78" i="26"/>
  <c r="K78" i="26" s="1"/>
  <c r="E78" i="26" s="1"/>
  <c r="I140" i="15" s="1"/>
  <c r="N140" i="15" s="1"/>
  <c r="R82" i="26"/>
  <c r="L82" i="26" s="1"/>
  <c r="F82" i="26" s="1"/>
  <c r="K144" i="15" s="1"/>
  <c r="P144" i="15" s="1"/>
  <c r="R60" i="26"/>
  <c r="L60" i="26" s="1"/>
  <c r="F60" i="26" s="1"/>
  <c r="K122" i="15" s="1"/>
  <c r="P122" i="15" s="1"/>
  <c r="Q15" i="26"/>
  <c r="K15" i="26" s="1"/>
  <c r="E15" i="26" s="1"/>
  <c r="I77" i="15" s="1"/>
  <c r="N77" i="15" s="1"/>
  <c r="T18" i="26"/>
  <c r="N18" i="26" s="1"/>
  <c r="H18" i="26" s="1"/>
  <c r="L80" i="15" s="1"/>
  <c r="Q80" i="15" s="1"/>
  <c r="S20" i="26"/>
  <c r="M20" i="26" s="1"/>
  <c r="G20" i="26" s="1"/>
  <c r="J82" i="15" s="1"/>
  <c r="O82" i="15" s="1"/>
  <c r="R38" i="26"/>
  <c r="L38" i="26" s="1"/>
  <c r="F38" i="26" s="1"/>
  <c r="K100" i="15" s="1"/>
  <c r="P100" i="15" s="1"/>
  <c r="S66" i="26"/>
  <c r="M66" i="26" s="1"/>
  <c r="G66" i="26" s="1"/>
  <c r="J128" i="15" s="1"/>
  <c r="O128" i="15" s="1"/>
  <c r="Q72" i="26"/>
  <c r="K72" i="26" s="1"/>
  <c r="E72" i="26" s="1"/>
  <c r="I134" i="15" s="1"/>
  <c r="N134" i="15" s="1"/>
  <c r="R110" i="26"/>
  <c r="L110" i="26" s="1"/>
  <c r="F110" i="26" s="1"/>
  <c r="K172" i="15" s="1"/>
  <c r="P172" i="15" s="1"/>
  <c r="S65" i="26"/>
  <c r="M65" i="26" s="1"/>
  <c r="G65" i="26" s="1"/>
  <c r="J127" i="15" s="1"/>
  <c r="O127" i="15" s="1"/>
  <c r="Q61" i="26"/>
  <c r="K61" i="26" s="1"/>
  <c r="E61" i="26" s="1"/>
  <c r="I123" i="15" s="1"/>
  <c r="N123" i="15" s="1"/>
  <c r="R108" i="26"/>
  <c r="L108" i="26" s="1"/>
  <c r="F108" i="26" s="1"/>
  <c r="K170" i="15" s="1"/>
  <c r="P170" i="15" s="1"/>
  <c r="S33" i="26"/>
  <c r="M33" i="26" s="1"/>
  <c r="G33" i="26" s="1"/>
  <c r="J95" i="15" s="1"/>
  <c r="O95" i="15" s="1"/>
  <c r="R40" i="26"/>
  <c r="L40" i="26" s="1"/>
  <c r="F40" i="26" s="1"/>
  <c r="K102" i="15" s="1"/>
  <c r="P102" i="15" s="1"/>
  <c r="S55" i="26"/>
  <c r="M55" i="26" s="1"/>
  <c r="G55" i="26" s="1"/>
  <c r="J117" i="15" s="1"/>
  <c r="O117" i="15" s="1"/>
  <c r="R75" i="26"/>
  <c r="L75" i="26" s="1"/>
  <c r="F75" i="26" s="1"/>
  <c r="K137" i="15" s="1"/>
  <c r="P137" i="15" s="1"/>
  <c r="T58" i="26"/>
  <c r="N58" i="26" s="1"/>
  <c r="H58" i="26" s="1"/>
  <c r="L120" i="15" s="1"/>
  <c r="Q120" i="15" s="1"/>
  <c r="T13" i="26"/>
  <c r="N13" i="26" s="1"/>
  <c r="H13" i="26" s="1"/>
  <c r="L75" i="15" s="1"/>
  <c r="Q75" i="15" s="1"/>
  <c r="S39" i="26"/>
  <c r="M39" i="26" s="1"/>
  <c r="G39" i="26" s="1"/>
  <c r="J101" i="15" s="1"/>
  <c r="O101" i="15" s="1"/>
  <c r="T83" i="26"/>
  <c r="N83" i="26" s="1"/>
  <c r="H83" i="26" s="1"/>
  <c r="L145" i="15" s="1"/>
  <c r="Q145" i="15" s="1"/>
  <c r="T67" i="26"/>
  <c r="N67" i="26" s="1"/>
  <c r="H67" i="26" s="1"/>
  <c r="L129" i="15" s="1"/>
  <c r="Q129" i="15" s="1"/>
  <c r="R73" i="26"/>
  <c r="L73" i="26" s="1"/>
  <c r="F73" i="26" s="1"/>
  <c r="K135" i="15" s="1"/>
  <c r="P135" i="15" s="1"/>
  <c r="T60" i="26"/>
  <c r="N60" i="26" s="1"/>
  <c r="H60" i="26" s="1"/>
  <c r="L122" i="15" s="1"/>
  <c r="Q122" i="15" s="1"/>
  <c r="Q10" i="26"/>
  <c r="K10" i="26" s="1"/>
  <c r="E10" i="26" s="1"/>
  <c r="I72" i="15" s="1"/>
  <c r="N72" i="15" s="1"/>
  <c r="T35" i="26"/>
  <c r="N35" i="26" s="1"/>
  <c r="H35" i="26" s="1"/>
  <c r="L97" i="15" s="1"/>
  <c r="Q97" i="15" s="1"/>
  <c r="S37" i="26"/>
  <c r="M37" i="26" s="1"/>
  <c r="G37" i="26" s="1"/>
  <c r="J99" i="15" s="1"/>
  <c r="O99" i="15" s="1"/>
  <c r="Q90" i="26"/>
  <c r="K90" i="26" s="1"/>
  <c r="E90" i="26" s="1"/>
  <c r="I152" i="15" s="1"/>
  <c r="N152" i="15" s="1"/>
  <c r="T89" i="26"/>
  <c r="N89" i="26" s="1"/>
  <c r="H89" i="26" s="1"/>
  <c r="L151" i="15" s="1"/>
  <c r="Q151" i="15" s="1"/>
  <c r="S91" i="26"/>
  <c r="M91" i="26" s="1"/>
  <c r="G91" i="26" s="1"/>
  <c r="J153" i="15" s="1"/>
  <c r="O153" i="15" s="1"/>
  <c r="R87" i="26"/>
  <c r="L87" i="26" s="1"/>
  <c r="F87" i="26" s="1"/>
  <c r="K149" i="15" s="1"/>
  <c r="P149" i="15" s="1"/>
  <c r="Q87" i="26"/>
  <c r="K87" i="26" s="1"/>
  <c r="E87" i="26" s="1"/>
  <c r="I149" i="15" s="1"/>
  <c r="N149" i="15" s="1"/>
  <c r="T82" i="26"/>
  <c r="N82" i="26" s="1"/>
  <c r="H82" i="26" s="1"/>
  <c r="L144" i="15" s="1"/>
  <c r="Q144" i="15" s="1"/>
  <c r="Q32" i="26"/>
  <c r="K32" i="26" s="1"/>
  <c r="E32" i="26" s="1"/>
  <c r="I94" i="15" s="1"/>
  <c r="N94" i="15" s="1"/>
  <c r="Q70" i="26"/>
  <c r="K70" i="26" s="1"/>
  <c r="E70" i="26" s="1"/>
  <c r="I132" i="15" s="1"/>
  <c r="N132" i="15" s="1"/>
  <c r="R74" i="26"/>
  <c r="L74" i="26" s="1"/>
  <c r="F74" i="26" s="1"/>
  <c r="K136" i="15" s="1"/>
  <c r="P136" i="15" s="1"/>
  <c r="R44" i="26"/>
  <c r="L44" i="26" s="1"/>
  <c r="F44" i="26" s="1"/>
  <c r="K106" i="15" s="1"/>
  <c r="P106" i="15" s="1"/>
  <c r="R23" i="26"/>
  <c r="L23" i="26" s="1"/>
  <c r="F23" i="26" s="1"/>
  <c r="K85" i="15" s="1"/>
  <c r="P85" i="15" s="1"/>
  <c r="Q45" i="26"/>
  <c r="K45" i="26" s="1"/>
  <c r="E45" i="26" s="1"/>
  <c r="I107" i="15" s="1"/>
  <c r="N107" i="15" s="1"/>
  <c r="Q17" i="26"/>
  <c r="K17" i="26" s="1"/>
  <c r="E17" i="26" s="1"/>
  <c r="I79" i="15" s="1"/>
  <c r="N79" i="15" s="1"/>
  <c r="T20" i="26"/>
  <c r="N20" i="26" s="1"/>
  <c r="H20" i="26" s="1"/>
  <c r="L82" i="15" s="1"/>
  <c r="Q82" i="15" s="1"/>
  <c r="S22" i="26"/>
  <c r="M22" i="26" s="1"/>
  <c r="G22" i="26" s="1"/>
  <c r="J84" i="15" s="1"/>
  <c r="O84" i="15" s="1"/>
  <c r="R50" i="26"/>
  <c r="L50" i="26" s="1"/>
  <c r="F50" i="26" s="1"/>
  <c r="K112" i="15" s="1"/>
  <c r="P112" i="15" s="1"/>
  <c r="T42" i="26"/>
  <c r="N42" i="26" s="1"/>
  <c r="H42" i="26" s="1"/>
  <c r="L104" i="15" s="1"/>
  <c r="Q104" i="15" s="1"/>
  <c r="S44" i="26"/>
  <c r="M44" i="26" s="1"/>
  <c r="G44" i="26" s="1"/>
  <c r="J106" i="15" s="1"/>
  <c r="O106" i="15" s="1"/>
  <c r="Q68" i="26"/>
  <c r="K68" i="26" s="1"/>
  <c r="E68" i="26" s="1"/>
  <c r="I130" i="15" s="1"/>
  <c r="N130" i="15" s="1"/>
  <c r="Q13" i="26"/>
  <c r="K13" i="26" s="1"/>
  <c r="E13" i="26" s="1"/>
  <c r="I75" i="15" s="1"/>
  <c r="N75" i="15" s="1"/>
  <c r="T16" i="26"/>
  <c r="N16" i="26" s="1"/>
  <c r="H16" i="26" s="1"/>
  <c r="L78" i="15" s="1"/>
  <c r="Q78" i="15" s="1"/>
  <c r="S18" i="26"/>
  <c r="M18" i="26" s="1"/>
  <c r="G18" i="26" s="1"/>
  <c r="J80" i="15" s="1"/>
  <c r="O80" i="15" s="1"/>
  <c r="Q84" i="26"/>
  <c r="K84" i="26" s="1"/>
  <c r="E84" i="26" s="1"/>
  <c r="I146" i="15" s="1"/>
  <c r="N146" i="15" s="1"/>
  <c r="Q47" i="26"/>
  <c r="K47" i="26" s="1"/>
  <c r="E47" i="26" s="1"/>
  <c r="I109" i="15" s="1"/>
  <c r="N109" i="15" s="1"/>
  <c r="S49" i="26"/>
  <c r="M49" i="26" s="1"/>
  <c r="G49" i="26" s="1"/>
  <c r="J111" i="15" s="1"/>
  <c r="O111" i="15" s="1"/>
  <c r="S78" i="26"/>
  <c r="M78" i="26" s="1"/>
  <c r="G78" i="26" s="1"/>
  <c r="J140" i="15" s="1"/>
  <c r="O140" i="15" s="1"/>
  <c r="T71" i="26"/>
  <c r="N71" i="26" s="1"/>
  <c r="H71" i="26" s="1"/>
  <c r="L133" i="15" s="1"/>
  <c r="Q133" i="15" s="1"/>
  <c r="R69" i="26"/>
  <c r="L69" i="26" s="1"/>
  <c r="F69" i="26" s="1"/>
  <c r="K131" i="15" s="1"/>
  <c r="P131" i="15" s="1"/>
  <c r="T64" i="26"/>
  <c r="N64" i="26" s="1"/>
  <c r="H64" i="26" s="1"/>
  <c r="L126" i="15" s="1"/>
  <c r="Q126" i="15" s="1"/>
  <c r="T39" i="26"/>
  <c r="N39" i="26" s="1"/>
  <c r="H39" i="26" s="1"/>
  <c r="L101" i="15" s="1"/>
  <c r="Q101" i="15" s="1"/>
  <c r="S9" i="26"/>
  <c r="M9" i="26" s="1"/>
  <c r="G9" i="26" s="1"/>
  <c r="J71" i="15" s="1"/>
  <c r="O71" i="15" s="1"/>
  <c r="T109" i="26"/>
  <c r="N109" i="26" s="1"/>
  <c r="H109" i="26" s="1"/>
  <c r="L171" i="15" s="1"/>
  <c r="Q171" i="15" s="1"/>
  <c r="T69" i="26"/>
  <c r="N69" i="26" s="1"/>
  <c r="H69" i="26" s="1"/>
  <c r="L131" i="15" s="1"/>
  <c r="Q131" i="15" s="1"/>
  <c r="R51" i="26"/>
  <c r="L51" i="26" s="1"/>
  <c r="F51" i="26" s="1"/>
  <c r="K113" i="15" s="1"/>
  <c r="P113" i="15" s="1"/>
  <c r="Q75" i="26"/>
  <c r="K75" i="26" s="1"/>
  <c r="E75" i="26" s="1"/>
  <c r="I137" i="15" s="1"/>
  <c r="N137" i="15" s="1"/>
  <c r="Q64" i="26"/>
  <c r="K64" i="26" s="1"/>
  <c r="E64" i="26" s="1"/>
  <c r="I126" i="15" s="1"/>
  <c r="N126" i="15" s="1"/>
  <c r="S15" i="26"/>
  <c r="M15" i="26" s="1"/>
  <c r="G15" i="26" s="1"/>
  <c r="J77" i="15" s="1"/>
  <c r="O77" i="15" s="1"/>
  <c r="S94" i="26"/>
  <c r="M94" i="26" s="1"/>
  <c r="G94" i="26" s="1"/>
  <c r="J156" i="15" s="1"/>
  <c r="O156" i="15" s="1"/>
  <c r="R105" i="26"/>
  <c r="L105" i="26" s="1"/>
  <c r="F105" i="26" s="1"/>
  <c r="K167" i="15" s="1"/>
  <c r="P167" i="15" s="1"/>
  <c r="T84" i="26"/>
  <c r="N84" i="26" s="1"/>
  <c r="H84" i="26" s="1"/>
  <c r="L146" i="15" s="1"/>
  <c r="Q146" i="15" s="1"/>
  <c r="Q34" i="26"/>
  <c r="K34" i="26" s="1"/>
  <c r="E34" i="26" s="1"/>
  <c r="I96" i="15" s="1"/>
  <c r="N96" i="15" s="1"/>
  <c r="S74" i="26"/>
  <c r="M74" i="26" s="1"/>
  <c r="G74" i="26" s="1"/>
  <c r="J136" i="15" s="1"/>
  <c r="O136" i="15" s="1"/>
  <c r="Q80" i="26"/>
  <c r="K80" i="26" s="1"/>
  <c r="E80" i="26" s="1"/>
  <c r="I142" i="15" s="1"/>
  <c r="N142" i="15" s="1"/>
  <c r="Q49" i="26"/>
  <c r="K49" i="26" s="1"/>
  <c r="E49" i="26" s="1"/>
  <c r="I111" i="15" s="1"/>
  <c r="N111" i="15" s="1"/>
  <c r="R25" i="26"/>
  <c r="L25" i="26" s="1"/>
  <c r="F25" i="26" s="1"/>
  <c r="K87" i="15" s="1"/>
  <c r="P87" i="15" s="1"/>
  <c r="T49" i="26"/>
  <c r="N49" i="26" s="1"/>
  <c r="H49" i="26" s="1"/>
  <c r="L111" i="15" s="1"/>
  <c r="Q111" i="15" s="1"/>
  <c r="S51" i="26"/>
  <c r="M51" i="26" s="1"/>
  <c r="G51" i="26" s="1"/>
  <c r="J113" i="15" s="1"/>
  <c r="O113" i="15" s="1"/>
  <c r="R47" i="26"/>
  <c r="L47" i="26" s="1"/>
  <c r="F47" i="26" s="1"/>
  <c r="K109" i="15" s="1"/>
  <c r="P109" i="15" s="1"/>
  <c r="T106" i="26"/>
  <c r="N106" i="26" s="1"/>
  <c r="H106" i="26" s="1"/>
  <c r="L168" i="15" s="1"/>
  <c r="Q168" i="15" s="1"/>
  <c r="S64" i="26"/>
  <c r="M64" i="26" s="1"/>
  <c r="G64" i="26" s="1"/>
  <c r="J126" i="15" s="1"/>
  <c r="O126" i="15" s="1"/>
  <c r="R30" i="26"/>
  <c r="L30" i="26" s="1"/>
  <c r="F30" i="26" s="1"/>
  <c r="K92" i="15" s="1"/>
  <c r="P92" i="15" s="1"/>
  <c r="T17" i="26"/>
  <c r="N17" i="26" s="1"/>
  <c r="H17" i="26" s="1"/>
  <c r="L79" i="15" s="1"/>
  <c r="Q79" i="15" s="1"/>
  <c r="S19" i="26"/>
  <c r="M19" i="26" s="1"/>
  <c r="G19" i="26" s="1"/>
  <c r="J81" i="15" s="1"/>
  <c r="O81" i="15" s="1"/>
  <c r="Q48" i="26"/>
  <c r="K48" i="26" s="1"/>
  <c r="E48" i="26" s="1"/>
  <c r="I110" i="15" s="1"/>
  <c r="N110" i="15" s="1"/>
  <c r="Q100" i="26"/>
  <c r="K100" i="26" s="1"/>
  <c r="E100" i="26" s="1"/>
  <c r="I162" i="15" s="1"/>
  <c r="N162" i="15" s="1"/>
  <c r="Q54" i="26"/>
  <c r="K54" i="26" s="1"/>
  <c r="E54" i="26" s="1"/>
  <c r="I116" i="15" s="1"/>
  <c r="N116" i="15" s="1"/>
  <c r="T44" i="26"/>
  <c r="N44" i="26" s="1"/>
  <c r="H44" i="26" s="1"/>
  <c r="L106" i="15" s="1"/>
  <c r="Q106" i="15" s="1"/>
  <c r="T46" i="26"/>
  <c r="N46" i="26" s="1"/>
  <c r="H46" i="26" s="1"/>
  <c r="L108" i="15" s="1"/>
  <c r="Q108" i="15" s="1"/>
  <c r="Q41" i="26"/>
  <c r="K41" i="26" s="1"/>
  <c r="E41" i="26" s="1"/>
  <c r="I103" i="15" s="1"/>
  <c r="N103" i="15" s="1"/>
  <c r="Q94" i="26"/>
  <c r="K94" i="26" s="1"/>
  <c r="E94" i="26" s="1"/>
  <c r="I156" i="15" s="1"/>
  <c r="N156" i="15" s="1"/>
  <c r="R98" i="26"/>
  <c r="L98" i="26" s="1"/>
  <c r="F98" i="26" s="1"/>
  <c r="K160" i="15" s="1"/>
  <c r="P160" i="15" s="1"/>
  <c r="R29" i="26"/>
  <c r="L29" i="26" s="1"/>
  <c r="F29" i="26" s="1"/>
  <c r="K91" i="15" s="1"/>
  <c r="P91" i="15" s="1"/>
  <c r="S47" i="26"/>
  <c r="M47" i="26" s="1"/>
  <c r="G47" i="26" s="1"/>
  <c r="J109" i="15" s="1"/>
  <c r="O109" i="15" s="1"/>
  <c r="T40" i="26"/>
  <c r="N40" i="26" s="1"/>
  <c r="H40" i="26" s="1"/>
  <c r="L102" i="15" s="1"/>
  <c r="Q102" i="15" s="1"/>
  <c r="S42" i="26"/>
  <c r="M42" i="26" s="1"/>
  <c r="G42" i="26" s="1"/>
  <c r="J104" i="15" s="1"/>
  <c r="O104" i="15" s="1"/>
  <c r="R37" i="26"/>
  <c r="L37" i="26" s="1"/>
  <c r="F37" i="26" s="1"/>
  <c r="K99" i="15" s="1"/>
  <c r="P99" i="15" s="1"/>
  <c r="R104" i="26"/>
  <c r="L104" i="26" s="1"/>
  <c r="F104" i="26" s="1"/>
  <c r="K166" i="15" s="1"/>
  <c r="P166" i="15" s="1"/>
  <c r="S108" i="26"/>
  <c r="M108" i="26" s="1"/>
  <c r="G108" i="26" s="1"/>
  <c r="J170" i="15" s="1"/>
  <c r="O170" i="15" s="1"/>
  <c r="S8" i="26"/>
  <c r="M8" i="26" s="1"/>
  <c r="G8" i="26" s="1"/>
  <c r="J70" i="15" s="1"/>
  <c r="O70" i="15" s="1"/>
  <c r="T95" i="26"/>
  <c r="N95" i="26" s="1"/>
  <c r="H95" i="26" s="1"/>
  <c r="L157" i="15" s="1"/>
  <c r="Q157" i="15" s="1"/>
  <c r="R93" i="26"/>
  <c r="L93" i="26" s="1"/>
  <c r="F93" i="26" s="1"/>
  <c r="K155" i="15" s="1"/>
  <c r="P155" i="15" s="1"/>
  <c r="T88" i="26"/>
  <c r="N88" i="26" s="1"/>
  <c r="H88" i="26" s="1"/>
  <c r="L150" i="15" s="1"/>
  <c r="Q150" i="15" s="1"/>
  <c r="Q86" i="26"/>
  <c r="K86" i="26" s="1"/>
  <c r="E86" i="26" s="1"/>
  <c r="I148" i="15" s="1"/>
  <c r="N148" i="15" s="1"/>
  <c r="T85" i="26"/>
  <c r="N85" i="26" s="1"/>
  <c r="H85" i="26" s="1"/>
  <c r="L147" i="15" s="1"/>
  <c r="Q147" i="15" s="1"/>
  <c r="T45" i="26"/>
  <c r="N45" i="26" s="1"/>
  <c r="H45" i="26" s="1"/>
  <c r="L107" i="15" s="1"/>
  <c r="Q107" i="15" s="1"/>
  <c r="S71" i="26"/>
  <c r="M71" i="26" s="1"/>
  <c r="G71" i="26" s="1"/>
  <c r="J133" i="15" s="1"/>
  <c r="O133" i="15" s="1"/>
  <c r="T110" i="26"/>
  <c r="N110" i="26" s="1"/>
  <c r="H110" i="26" s="1"/>
  <c r="L172" i="15" s="1"/>
  <c r="Q172" i="15" s="1"/>
  <c r="T70" i="26"/>
  <c r="N70" i="26" s="1"/>
  <c r="H70" i="26" s="1"/>
  <c r="L132" i="15" s="1"/>
  <c r="Q132" i="15" s="1"/>
  <c r="R34" i="26"/>
  <c r="L34" i="26" s="1"/>
  <c r="F34" i="26" s="1"/>
  <c r="K96" i="15" s="1"/>
  <c r="P96" i="15" s="1"/>
  <c r="R43" i="26"/>
  <c r="L43" i="26" s="1"/>
  <c r="F43" i="26" s="1"/>
  <c r="K105" i="15" s="1"/>
  <c r="P105" i="15" s="1"/>
  <c r="T99" i="26"/>
  <c r="N99" i="26" s="1"/>
  <c r="H99" i="26" s="1"/>
  <c r="L161" i="15" s="1"/>
  <c r="Q161" i="15" s="1"/>
  <c r="S77" i="26"/>
  <c r="M77" i="26" s="1"/>
  <c r="G77" i="26" s="1"/>
  <c r="J139" i="15" s="1"/>
  <c r="O139" i="15" s="1"/>
  <c r="Q81" i="26"/>
  <c r="K81" i="26" s="1"/>
  <c r="E81" i="26" s="1"/>
  <c r="I143" i="15" s="1"/>
  <c r="N143" i="15" s="1"/>
  <c r="Q65" i="26"/>
  <c r="K65" i="26" s="1"/>
  <c r="E65" i="26" s="1"/>
  <c r="I127" i="15" s="1"/>
  <c r="N127" i="15" s="1"/>
  <c r="R70" i="26"/>
  <c r="L70" i="26" s="1"/>
  <c r="F70" i="26" s="1"/>
  <c r="K132" i="15" s="1"/>
  <c r="P132" i="15" s="1"/>
  <c r="R36" i="26"/>
  <c r="L36" i="26" s="1"/>
  <c r="F36" i="26" s="1"/>
  <c r="K98" i="15" s="1"/>
  <c r="P98" i="15" s="1"/>
  <c r="T19" i="26"/>
  <c r="N19" i="26" s="1"/>
  <c r="H19" i="26" s="1"/>
  <c r="L81" i="15" s="1"/>
  <c r="Q81" i="15" s="1"/>
  <c r="S21" i="26"/>
  <c r="M21" i="26" s="1"/>
  <c r="G21" i="26" s="1"/>
  <c r="J83" i="15" s="1"/>
  <c r="O83" i="15" s="1"/>
  <c r="S50" i="26"/>
  <c r="M50" i="26" s="1"/>
  <c r="G50" i="26" s="1"/>
  <c r="J112" i="15" s="1"/>
  <c r="O112" i="15" s="1"/>
  <c r="T73" i="26"/>
  <c r="N73" i="26" s="1"/>
  <c r="H73" i="26" s="1"/>
  <c r="L135" i="15" s="1"/>
  <c r="Q135" i="15" s="1"/>
  <c r="S75" i="26"/>
  <c r="M75" i="26" s="1"/>
  <c r="G75" i="26" s="1"/>
  <c r="J137" i="15" s="1"/>
  <c r="O137" i="15" s="1"/>
  <c r="R71" i="26"/>
  <c r="L71" i="26" s="1"/>
  <c r="F71" i="26" s="1"/>
  <c r="K133" i="15" s="1"/>
  <c r="P133" i="15" s="1"/>
  <c r="Q71" i="26"/>
  <c r="K71" i="26" s="1"/>
  <c r="E71" i="26" s="1"/>
  <c r="I133" i="15" s="1"/>
  <c r="N133" i="15" s="1"/>
  <c r="T66" i="26"/>
  <c r="N66" i="26" s="1"/>
  <c r="H66" i="26" s="1"/>
  <c r="L128" i="15" s="1"/>
  <c r="Q128" i="15" s="1"/>
  <c r="Q16" i="26"/>
  <c r="K16" i="26" s="1"/>
  <c r="E16" i="26" s="1"/>
  <c r="I78" i="15" s="1"/>
  <c r="N78" i="15" s="1"/>
  <c r="T41" i="26"/>
  <c r="N41" i="26" s="1"/>
  <c r="H41" i="26" s="1"/>
  <c r="L103" i="15" s="1"/>
  <c r="Q103" i="15" s="1"/>
  <c r="S43" i="26"/>
  <c r="M43" i="26" s="1"/>
  <c r="G43" i="26" s="1"/>
  <c r="J105" i="15" s="1"/>
  <c r="O105" i="15" s="1"/>
  <c r="Q106" i="26"/>
  <c r="K106" i="26" s="1"/>
  <c r="E106" i="26" s="1"/>
  <c r="I168" i="15" s="1"/>
  <c r="N168" i="15" s="1"/>
  <c r="R7" i="26"/>
  <c r="L7" i="26" s="1"/>
  <c r="F7" i="26" s="1"/>
  <c r="K69" i="15" s="1"/>
  <c r="P69" i="15" s="1"/>
  <c r="R21" i="26"/>
  <c r="L21" i="26" s="1"/>
  <c r="F21" i="26" s="1"/>
  <c r="K83" i="15" s="1"/>
  <c r="P83" i="15" s="1"/>
  <c r="S98" i="26"/>
  <c r="M98" i="26" s="1"/>
  <c r="G98" i="26" s="1"/>
  <c r="J160" i="15" s="1"/>
  <c r="O160" i="15" s="1"/>
  <c r="Q104" i="26"/>
  <c r="K104" i="26" s="1"/>
  <c r="E104" i="26" s="1"/>
  <c r="I166" i="15" s="1"/>
  <c r="N166" i="15" s="1"/>
  <c r="S105" i="26"/>
  <c r="M105" i="26" s="1"/>
  <c r="G105" i="26" s="1"/>
  <c r="J167" i="15" s="1"/>
  <c r="O167" i="15" s="1"/>
  <c r="Q101" i="26"/>
  <c r="K101" i="26" s="1"/>
  <c r="E101" i="26" s="1"/>
  <c r="I163" i="15" s="1"/>
  <c r="N163" i="15" s="1"/>
  <c r="R46" i="26"/>
  <c r="L46" i="26" s="1"/>
  <c r="F46" i="26" s="1"/>
  <c r="K108" i="15" s="1"/>
  <c r="P108" i="15" s="1"/>
  <c r="T7" i="26"/>
  <c r="N7" i="26" s="1"/>
  <c r="H7" i="26" s="1"/>
  <c r="L69" i="15" s="1"/>
  <c r="Q69" i="15" s="1"/>
  <c r="S87" i="26"/>
  <c r="M87" i="26" s="1"/>
  <c r="G87" i="26" s="1"/>
  <c r="J149" i="15" s="1"/>
  <c r="O149" i="15" s="1"/>
  <c r="R107" i="26"/>
  <c r="L107" i="26" s="1"/>
  <c r="F107" i="26" s="1"/>
  <c r="K169" i="15" s="1"/>
  <c r="P169" i="15" s="1"/>
  <c r="R67" i="26"/>
  <c r="L67" i="26" s="1"/>
  <c r="F67" i="26" s="1"/>
  <c r="K129" i="15" s="1"/>
  <c r="P129" i="15" s="1"/>
  <c r="Q76" i="26"/>
  <c r="K76" i="26" s="1"/>
  <c r="E76" i="26" s="1"/>
  <c r="I138" i="15" s="1"/>
  <c r="N138" i="15" s="1"/>
  <c r="Q20" i="26"/>
  <c r="K20" i="26" s="1"/>
  <c r="E20" i="26" s="1"/>
  <c r="I82" i="15" s="1"/>
  <c r="N82" i="15" s="1"/>
  <c r="R19" i="26"/>
  <c r="L19" i="26" s="1"/>
  <c r="F19" i="26" s="1"/>
  <c r="K81" i="15" s="1"/>
  <c r="P81" i="15" s="1"/>
  <c r="S109" i="26"/>
  <c r="M109" i="26" s="1"/>
  <c r="G109" i="26" s="1"/>
  <c r="J171" i="15" s="1"/>
  <c r="O171" i="15" s="1"/>
  <c r="R49" i="26"/>
  <c r="L49" i="26" s="1"/>
  <c r="F49" i="26" s="1"/>
  <c r="K111" i="15" s="1"/>
  <c r="P111" i="15" s="1"/>
  <c r="Q97" i="26"/>
  <c r="K97" i="26" s="1"/>
  <c r="E97" i="26" s="1"/>
  <c r="I159" i="15" s="1"/>
  <c r="N159" i="15" s="1"/>
  <c r="T108" i="26"/>
  <c r="N108" i="26" s="1"/>
  <c r="H108" i="26" s="1"/>
  <c r="L170" i="15" s="1"/>
  <c r="Q170" i="15" s="1"/>
  <c r="T68" i="26"/>
  <c r="N68" i="26" s="1"/>
  <c r="H68" i="26" s="1"/>
  <c r="L130" i="15" s="1"/>
  <c r="Q130" i="15" s="1"/>
  <c r="Q18" i="26"/>
  <c r="K18" i="26" s="1"/>
  <c r="E18" i="26" s="1"/>
  <c r="I80" i="15" s="1"/>
  <c r="N80" i="15" s="1"/>
  <c r="T43" i="26"/>
  <c r="N43" i="26" s="1"/>
  <c r="H43" i="26" s="1"/>
  <c r="L105" i="15" s="1"/>
  <c r="Q105" i="15" s="1"/>
  <c r="S45" i="26"/>
  <c r="M45" i="26" s="1"/>
  <c r="G45" i="26" s="1"/>
  <c r="J107" i="15" s="1"/>
  <c r="O107" i="15" s="1"/>
  <c r="S110" i="26"/>
  <c r="M110" i="26" s="1"/>
  <c r="G110" i="26" s="1"/>
  <c r="J172" i="15" s="1"/>
  <c r="O172" i="15" s="1"/>
  <c r="T97" i="26"/>
  <c r="N97" i="26" s="1"/>
  <c r="H97" i="26" s="1"/>
  <c r="L159" i="15" s="1"/>
  <c r="Q159" i="15" s="1"/>
  <c r="S99" i="26"/>
  <c r="M99" i="26" s="1"/>
  <c r="G99" i="26" s="1"/>
  <c r="J161" i="15" s="1"/>
  <c r="O161" i="15" s="1"/>
  <c r="R95" i="26"/>
  <c r="L95" i="26" s="1"/>
  <c r="F95" i="26" s="1"/>
  <c r="K157" i="15" s="1"/>
  <c r="P157" i="15" s="1"/>
  <c r="Q95" i="26"/>
  <c r="K95" i="26" s="1"/>
  <c r="E95" i="26" s="1"/>
  <c r="I157" i="15" s="1"/>
  <c r="N157" i="15" s="1"/>
  <c r="T90" i="26"/>
  <c r="N90" i="26" s="1"/>
  <c r="H90" i="26" s="1"/>
  <c r="L152" i="15" s="1"/>
  <c r="Q152" i="15" s="1"/>
  <c r="Q40" i="26"/>
  <c r="K40" i="26" s="1"/>
  <c r="E40" i="26" s="1"/>
  <c r="I102" i="15" s="1"/>
  <c r="N102" i="15" s="1"/>
  <c r="S90" i="26"/>
  <c r="M90" i="26" s="1"/>
  <c r="G90" i="26" s="1"/>
  <c r="J152" i="15" s="1"/>
  <c r="O152" i="15" s="1"/>
  <c r="Q96" i="26"/>
  <c r="K96" i="26" s="1"/>
  <c r="E96" i="26" s="1"/>
  <c r="I158" i="15" s="1"/>
  <c r="N158" i="15" s="1"/>
  <c r="S86" i="26"/>
  <c r="M86" i="26" s="1"/>
  <c r="G86" i="26" s="1"/>
  <c r="J148" i="15" s="1"/>
  <c r="O148" i="15" s="1"/>
  <c r="R31" i="26"/>
  <c r="L31" i="26" s="1"/>
  <c r="F31" i="26" s="1"/>
  <c r="K93" i="15" s="1"/>
  <c r="P93" i="15" s="1"/>
  <c r="Q58" i="26"/>
  <c r="K58" i="26" s="1"/>
  <c r="E58" i="26" s="1"/>
  <c r="I120" i="15" s="1"/>
  <c r="N120" i="15" s="1"/>
  <c r="Q25" i="26"/>
  <c r="K25" i="26" s="1"/>
  <c r="E25" i="26" s="1"/>
  <c r="I87" i="15" s="1"/>
  <c r="N87" i="15" s="1"/>
  <c r="T28" i="26"/>
  <c r="N28" i="26" s="1"/>
  <c r="H28" i="26" s="1"/>
  <c r="L90" i="15" s="1"/>
  <c r="Q90" i="15" s="1"/>
  <c r="S30" i="26"/>
  <c r="M30" i="26" s="1"/>
  <c r="G30" i="26" s="1"/>
  <c r="J92" i="15" s="1"/>
  <c r="O92" i="15" s="1"/>
  <c r="R94" i="26"/>
  <c r="L94" i="26" s="1"/>
  <c r="F94" i="26" s="1"/>
  <c r="K156" i="15" s="1"/>
  <c r="P156" i="15" s="1"/>
  <c r="T52" i="26"/>
  <c r="N52" i="26" s="1"/>
  <c r="H52" i="26" s="1"/>
  <c r="L114" i="15" s="1"/>
  <c r="Q114" i="15" s="1"/>
  <c r="S56" i="26"/>
  <c r="M56" i="26" s="1"/>
  <c r="G56" i="26" s="1"/>
  <c r="J118" i="15" s="1"/>
  <c r="O118" i="15" s="1"/>
  <c r="R10" i="26"/>
  <c r="L10" i="26" s="1"/>
  <c r="F10" i="26" s="1"/>
  <c r="K72" i="15" s="1"/>
  <c r="P72" i="15" s="1"/>
  <c r="Q21" i="26"/>
  <c r="K21" i="26" s="1"/>
  <c r="E21" i="26" s="1"/>
  <c r="I83" i="15" s="1"/>
  <c r="N83" i="15" s="1"/>
  <c r="T24" i="26"/>
  <c r="N24" i="26" s="1"/>
  <c r="H24" i="26" s="1"/>
  <c r="L86" i="15" s="1"/>
  <c r="Q86" i="15" s="1"/>
  <c r="S26" i="26"/>
  <c r="M26" i="26" s="1"/>
  <c r="G26" i="26" s="1"/>
  <c r="J88" i="15" s="1"/>
  <c r="O88" i="15" s="1"/>
  <c r="R32" i="26"/>
  <c r="L32" i="26" s="1"/>
  <c r="F32" i="26" s="1"/>
  <c r="K94" i="15" s="1"/>
  <c r="P94" i="15" s="1"/>
  <c r="T63" i="26"/>
  <c r="N63" i="26" s="1"/>
  <c r="H63" i="26" s="1"/>
  <c r="L125" i="15" s="1"/>
  <c r="Q125" i="15" s="1"/>
  <c r="R61" i="26"/>
  <c r="L61" i="26" s="1"/>
  <c r="F61" i="26" s="1"/>
  <c r="K123" i="15" s="1"/>
  <c r="P123" i="15" s="1"/>
  <c r="R102" i="26"/>
  <c r="L102" i="26" s="1"/>
  <c r="F102" i="26" s="1"/>
  <c r="K164" i="15" s="1"/>
  <c r="P164" i="15" s="1"/>
  <c r="T31" i="26"/>
  <c r="N31" i="26" s="1"/>
  <c r="H31" i="26" s="1"/>
  <c r="L93" i="15" s="1"/>
  <c r="Q93" i="15" s="1"/>
  <c r="R83" i="26"/>
  <c r="L83" i="26" s="1"/>
  <c r="F83" i="26" s="1"/>
  <c r="K145" i="15" s="1"/>
  <c r="P145" i="15" s="1"/>
  <c r="Q107" i="26"/>
  <c r="K107" i="26" s="1"/>
  <c r="E107" i="26" s="1"/>
  <c r="I169" i="15" s="1"/>
  <c r="N169" i="15" s="1"/>
  <c r="Q67" i="26"/>
  <c r="K67" i="26" s="1"/>
  <c r="E67" i="26" s="1"/>
  <c r="I129" i="15" s="1"/>
  <c r="N129" i="15" s="1"/>
  <c r="R42" i="26"/>
  <c r="L42" i="26" s="1"/>
  <c r="F42" i="26" s="1"/>
  <c r="K104" i="15" s="1"/>
  <c r="P104" i="15" s="1"/>
  <c r="Q46" i="26"/>
  <c r="K46" i="26" s="1"/>
  <c r="E46" i="26" s="1"/>
  <c r="I108" i="15" s="1"/>
  <c r="N108" i="15" s="1"/>
  <c r="T75" i="26"/>
  <c r="N75" i="26" s="1"/>
  <c r="H75" i="26" s="1"/>
  <c r="L137" i="15" s="1"/>
  <c r="Q137" i="15" s="1"/>
  <c r="R81" i="26"/>
  <c r="L81" i="26" s="1"/>
  <c r="F81" i="26" s="1"/>
  <c r="K143" i="15" s="1"/>
  <c r="P143" i="15" s="1"/>
  <c r="R65" i="26"/>
  <c r="L65" i="26" s="1"/>
  <c r="F65" i="26" s="1"/>
  <c r="K127" i="15" s="1"/>
  <c r="P127" i="15" s="1"/>
  <c r="T92" i="26"/>
  <c r="N92" i="26" s="1"/>
  <c r="H92" i="26" s="1"/>
  <c r="L154" i="15" s="1"/>
  <c r="Q154" i="15" s="1"/>
  <c r="Q42" i="26"/>
  <c r="K42" i="26" s="1"/>
  <c r="E42" i="26" s="1"/>
  <c r="I104" i="15" s="1"/>
  <c r="N104" i="15" s="1"/>
  <c r="R96" i="26"/>
  <c r="L96" i="26" s="1"/>
  <c r="F96" i="26" s="1"/>
  <c r="K158" i="15" s="1"/>
  <c r="P158" i="15" s="1"/>
  <c r="S100" i="26"/>
  <c r="M100" i="26" s="1"/>
  <c r="G100" i="26" s="1"/>
  <c r="J162" i="15" s="1"/>
  <c r="O162" i="15" s="1"/>
  <c r="Q98" i="26"/>
  <c r="K98" i="26" s="1"/>
  <c r="E98" i="26" s="1"/>
  <c r="I160" i="15" s="1"/>
  <c r="N160" i="15" s="1"/>
  <c r="R33" i="26"/>
  <c r="L33" i="26" s="1"/>
  <c r="F33" i="26" s="1"/>
  <c r="K95" i="15" s="1"/>
  <c r="P95" i="15" s="1"/>
  <c r="T57" i="26"/>
  <c r="N57" i="26" s="1"/>
  <c r="H57" i="26" s="1"/>
  <c r="L119" i="15" s="1"/>
  <c r="Q119" i="15" s="1"/>
  <c r="S59" i="26"/>
  <c r="M59" i="26" s="1"/>
  <c r="G59" i="26" s="1"/>
  <c r="J121" i="15" s="1"/>
  <c r="O121" i="15" s="1"/>
  <c r="R55" i="26"/>
  <c r="L55" i="26" s="1"/>
  <c r="F55" i="26" s="1"/>
  <c r="K117" i="15" s="1"/>
  <c r="P117" i="15" s="1"/>
  <c r="Q55" i="26"/>
  <c r="K55" i="26" s="1"/>
  <c r="E55" i="26" s="1"/>
  <c r="I117" i="15" s="1"/>
  <c r="N117" i="15" s="1"/>
  <c r="R86" i="26"/>
  <c r="L86" i="26" s="1"/>
  <c r="F86" i="26" s="1"/>
  <c r="K148" i="15" s="1"/>
  <c r="P148" i="15" s="1"/>
  <c r="Q66" i="26"/>
  <c r="K66" i="26" s="1"/>
  <c r="E66" i="26" s="1"/>
  <c r="I128" i="15" s="1"/>
  <c r="N128" i="15" s="1"/>
  <c r="T25" i="26"/>
  <c r="N25" i="26" s="1"/>
  <c r="H25" i="26" s="1"/>
  <c r="L87" i="15" s="1"/>
  <c r="Q87" i="15" s="1"/>
  <c r="S27" i="26"/>
  <c r="M27" i="26" s="1"/>
  <c r="G27" i="26" s="1"/>
  <c r="J89" i="15" s="1"/>
  <c r="O89" i="15" s="1"/>
  <c r="S62" i="26"/>
  <c r="M62" i="26" s="1"/>
  <c r="G62" i="26" s="1"/>
  <c r="J124" i="15" s="1"/>
  <c r="O124" i="15" s="1"/>
  <c r="R18" i="26"/>
  <c r="L18" i="26" s="1"/>
  <c r="F18" i="26" s="1"/>
  <c r="K80" i="15" s="1"/>
  <c r="P80" i="15" s="1"/>
  <c r="R24" i="26"/>
  <c r="L24" i="26" s="1"/>
  <c r="F24" i="26" s="1"/>
  <c r="K86" i="15" s="1"/>
  <c r="P86" i="15" s="1"/>
  <c r="T56" i="26"/>
  <c r="N56" i="26" s="1"/>
  <c r="H56" i="26" s="1"/>
  <c r="L118" i="15" s="1"/>
  <c r="Q118" i="15" s="1"/>
  <c r="S60" i="26"/>
  <c r="M60" i="26" s="1"/>
  <c r="G60" i="26" s="1"/>
  <c r="J122" i="15" s="1"/>
  <c r="O122" i="15" s="1"/>
  <c r="S73" i="26"/>
  <c r="M73" i="26" s="1"/>
  <c r="G73" i="26" s="1"/>
  <c r="J135" i="15" s="1"/>
  <c r="O135" i="15" s="1"/>
  <c r="Q69" i="26"/>
  <c r="K69" i="26" s="1"/>
  <c r="E69" i="26" s="1"/>
  <c r="I131" i="15" s="1"/>
  <c r="N131" i="15" s="1"/>
  <c r="Q14" i="26"/>
  <c r="K14" i="26" s="1"/>
  <c r="E14" i="26" s="1"/>
  <c r="I76" i="15" s="1"/>
  <c r="N76" i="15" s="1"/>
  <c r="S41" i="26"/>
  <c r="M41" i="26" s="1"/>
  <c r="G41" i="26" s="1"/>
  <c r="J103" i="15" s="1"/>
  <c r="O103" i="15" s="1"/>
  <c r="S70" i="26"/>
  <c r="M70" i="26" s="1"/>
  <c r="G70" i="26" s="1"/>
  <c r="J132" i="15" s="1"/>
  <c r="O132" i="15" s="1"/>
  <c r="Q83" i="26"/>
  <c r="K83" i="26" s="1"/>
  <c r="E83" i="26" s="1"/>
  <c r="I145" i="15" s="1"/>
  <c r="N145" i="15" s="1"/>
  <c r="T102" i="26"/>
  <c r="N102" i="26" s="1"/>
  <c r="H102" i="26" s="1"/>
  <c r="L164" i="15" s="1"/>
  <c r="Q164" i="15" s="1"/>
  <c r="T62" i="26"/>
  <c r="N62" i="26" s="1"/>
  <c r="H62" i="26" s="1"/>
  <c r="L124" i="15" s="1"/>
  <c r="Q124" i="15" s="1"/>
  <c r="T21" i="26"/>
  <c r="N21" i="26" s="1"/>
  <c r="H21" i="26" s="1"/>
  <c r="L83" i="15" s="1"/>
  <c r="Q83" i="15" s="1"/>
  <c r="Q38" i="26"/>
  <c r="K38" i="26" s="1"/>
  <c r="E38" i="26" s="1"/>
  <c r="I100" i="15" s="1"/>
  <c r="N100" i="15" s="1"/>
  <c r="R12" i="26"/>
  <c r="L12" i="26" s="1"/>
  <c r="F12" i="26" s="1"/>
  <c r="K74" i="15" s="1"/>
  <c r="P74" i="15" s="1"/>
  <c r="S85" i="26"/>
  <c r="M85" i="26" s="1"/>
  <c r="G85" i="26" s="1"/>
  <c r="J147" i="15" s="1"/>
  <c r="O147" i="15" s="1"/>
  <c r="Q73" i="26"/>
  <c r="K73" i="26" s="1"/>
  <c r="E73" i="26" s="1"/>
  <c r="I135" i="15" s="1"/>
  <c r="N135" i="15" s="1"/>
  <c r="T76" i="26"/>
  <c r="N76" i="26" s="1"/>
  <c r="H76" i="26" s="1"/>
  <c r="L138" i="15" s="1"/>
  <c r="Q138" i="15" s="1"/>
  <c r="R28" i="26"/>
  <c r="L28" i="26" s="1"/>
  <c r="F28" i="26" s="1"/>
  <c r="K90" i="15" s="1"/>
  <c r="P90" i="15" s="1"/>
  <c r="Q103" i="26"/>
  <c r="K103" i="26" s="1"/>
  <c r="E103" i="26" s="1"/>
  <c r="I165" i="15" s="1"/>
  <c r="N165" i="15" s="1"/>
  <c r="T9" i="26"/>
  <c r="N9" i="26" s="1"/>
  <c r="H9" i="26" s="1"/>
  <c r="L71" i="15" s="1"/>
  <c r="Q71" i="15" s="1"/>
  <c r="Q33" i="26"/>
  <c r="K33" i="26" s="1"/>
  <c r="E33" i="26" s="1"/>
  <c r="I95" i="15" s="1"/>
  <c r="N95" i="15" s="1"/>
  <c r="S72" i="26"/>
  <c r="M72" i="26" s="1"/>
  <c r="G72" i="26" s="1"/>
  <c r="J134" i="15" s="1"/>
  <c r="O134" i="15" s="1"/>
  <c r="T10" i="26"/>
  <c r="N10" i="26" s="1"/>
  <c r="H10" i="26" s="1"/>
  <c r="L72" i="15" s="1"/>
  <c r="Q72" i="15" s="1"/>
  <c r="S88" i="26"/>
  <c r="M88" i="26" s="1"/>
  <c r="G88" i="26" s="1"/>
  <c r="J150" i="15" s="1"/>
  <c r="O150" i="15" s="1"/>
  <c r="S52" i="26"/>
  <c r="M52" i="26" s="1"/>
  <c r="G52" i="26" s="1"/>
  <c r="J114" i="15" s="1"/>
  <c r="O114" i="15" s="1"/>
  <c r="R100" i="26"/>
  <c r="L100" i="26" s="1"/>
  <c r="F100" i="26" s="1"/>
  <c r="K162" i="15" s="1"/>
  <c r="P162" i="15" s="1"/>
  <c r="Q56" i="26"/>
  <c r="K56" i="26" s="1"/>
  <c r="E56" i="26" s="1"/>
  <c r="I118" i="15" s="1"/>
  <c r="N118" i="15" s="1"/>
  <c r="R48" i="26"/>
  <c r="L48" i="26" s="1"/>
  <c r="F48" i="26" s="1"/>
  <c r="K110" i="15" s="1"/>
  <c r="P110" i="15" s="1"/>
  <c r="S29" i="26"/>
  <c r="M29" i="26" s="1"/>
  <c r="G29" i="26" s="1"/>
  <c r="J91" i="15" s="1"/>
  <c r="O91" i="15" s="1"/>
  <c r="R79" i="26"/>
  <c r="L79" i="26" s="1"/>
  <c r="F79" i="26" s="1"/>
  <c r="K141" i="15" s="1"/>
  <c r="P141" i="15" s="1"/>
  <c r="Q51" i="26"/>
  <c r="K51" i="26" s="1"/>
  <c r="E51" i="26" s="1"/>
  <c r="I113" i="15" s="1"/>
  <c r="N113" i="15" s="1"/>
  <c r="Q37" i="26"/>
  <c r="K37" i="26" s="1"/>
  <c r="E37" i="26" s="1"/>
  <c r="I99" i="15" s="1"/>
  <c r="N99" i="15" s="1"/>
  <c r="T34" i="26"/>
  <c r="N34" i="26" s="1"/>
  <c r="H34" i="26" s="1"/>
  <c r="L96" i="15" s="1"/>
  <c r="Q96" i="15" s="1"/>
  <c r="Q39" i="26"/>
  <c r="K39" i="26" s="1"/>
  <c r="E39" i="26" s="1"/>
  <c r="I101" i="15" s="1"/>
  <c r="N101" i="15" s="1"/>
  <c r="T8" i="26"/>
  <c r="N8" i="26" s="1"/>
  <c r="H8" i="26" s="1"/>
  <c r="L70" i="15" s="1"/>
  <c r="Q70" i="15" s="1"/>
  <c r="Q62" i="26"/>
  <c r="K62" i="26" s="1"/>
  <c r="E62" i="26" s="1"/>
  <c r="I124" i="15" s="1"/>
  <c r="N124" i="15" s="1"/>
  <c r="T38" i="26"/>
  <c r="N38" i="26" s="1"/>
  <c r="H38" i="26" s="1"/>
  <c r="L100" i="15" s="1"/>
  <c r="Q100" i="15" s="1"/>
  <c r="T22" i="26"/>
  <c r="N22" i="26" s="1"/>
  <c r="H22" i="26" s="1"/>
  <c r="L84" i="15" s="1"/>
  <c r="Q84" i="15" s="1"/>
  <c r="S69" i="26"/>
  <c r="M69" i="26" s="1"/>
  <c r="G69" i="26" s="1"/>
  <c r="J131" i="15" s="1"/>
  <c r="O131" i="15" s="1"/>
  <c r="Q26" i="26"/>
  <c r="K26" i="26" s="1"/>
  <c r="E26" i="26" s="1"/>
  <c r="I88" i="15" s="1"/>
  <c r="N88" i="15" s="1"/>
  <c r="T105" i="26"/>
  <c r="N105" i="26" s="1"/>
  <c r="H105" i="26" s="1"/>
  <c r="L167" i="15" s="1"/>
  <c r="Q167" i="15" s="1"/>
  <c r="T98" i="26"/>
  <c r="N98" i="26" s="1"/>
  <c r="H98" i="26" s="1"/>
  <c r="L160" i="15" s="1"/>
  <c r="Q160" i="15" s="1"/>
  <c r="S11" i="26"/>
  <c r="M11" i="26" s="1"/>
  <c r="G11" i="26" s="1"/>
  <c r="J73" i="15" s="1"/>
  <c r="O73" i="15" s="1"/>
  <c r="T36" i="26"/>
  <c r="N36" i="26" s="1"/>
  <c r="H36" i="26" s="1"/>
  <c r="L98" i="15" s="1"/>
  <c r="Q98" i="15" s="1"/>
  <c r="S14" i="26"/>
  <c r="M14" i="26" s="1"/>
  <c r="G14" i="26" s="1"/>
  <c r="J76" i="15" s="1"/>
  <c r="O76" i="15" s="1"/>
  <c r="R72" i="26"/>
  <c r="L72" i="26" s="1"/>
  <c r="F72" i="26" s="1"/>
  <c r="K134" i="15" s="1"/>
  <c r="P134" i="15" s="1"/>
  <c r="R17" i="26"/>
  <c r="L17" i="26" s="1"/>
  <c r="F17" i="26" s="1"/>
  <c r="K79" i="15" s="1"/>
  <c r="P79" i="15" s="1"/>
  <c r="T32" i="26"/>
  <c r="N32" i="26" s="1"/>
  <c r="H32" i="26" s="1"/>
  <c r="L94" i="15" s="1"/>
  <c r="Q94" i="15" s="1"/>
  <c r="R13" i="26"/>
  <c r="L13" i="26" s="1"/>
  <c r="F13" i="26" s="1"/>
  <c r="K75" i="15" s="1"/>
  <c r="P75" i="15" s="1"/>
  <c r="S32" i="26"/>
  <c r="M32" i="26" s="1"/>
  <c r="G32" i="26" s="1"/>
  <c r="J94" i="15" s="1"/>
  <c r="O94" i="15" s="1"/>
  <c r="S16" i="26"/>
  <c r="M16" i="26" s="1"/>
  <c r="G16" i="26" s="1"/>
  <c r="J78" i="15" s="1"/>
  <c r="O78" i="15" s="1"/>
  <c r="Q82" i="26"/>
  <c r="K82" i="26" s="1"/>
  <c r="E82" i="26" s="1"/>
  <c r="I144" i="15" s="1"/>
  <c r="N144" i="15" s="1"/>
  <c r="Q93" i="26"/>
  <c r="K93" i="26" s="1"/>
  <c r="E93" i="26" s="1"/>
  <c r="I155" i="15" s="1"/>
  <c r="N155" i="15" s="1"/>
  <c r="T77" i="26"/>
  <c r="N77" i="26" s="1"/>
  <c r="H77" i="26" s="1"/>
  <c r="L139" i="15" s="1"/>
  <c r="Q139" i="15" s="1"/>
  <c r="Q12" i="26"/>
  <c r="K12" i="26" s="1"/>
  <c r="E12" i="26" s="1"/>
  <c r="I74" i="15" s="1"/>
  <c r="N74" i="15" s="1"/>
  <c r="S53" i="26"/>
  <c r="M53" i="26" s="1"/>
  <c r="G53" i="26" s="1"/>
  <c r="J115" i="15" s="1"/>
  <c r="O115" i="15" s="1"/>
  <c r="Q92" i="26"/>
  <c r="K92" i="26" s="1"/>
  <c r="E92" i="26" s="1"/>
  <c r="I154" i="15" s="1"/>
  <c r="N154" i="15" s="1"/>
  <c r="R68" i="26"/>
  <c r="L68" i="26" s="1"/>
  <c r="F68" i="26" s="1"/>
  <c r="K130" i="15" s="1"/>
  <c r="P130" i="15" s="1"/>
  <c r="Q79" i="26"/>
  <c r="K79" i="26" s="1"/>
  <c r="E79" i="26" s="1"/>
  <c r="I141" i="15" s="1"/>
  <c r="N141" i="15" s="1"/>
  <c r="S54" i="26"/>
  <c r="M54" i="26" s="1"/>
  <c r="G54" i="26" s="1"/>
  <c r="J116" i="15" s="1"/>
  <c r="O116" i="15" s="1"/>
  <c r="Q9" i="26"/>
  <c r="K9" i="26" s="1"/>
  <c r="E9" i="26" s="1"/>
  <c r="I71" i="15" s="1"/>
  <c r="N71" i="15" s="1"/>
  <c r="T26" i="26"/>
  <c r="N26" i="26" s="1"/>
  <c r="H26" i="26" s="1"/>
  <c r="L88" i="15" s="1"/>
  <c r="Q88" i="15" s="1"/>
  <c r="R58" i="26"/>
  <c r="L58" i="26" s="1"/>
  <c r="F58" i="26" s="1"/>
  <c r="K120" i="15" s="1"/>
  <c r="P120" i="15" s="1"/>
  <c r="S92" i="26"/>
  <c r="M92" i="26" s="1"/>
  <c r="G92" i="26" s="1"/>
  <c r="J154" i="15" s="1"/>
  <c r="O154" i="15" s="1"/>
  <c r="Q35" i="26"/>
  <c r="K35" i="26" s="1"/>
  <c r="E35" i="26" s="1"/>
  <c r="I97" i="15" s="1"/>
  <c r="N97" i="15" s="1"/>
  <c r="Q19" i="26"/>
  <c r="K19" i="26" s="1"/>
  <c r="E19" i="26" s="1"/>
  <c r="I81" i="15" s="1"/>
  <c r="N81" i="15" s="1"/>
  <c r="S23" i="26"/>
  <c r="M23" i="26" s="1"/>
  <c r="G23" i="26" s="1"/>
  <c r="J85" i="15" s="1"/>
  <c r="O85" i="15" s="1"/>
  <c r="T54" i="26"/>
  <c r="N54" i="26" s="1"/>
  <c r="H54" i="26" s="1"/>
  <c r="L116" i="15" s="1"/>
  <c r="Q116" i="15" s="1"/>
  <c r="S107" i="26"/>
  <c r="M107" i="26" s="1"/>
  <c r="G107" i="26" s="1"/>
  <c r="J169" i="15" s="1"/>
  <c r="O169" i="15" s="1"/>
  <c r="T48" i="26"/>
  <c r="N48" i="26" s="1"/>
  <c r="H48" i="26" s="1"/>
  <c r="L110" i="15" s="1"/>
  <c r="Q110" i="15" s="1"/>
  <c r="R39" i="26"/>
  <c r="L39" i="26" s="1"/>
  <c r="F39" i="26" s="1"/>
  <c r="K101" i="15" s="1"/>
  <c r="P101" i="15" s="1"/>
  <c r="R45" i="26"/>
  <c r="L45" i="26" s="1"/>
  <c r="F45" i="26" s="1"/>
  <c r="K107" i="15" s="1"/>
  <c r="P107" i="15" s="1"/>
  <c r="Q7" i="26"/>
  <c r="K7" i="26" s="1"/>
  <c r="E7" i="26" s="1"/>
  <c r="I69" i="15" s="1"/>
  <c r="N69" i="15" s="1"/>
  <c r="S12" i="26"/>
  <c r="M12" i="26" s="1"/>
  <c r="G12" i="26" s="1"/>
  <c r="J74" i="15" s="1"/>
  <c r="O74" i="15" s="1"/>
  <c r="Q50" i="26"/>
  <c r="K50" i="26" s="1"/>
  <c r="E50" i="26" s="1"/>
  <c r="I112" i="15" s="1"/>
  <c r="N112" i="15" s="1"/>
  <c r="R62" i="26"/>
  <c r="L62" i="26" s="1"/>
  <c r="F62" i="26" s="1"/>
  <c r="K124" i="15" s="1"/>
  <c r="P124" i="15" s="1"/>
  <c r="T30" i="26"/>
  <c r="N30" i="26" s="1"/>
  <c r="H30" i="26" s="1"/>
  <c r="L92" i="15" s="1"/>
  <c r="Q92" i="15" s="1"/>
  <c r="T14" i="26"/>
  <c r="N14" i="26" s="1"/>
  <c r="H14" i="26" s="1"/>
  <c r="L76" i="15" s="1"/>
  <c r="Q76" i="15" s="1"/>
  <c r="Q88" i="26"/>
  <c r="K88" i="26" s="1"/>
  <c r="E88" i="26" s="1"/>
  <c r="I150" i="15" s="1"/>
  <c r="N150" i="15" s="1"/>
  <c r="R90" i="26"/>
  <c r="L90" i="26" s="1"/>
  <c r="F90" i="26" s="1"/>
  <c r="K152" i="15" s="1"/>
  <c r="P152" i="15" s="1"/>
  <c r="R97" i="26"/>
  <c r="L97" i="26" s="1"/>
  <c r="F97" i="26" s="1"/>
  <c r="K159" i="15" s="1"/>
  <c r="P159" i="15" s="1"/>
  <c r="R76" i="26"/>
  <c r="L76" i="26" s="1"/>
  <c r="F76" i="26" s="1"/>
  <c r="K138" i="15" s="1"/>
  <c r="P138" i="15" s="1"/>
  <c r="T81" i="26"/>
  <c r="N81" i="26" s="1"/>
  <c r="H81" i="26" s="1"/>
  <c r="L143" i="15" s="1"/>
  <c r="Q143" i="15" s="1"/>
  <c r="T74" i="26"/>
  <c r="N74" i="26" s="1"/>
  <c r="H74" i="26" s="1"/>
  <c r="L136" i="15" s="1"/>
  <c r="Q136" i="15" s="1"/>
  <c r="R22" i="26"/>
  <c r="L22" i="26" s="1"/>
  <c r="F22" i="26" s="1"/>
  <c r="K84" i="15" s="1"/>
  <c r="P84" i="15" s="1"/>
  <c r="T12" i="26"/>
  <c r="N12" i="26" s="1"/>
  <c r="H12" i="26" s="1"/>
  <c r="L74" i="15" s="1"/>
  <c r="Q74" i="15" s="1"/>
  <c r="S38" i="26"/>
  <c r="M38" i="26" s="1"/>
  <c r="G38" i="26" s="1"/>
  <c r="J100" i="15" s="1"/>
  <c r="O100" i="15" s="1"/>
  <c r="Q31" i="26"/>
  <c r="K31" i="26" s="1"/>
  <c r="E31" i="26" s="1"/>
  <c r="I93" i="15" s="1"/>
  <c r="N93" i="15" s="1"/>
  <c r="S36" i="26"/>
  <c r="M36" i="26" s="1"/>
  <c r="G36" i="26" s="1"/>
  <c r="J98" i="15" s="1"/>
  <c r="O98" i="15" s="1"/>
  <c r="Q110" i="26"/>
  <c r="K110" i="26" s="1"/>
  <c r="E110" i="26" s="1"/>
  <c r="I172" i="15" s="1"/>
  <c r="N172" i="15" s="1"/>
  <c r="S10" i="26"/>
  <c r="M10" i="26" s="1"/>
  <c r="G10" i="26" s="1"/>
  <c r="J72" i="15" s="1"/>
  <c r="O72" i="15" s="1"/>
  <c r="S104" i="26"/>
  <c r="M104" i="26" s="1"/>
  <c r="G104" i="26" s="1"/>
  <c r="J166" i="15" s="1"/>
  <c r="O166" i="15" s="1"/>
  <c r="S58" i="26"/>
  <c r="M58" i="26" s="1"/>
  <c r="G58" i="26" s="1"/>
  <c r="J120" i="15" s="1"/>
  <c r="O120" i="15" s="1"/>
  <c r="R103" i="26"/>
  <c r="L103" i="26" s="1"/>
  <c r="F103" i="26" s="1"/>
  <c r="K165" i="15" s="1"/>
  <c r="P165" i="15" s="1"/>
  <c r="R8" i="26"/>
  <c r="L8" i="26" s="1"/>
  <c r="F8" i="26" s="1"/>
  <c r="K70" i="15" s="1"/>
  <c r="P70" i="15" s="1"/>
  <c r="R78" i="26"/>
  <c r="L78" i="26" s="1"/>
  <c r="F78" i="26" s="1"/>
  <c r="K140" i="15" s="1"/>
  <c r="P140" i="15" s="1"/>
  <c r="R9" i="26"/>
  <c r="L9" i="26" s="1"/>
  <c r="F9" i="26" s="1"/>
  <c r="K71" i="15" s="1"/>
  <c r="P71" i="15" s="1"/>
  <c r="S76" i="26"/>
  <c r="M76" i="26" s="1"/>
  <c r="G76" i="26" s="1"/>
  <c r="J138" i="15" s="1"/>
  <c r="O138" i="15" s="1"/>
  <c r="Q29" i="26"/>
  <c r="K29" i="26" s="1"/>
  <c r="E29" i="26" s="1"/>
  <c r="I91" i="15" s="1"/>
  <c r="N91" i="15" s="1"/>
  <c r="S34" i="26"/>
  <c r="M34" i="26" s="1"/>
  <c r="G34" i="26" s="1"/>
  <c r="J96" i="15" s="1"/>
  <c r="O96" i="15" s="1"/>
  <c r="Q27" i="26"/>
  <c r="K27" i="26" s="1"/>
  <c r="E27" i="26" s="1"/>
  <c r="I89" i="15" s="1"/>
  <c r="N89" i="15" s="1"/>
  <c r="Q11" i="26"/>
  <c r="K11" i="26" s="1"/>
  <c r="E11" i="26" s="1"/>
  <c r="I73" i="15" s="1"/>
  <c r="N73" i="15" s="1"/>
  <c r="S82" i="26"/>
  <c r="M82" i="26" s="1"/>
  <c r="G82" i="26" s="1"/>
  <c r="J144" i="15" s="1"/>
  <c r="O144" i="15" s="1"/>
  <c r="Q43" i="26"/>
  <c r="K43" i="26" s="1"/>
  <c r="E43" i="26" s="1"/>
  <c r="I105" i="15" s="1"/>
  <c r="N105" i="15" s="1"/>
  <c r="T78" i="26"/>
  <c r="N78" i="26" s="1"/>
  <c r="H78" i="26" s="1"/>
  <c r="L140" i="15" s="1"/>
  <c r="Q140" i="15" s="1"/>
  <c r="T27" i="26"/>
  <c r="N27" i="26" s="1"/>
  <c r="H27" i="26" s="1"/>
  <c r="L89" i="15" s="1"/>
  <c r="Q89" i="15" s="1"/>
  <c r="S83" i="26"/>
  <c r="M83" i="26" s="1"/>
  <c r="G83" i="26" s="1"/>
  <c r="J145" i="15" s="1"/>
  <c r="O145" i="15" s="1"/>
  <c r="Q24" i="26"/>
  <c r="K24" i="26" s="1"/>
  <c r="E24" i="26" s="1"/>
  <c r="I86" i="15" s="1"/>
  <c r="N86" i="15" s="1"/>
  <c r="R15" i="26"/>
  <c r="L15" i="26" s="1"/>
  <c r="F15" i="26" s="1"/>
  <c r="K77" i="15" s="1"/>
  <c r="P77" i="15" s="1"/>
  <c r="S28" i="26"/>
  <c r="M28" i="26" s="1"/>
  <c r="G28" i="26" s="1"/>
  <c r="J90" i="15" s="1"/>
  <c r="O90" i="15" s="1"/>
  <c r="S102" i="26"/>
  <c r="M102" i="26" s="1"/>
  <c r="G102" i="26" s="1"/>
  <c r="J164" i="15" s="1"/>
  <c r="O164" i="15" s="1"/>
  <c r="Q23" i="26"/>
  <c r="K23" i="26" s="1"/>
  <c r="E23" i="26" s="1"/>
  <c r="I85" i="15" s="1"/>
  <c r="N85" i="15" s="1"/>
  <c r="R66" i="26"/>
  <c r="L66" i="26" s="1"/>
  <c r="F66" i="26" s="1"/>
  <c r="K128" i="15" s="1"/>
  <c r="P128" i="15" s="1"/>
  <c r="S40" i="26"/>
  <c r="M40" i="26" s="1"/>
  <c r="G40" i="26" s="1"/>
  <c r="J102" i="15" s="1"/>
  <c r="O102" i="15" s="1"/>
  <c r="R88" i="26"/>
  <c r="L88" i="26" s="1"/>
  <c r="F88" i="26" s="1"/>
  <c r="K150" i="15" s="1"/>
  <c r="P150" i="15" s="1"/>
  <c r="S24" i="26"/>
  <c r="M24" i="26" s="1"/>
  <c r="G24" i="26" s="1"/>
  <c r="J86" i="15" s="1"/>
  <c r="O86" i="15" s="1"/>
  <c r="R83" i="15" l="1"/>
  <c r="T83" i="15" s="1" a="1"/>
  <c r="T83" i="15" s="1"/>
  <c r="R167" i="15"/>
  <c r="T167" i="15" s="1" a="1"/>
  <c r="T167" i="15" s="1"/>
  <c r="R102" i="19"/>
  <c r="T102" i="19" s="1" a="1"/>
  <c r="T102" i="19" s="1"/>
  <c r="R81" i="19"/>
  <c r="T81" i="19" s="1" a="1"/>
  <c r="T81" i="19" s="1"/>
  <c r="R92" i="19"/>
  <c r="T92" i="19" s="1" a="1"/>
  <c r="T92" i="19" s="1"/>
  <c r="R135" i="19"/>
  <c r="T135" i="19" s="1" a="1"/>
  <c r="T135" i="19" s="1"/>
  <c r="R86" i="15"/>
  <c r="T86" i="15" s="1" a="1"/>
  <c r="T86" i="15" s="1"/>
  <c r="R144" i="15"/>
  <c r="T144" i="15" s="1" a="1"/>
  <c r="T144" i="15" s="1"/>
  <c r="R124" i="15"/>
  <c r="R128" i="15"/>
  <c r="T128" i="15" s="1" a="1"/>
  <c r="T128" i="15" s="1"/>
  <c r="R102" i="15"/>
  <c r="T102" i="15" s="1" a="1"/>
  <c r="T102" i="15" s="1"/>
  <c r="R82" i="15"/>
  <c r="T82" i="15" s="1" a="1"/>
  <c r="T82" i="15" s="1"/>
  <c r="R78" i="15"/>
  <c r="R162" i="15"/>
  <c r="R146" i="15"/>
  <c r="T146" i="15" s="1" a="1"/>
  <c r="T146" i="15" s="1"/>
  <c r="R94" i="15"/>
  <c r="T94" i="15" s="1" a="1"/>
  <c r="T94" i="15" s="1"/>
  <c r="R170" i="15"/>
  <c r="T170" i="15" s="1" a="1"/>
  <c r="T170" i="15" s="1"/>
  <c r="R151" i="15"/>
  <c r="T151" i="15" s="1" a="1"/>
  <c r="T151" i="15" s="1"/>
  <c r="R84" i="15"/>
  <c r="O180" i="19"/>
  <c r="R133" i="19"/>
  <c r="R105" i="19"/>
  <c r="T105" i="19" s="1" a="1"/>
  <c r="T105" i="19" s="1"/>
  <c r="R127" i="19"/>
  <c r="T127" i="19" s="1" a="1"/>
  <c r="T127" i="19" s="1"/>
  <c r="R162" i="19"/>
  <c r="T162" i="19" s="1" a="1"/>
  <c r="T162" i="19" s="1"/>
  <c r="R114" i="19"/>
  <c r="Q180" i="19"/>
  <c r="R89" i="19"/>
  <c r="R158" i="19"/>
  <c r="T158" i="19" s="1" a="1"/>
  <c r="T158" i="19" s="1"/>
  <c r="R131" i="19"/>
  <c r="T131" i="19" s="1" a="1"/>
  <c r="T131" i="19" s="1"/>
  <c r="R78" i="19"/>
  <c r="T78" i="19" s="1" a="1"/>
  <c r="T78" i="19" s="1"/>
  <c r="R120" i="19"/>
  <c r="T120" i="19" s="1" a="1"/>
  <c r="T120" i="19" s="1"/>
  <c r="R151" i="19"/>
  <c r="R112" i="19"/>
  <c r="T112" i="19" s="1" a="1"/>
  <c r="T112" i="19" s="1"/>
  <c r="R172" i="19"/>
  <c r="R125" i="19"/>
  <c r="T125" i="19" s="1" a="1"/>
  <c r="T125" i="19" s="1"/>
  <c r="R69" i="15"/>
  <c r="T69" i="15" s="1" a="1"/>
  <c r="T69" i="15" s="1"/>
  <c r="N180" i="15"/>
  <c r="R145" i="15"/>
  <c r="R111" i="15"/>
  <c r="T111" i="15" s="1" a="1"/>
  <c r="T111" i="15" s="1"/>
  <c r="R144" i="19"/>
  <c r="T144" i="19" s="1" a="1"/>
  <c r="T144" i="19" s="1"/>
  <c r="R74" i="19"/>
  <c r="T74" i="19" s="1" a="1"/>
  <c r="T74" i="19" s="1"/>
  <c r="R91" i="15"/>
  <c r="T91" i="15" s="1" a="1"/>
  <c r="T91" i="15" s="1"/>
  <c r="R112" i="15"/>
  <c r="T112" i="15" s="1" a="1"/>
  <c r="T112" i="15" s="1"/>
  <c r="R141" i="15"/>
  <c r="T141" i="15" s="1" a="1"/>
  <c r="T141" i="15" s="1"/>
  <c r="R118" i="15"/>
  <c r="T118" i="15" s="1" a="1"/>
  <c r="T118" i="15" s="1"/>
  <c r="R165" i="15"/>
  <c r="T165" i="15" s="1" a="1"/>
  <c r="T165" i="15" s="1"/>
  <c r="R129" i="15"/>
  <c r="T129" i="15" s="1" a="1"/>
  <c r="T129" i="15" s="1"/>
  <c r="R80" i="15"/>
  <c r="T80" i="15" s="1" a="1"/>
  <c r="T80" i="15" s="1"/>
  <c r="R138" i="15"/>
  <c r="T138" i="15" s="1" a="1"/>
  <c r="T138" i="15" s="1"/>
  <c r="R166" i="15"/>
  <c r="T166" i="15" s="1" a="1"/>
  <c r="T166" i="15" s="1"/>
  <c r="R110" i="15"/>
  <c r="T110" i="15" s="1" a="1"/>
  <c r="T110" i="15" s="1"/>
  <c r="R72" i="15"/>
  <c r="T72" i="15" s="1" a="1"/>
  <c r="T72" i="15" s="1"/>
  <c r="R134" i="15"/>
  <c r="T134" i="15" s="1" a="1"/>
  <c r="T134" i="15" s="1"/>
  <c r="R140" i="15"/>
  <c r="T140" i="15" s="1" a="1"/>
  <c r="T140" i="15" s="1"/>
  <c r="R125" i="15"/>
  <c r="T125" i="15" s="1" a="1"/>
  <c r="T125" i="15" s="1"/>
  <c r="R114" i="15"/>
  <c r="T114" i="15" s="1" a="1"/>
  <c r="T114" i="15" s="1"/>
  <c r="R121" i="15"/>
  <c r="T121" i="15" s="1" a="1"/>
  <c r="T121" i="15" s="1"/>
  <c r="R164" i="15"/>
  <c r="T164" i="15" s="1" a="1"/>
  <c r="T164" i="15" s="1"/>
  <c r="R171" i="19"/>
  <c r="T171" i="19" s="1" a="1"/>
  <c r="T171" i="19" s="1"/>
  <c r="R82" i="19"/>
  <c r="T82" i="19" s="1" a="1"/>
  <c r="T82" i="19" s="1"/>
  <c r="R134" i="19"/>
  <c r="T134" i="19" s="1" a="1"/>
  <c r="T134" i="19" s="1"/>
  <c r="R154" i="19"/>
  <c r="T154" i="19" s="1" a="1"/>
  <c r="T154" i="19" s="1"/>
  <c r="R163" i="19"/>
  <c r="T163" i="19" s="1" a="1"/>
  <c r="T163" i="19" s="1"/>
  <c r="R157" i="19"/>
  <c r="T157" i="19" s="1" a="1"/>
  <c r="T157" i="19" s="1"/>
  <c r="R123" i="19"/>
  <c r="R76" i="19"/>
  <c r="R107" i="19"/>
  <c r="T107" i="19" s="1" a="1"/>
  <c r="T107" i="19" s="1"/>
  <c r="R138" i="19"/>
  <c r="R90" i="19"/>
  <c r="T90" i="19" s="1" a="1"/>
  <c r="T90" i="19" s="1"/>
  <c r="R87" i="19"/>
  <c r="R77" i="19"/>
  <c r="R172" i="15"/>
  <c r="T172" i="15" s="1" a="1"/>
  <c r="T172" i="15" s="1"/>
  <c r="R81" i="15"/>
  <c r="R101" i="15"/>
  <c r="T101" i="15" s="1" a="1"/>
  <c r="T101" i="15" s="1"/>
  <c r="R117" i="15"/>
  <c r="T117" i="15" s="1" a="1"/>
  <c r="T117" i="15" s="1"/>
  <c r="R104" i="15"/>
  <c r="R169" i="15"/>
  <c r="T169" i="15" s="1" a="1"/>
  <c r="T169" i="15" s="1"/>
  <c r="R87" i="15"/>
  <c r="T87" i="15" s="1" a="1"/>
  <c r="T87" i="15" s="1"/>
  <c r="R157" i="15"/>
  <c r="R133" i="15"/>
  <c r="T133" i="15" s="1" a="1"/>
  <c r="T133" i="15" s="1"/>
  <c r="R79" i="15"/>
  <c r="T79" i="15" s="1" a="1"/>
  <c r="T79" i="15" s="1"/>
  <c r="R149" i="15"/>
  <c r="T149" i="15" s="1" a="1"/>
  <c r="T149" i="15" s="1"/>
  <c r="R90" i="15"/>
  <c r="T90" i="15" s="1" a="1"/>
  <c r="T90" i="15" s="1"/>
  <c r="R119" i="15"/>
  <c r="T119" i="15" s="1" a="1"/>
  <c r="T119" i="15" s="1"/>
  <c r="R98" i="15"/>
  <c r="T98" i="15" s="1" a="1"/>
  <c r="T98" i="15" s="1"/>
  <c r="R92" i="15"/>
  <c r="T92" i="15" s="1" a="1"/>
  <c r="T92" i="15" s="1"/>
  <c r="R139" i="15"/>
  <c r="T139" i="15" s="1" a="1"/>
  <c r="T139" i="15" s="1"/>
  <c r="R106" i="15"/>
  <c r="T106" i="15" s="1" a="1"/>
  <c r="T106" i="15" s="1"/>
  <c r="O180" i="17"/>
  <c r="O180" i="23"/>
  <c r="R146" i="19"/>
  <c r="T146" i="19" s="1" a="1"/>
  <c r="T146" i="19" s="1"/>
  <c r="R152" i="19"/>
  <c r="R153" i="19"/>
  <c r="T153" i="19" s="1" a="1"/>
  <c r="T153" i="19" s="1"/>
  <c r="R118" i="19"/>
  <c r="T118" i="19" s="1" a="1"/>
  <c r="T118" i="19" s="1"/>
  <c r="R79" i="19"/>
  <c r="T79" i="19" s="1" a="1"/>
  <c r="T79" i="19" s="1"/>
  <c r="R139" i="19"/>
  <c r="T139" i="19" s="1" a="1"/>
  <c r="T139" i="19" s="1"/>
  <c r="R160" i="19"/>
  <c r="R156" i="19"/>
  <c r="T156" i="19" s="1" a="1"/>
  <c r="T156" i="19" s="1"/>
  <c r="R166" i="19"/>
  <c r="T166" i="19" s="1" a="1"/>
  <c r="T166" i="19" s="1"/>
  <c r="R85" i="19"/>
  <c r="R122" i="19"/>
  <c r="R119" i="19"/>
  <c r="T119" i="19" s="1" a="1"/>
  <c r="T119" i="19" s="1"/>
  <c r="R154" i="15"/>
  <c r="T154" i="15" s="1" a="1"/>
  <c r="T154" i="15" s="1"/>
  <c r="R126" i="15"/>
  <c r="T126" i="15" s="1" a="1"/>
  <c r="T126" i="15" s="1"/>
  <c r="R132" i="19"/>
  <c r="T132" i="19" s="1" a="1"/>
  <c r="T132" i="19" s="1"/>
  <c r="R85" i="15"/>
  <c r="T85" i="15" s="1" a="1"/>
  <c r="T85" i="15" s="1"/>
  <c r="R105" i="15"/>
  <c r="R93" i="15"/>
  <c r="T93" i="15" s="1" a="1"/>
  <c r="T93" i="15" s="1"/>
  <c r="R88" i="15"/>
  <c r="T88" i="15" s="1" a="1"/>
  <c r="T88" i="15" s="1"/>
  <c r="R99" i="15"/>
  <c r="T99" i="15" s="1" a="1"/>
  <c r="T99" i="15" s="1"/>
  <c r="R135" i="15"/>
  <c r="T135" i="15" s="1" a="1"/>
  <c r="T135" i="15" s="1"/>
  <c r="R159" i="15"/>
  <c r="P180" i="15"/>
  <c r="R143" i="15"/>
  <c r="T143" i="15" s="1" a="1"/>
  <c r="T143" i="15" s="1"/>
  <c r="R103" i="15"/>
  <c r="R142" i="15"/>
  <c r="R137" i="15"/>
  <c r="T137" i="15" s="1" a="1"/>
  <c r="T137" i="15" s="1"/>
  <c r="R130" i="15"/>
  <c r="T130" i="15" s="1" a="1"/>
  <c r="T130" i="15" s="1"/>
  <c r="R153" i="15"/>
  <c r="R147" i="15"/>
  <c r="R136" i="15"/>
  <c r="T136" i="15" s="1" a="1"/>
  <c r="T136" i="15" s="1"/>
  <c r="R161" i="15"/>
  <c r="T161" i="15" s="1" a="1"/>
  <c r="T161" i="15" s="1"/>
  <c r="R115" i="15"/>
  <c r="R150" i="19"/>
  <c r="R86" i="19"/>
  <c r="T86" i="19" s="1" a="1"/>
  <c r="T86" i="19" s="1"/>
  <c r="R110" i="19"/>
  <c r="T110" i="19" s="1" a="1"/>
  <c r="T110" i="19" s="1"/>
  <c r="P180" i="19"/>
  <c r="R72" i="19"/>
  <c r="T72" i="19" s="1" a="1"/>
  <c r="T72" i="19" s="1"/>
  <c r="R95" i="19"/>
  <c r="T95" i="19" s="1" a="1"/>
  <c r="T95" i="19" s="1"/>
  <c r="R147" i="19"/>
  <c r="T147" i="19" s="1" a="1"/>
  <c r="T147" i="19" s="1"/>
  <c r="R136" i="19"/>
  <c r="T136" i="19" s="1" a="1"/>
  <c r="T136" i="19" s="1"/>
  <c r="R126" i="19"/>
  <c r="T126" i="19" s="1" a="1"/>
  <c r="T126" i="19" s="1"/>
  <c r="R167" i="19"/>
  <c r="T167" i="19" s="1" a="1"/>
  <c r="T167" i="19" s="1"/>
  <c r="R164" i="19"/>
  <c r="T164" i="19" s="1" a="1"/>
  <c r="T164" i="19" s="1"/>
  <c r="R145" i="19"/>
  <c r="R161" i="19"/>
  <c r="T161" i="19" s="1" a="1"/>
  <c r="T161" i="19" s="1"/>
  <c r="R106" i="19"/>
  <c r="R137" i="19"/>
  <c r="T137" i="19" s="1" a="1"/>
  <c r="T137" i="19" s="1"/>
  <c r="R83" i="19"/>
  <c r="T83" i="19" s="1" a="1"/>
  <c r="T83" i="19" s="1"/>
  <c r="R140" i="19"/>
  <c r="R156" i="15"/>
  <c r="T156" i="15" s="1" a="1"/>
  <c r="T156" i="15" s="1"/>
  <c r="R107" i="15"/>
  <c r="R122" i="15"/>
  <c r="T122" i="15" s="1" a="1"/>
  <c r="T122" i="15" s="1"/>
  <c r="R97" i="19"/>
  <c r="T97" i="19" s="1" a="1"/>
  <c r="T97" i="19" s="1"/>
  <c r="R150" i="15"/>
  <c r="T150" i="15" s="1" a="1"/>
  <c r="T150" i="15" s="1"/>
  <c r="R74" i="15"/>
  <c r="T74" i="15" s="1" a="1"/>
  <c r="T74" i="15" s="1"/>
  <c r="R113" i="15"/>
  <c r="T113" i="15" s="1" a="1"/>
  <c r="T113" i="15" s="1"/>
  <c r="Q180" i="15"/>
  <c r="R168" i="15"/>
  <c r="T168" i="15" s="1" a="1"/>
  <c r="T168" i="15" s="1"/>
  <c r="R171" i="15"/>
  <c r="T171" i="15" s="1" a="1"/>
  <c r="T171" i="15" s="1"/>
  <c r="R141" i="19"/>
  <c r="T141" i="19" s="1" a="1"/>
  <c r="T141" i="19" s="1"/>
  <c r="R142" i="19"/>
  <c r="N180" i="19"/>
  <c r="R69" i="19"/>
  <c r="T69" i="19" s="1" a="1"/>
  <c r="T69" i="19" s="1"/>
  <c r="R109" i="19"/>
  <c r="T109" i="19" s="1" a="1"/>
  <c r="T109" i="19" s="1"/>
  <c r="R70" i="19"/>
  <c r="T70" i="19" s="1" a="1"/>
  <c r="T70" i="19" s="1"/>
  <c r="R129" i="19"/>
  <c r="T129" i="19" s="1" a="1"/>
  <c r="T129" i="19" s="1"/>
  <c r="R101" i="19"/>
  <c r="T101" i="19" s="1" a="1"/>
  <c r="T101" i="19" s="1"/>
  <c r="R115" i="19"/>
  <c r="T115" i="19" s="1" a="1"/>
  <c r="T115" i="19" s="1"/>
  <c r="R169" i="19"/>
  <c r="T169" i="19" s="1" a="1"/>
  <c r="T169" i="19" s="1"/>
  <c r="R96" i="19"/>
  <c r="T96" i="19" s="1" a="1"/>
  <c r="T96" i="19" s="1"/>
  <c r="R97" i="15"/>
  <c r="T97" i="15" s="1" a="1"/>
  <c r="T97" i="15" s="1"/>
  <c r="R91" i="19"/>
  <c r="R84" i="19"/>
  <c r="T84" i="19" s="1" a="1"/>
  <c r="T84" i="19" s="1"/>
  <c r="R73" i="15"/>
  <c r="T73" i="15" s="1" a="1"/>
  <c r="T73" i="15" s="1"/>
  <c r="R76" i="15"/>
  <c r="T76" i="15" s="1" a="1"/>
  <c r="T76" i="15" s="1"/>
  <c r="R158" i="15"/>
  <c r="T158" i="15" s="1" a="1"/>
  <c r="T158" i="15" s="1"/>
  <c r="R148" i="15"/>
  <c r="T148" i="15" s="1" a="1"/>
  <c r="T148" i="15" s="1"/>
  <c r="R96" i="15"/>
  <c r="T96" i="15" s="1" a="1"/>
  <c r="T96" i="15" s="1"/>
  <c r="R152" i="15"/>
  <c r="T152" i="15" s="1" a="1"/>
  <c r="T152" i="15" s="1"/>
  <c r="R123" i="15"/>
  <c r="T123" i="15" s="1" a="1"/>
  <c r="T123" i="15" s="1"/>
  <c r="R77" i="15"/>
  <c r="T77" i="15" s="1" a="1"/>
  <c r="T77" i="15" s="1"/>
  <c r="R73" i="19"/>
  <c r="R117" i="19"/>
  <c r="T117" i="19" s="1" a="1"/>
  <c r="T117" i="19" s="1"/>
  <c r="R130" i="19"/>
  <c r="R94" i="19"/>
  <c r="T94" i="19" s="1" a="1"/>
  <c r="T94" i="19" s="1"/>
  <c r="R121" i="19"/>
  <c r="T121" i="19" s="1" a="1"/>
  <c r="T121" i="19" s="1"/>
  <c r="R108" i="19"/>
  <c r="T108" i="19" s="1" a="1"/>
  <c r="T108" i="19" s="1"/>
  <c r="R80" i="19"/>
  <c r="T80" i="19" s="1" a="1"/>
  <c r="T80" i="19" s="1"/>
  <c r="R168" i="19"/>
  <c r="T168" i="19" s="1" a="1"/>
  <c r="T168" i="19" s="1"/>
  <c r="R143" i="19"/>
  <c r="T143" i="19" s="1" a="1"/>
  <c r="T143" i="19" s="1"/>
  <c r="R148" i="19"/>
  <c r="T148" i="19" s="1" a="1"/>
  <c r="T148" i="19" s="1"/>
  <c r="R128" i="19"/>
  <c r="R120" i="15"/>
  <c r="T120" i="15" s="1" a="1"/>
  <c r="T120" i="15" s="1"/>
  <c r="R127" i="15"/>
  <c r="T127" i="15" s="1" a="1"/>
  <c r="T127" i="15" s="1"/>
  <c r="R75" i="15"/>
  <c r="T75" i="15" s="1" a="1"/>
  <c r="T75" i="15" s="1"/>
  <c r="R103" i="19"/>
  <c r="T103" i="19" s="1" a="1"/>
  <c r="T103" i="19" s="1"/>
  <c r="R89" i="15"/>
  <c r="T89" i="15" s="1" a="1"/>
  <c r="T89" i="15" s="1"/>
  <c r="R71" i="15"/>
  <c r="T71" i="15" s="1" a="1"/>
  <c r="T71" i="15" s="1"/>
  <c r="R155" i="15"/>
  <c r="T155" i="15" s="1" a="1"/>
  <c r="T155" i="15" s="1"/>
  <c r="R95" i="15"/>
  <c r="T95" i="15" s="1" a="1"/>
  <c r="T95" i="15" s="1"/>
  <c r="R100" i="15"/>
  <c r="T100" i="15" s="1" a="1"/>
  <c r="T100" i="15" s="1"/>
  <c r="R131" i="15"/>
  <c r="T131" i="15" s="1" a="1"/>
  <c r="T131" i="15" s="1"/>
  <c r="R160" i="15"/>
  <c r="T160" i="15" s="1" a="1"/>
  <c r="T160" i="15" s="1"/>
  <c r="R108" i="15"/>
  <c r="T108" i="15" s="1" a="1"/>
  <c r="T108" i="15" s="1"/>
  <c r="R163" i="15"/>
  <c r="T163" i="15" s="1" a="1"/>
  <c r="T163" i="15" s="1"/>
  <c r="R116" i="15"/>
  <c r="T116" i="15" s="1" a="1"/>
  <c r="T116" i="15" s="1"/>
  <c r="R109" i="15"/>
  <c r="T109" i="15" s="1" a="1"/>
  <c r="T109" i="15" s="1"/>
  <c r="R132" i="15"/>
  <c r="T132" i="15" s="1" a="1"/>
  <c r="T132" i="15" s="1"/>
  <c r="R70" i="15"/>
  <c r="T70" i="15" s="1" a="1"/>
  <c r="T70" i="15" s="1"/>
  <c r="O180" i="15"/>
  <c r="R104" i="19"/>
  <c r="R88" i="19"/>
  <c r="T88" i="19" s="1" a="1"/>
  <c r="T88" i="19" s="1"/>
  <c r="R155" i="19"/>
  <c r="T155" i="19" s="1" a="1"/>
  <c r="T155" i="19" s="1"/>
  <c r="R149" i="19"/>
  <c r="R124" i="19"/>
  <c r="T124" i="19" s="1" a="1"/>
  <c r="T124" i="19" s="1"/>
  <c r="R75" i="19"/>
  <c r="T75" i="19" s="1" a="1"/>
  <c r="T75" i="19" s="1"/>
  <c r="R111" i="19"/>
  <c r="T111" i="19" s="1" a="1"/>
  <c r="T111" i="19" s="1"/>
  <c r="R165" i="19"/>
  <c r="R159" i="19"/>
  <c r="T159" i="19" s="1" a="1"/>
  <c r="T159" i="19" s="1"/>
  <c r="R98" i="19"/>
  <c r="T98" i="19" s="1" a="1"/>
  <c r="T98" i="19" s="1"/>
  <c r="R100" i="19"/>
  <c r="T100" i="19" s="1" a="1"/>
  <c r="T100" i="19" s="1"/>
  <c r="R71" i="19"/>
  <c r="R93" i="19"/>
  <c r="R99" i="19"/>
  <c r="T99" i="19" s="1" a="1"/>
  <c r="T99" i="19" s="1"/>
  <c r="R170" i="19"/>
  <c r="T170" i="19" s="1" a="1"/>
  <c r="T170" i="19" s="1"/>
  <c r="R113" i="19"/>
  <c r="R116" i="19"/>
  <c r="T116" i="19" s="1" a="1"/>
  <c r="T116" i="19" s="1"/>
  <c r="S150" i="19" l="1"/>
  <c r="M150" i="19"/>
  <c r="S142" i="15"/>
  <c r="P143" i="16" s="1"/>
  <c r="M142" i="15"/>
  <c r="S87" i="19"/>
  <c r="M87" i="19"/>
  <c r="S142" i="19"/>
  <c r="M142" i="19"/>
  <c r="M145" i="19"/>
  <c r="S145" i="19"/>
  <c r="K180" i="19"/>
  <c r="M115" i="15"/>
  <c r="S115" i="15"/>
  <c r="P116" i="16" s="1"/>
  <c r="M153" i="15"/>
  <c r="S153" i="15"/>
  <c r="P154" i="16" s="1"/>
  <c r="S103" i="15"/>
  <c r="P104" i="16" s="1"/>
  <c r="M103" i="15"/>
  <c r="J180" i="23"/>
  <c r="M81" i="15"/>
  <c r="S81" i="15"/>
  <c r="P82" i="16" s="1"/>
  <c r="S123" i="19"/>
  <c r="M123" i="19"/>
  <c r="M145" i="15"/>
  <c r="S145" i="15"/>
  <c r="P146" i="16" s="1"/>
  <c r="S114" i="19"/>
  <c r="M114" i="19"/>
  <c r="S133" i="19"/>
  <c r="M133" i="19"/>
  <c r="S73" i="19"/>
  <c r="M73" i="19"/>
  <c r="S76" i="19"/>
  <c r="M76" i="19"/>
  <c r="S111" i="19"/>
  <c r="M111" i="19"/>
  <c r="M70" i="15"/>
  <c r="S70" i="15"/>
  <c r="P71" i="16" s="1"/>
  <c r="S163" i="15"/>
  <c r="P164" i="16" s="1"/>
  <c r="M163" i="15"/>
  <c r="S100" i="15"/>
  <c r="P101" i="16" s="1"/>
  <c r="M100" i="15"/>
  <c r="M89" i="15"/>
  <c r="S89" i="15"/>
  <c r="P90" i="16" s="1"/>
  <c r="M120" i="15"/>
  <c r="S120" i="15"/>
  <c r="P121" i="16" s="1"/>
  <c r="S168" i="19"/>
  <c r="M168" i="19"/>
  <c r="S94" i="19"/>
  <c r="M94" i="19"/>
  <c r="M77" i="15"/>
  <c r="S77" i="15"/>
  <c r="P78" i="16" s="1"/>
  <c r="M148" i="15"/>
  <c r="S148" i="15"/>
  <c r="P149" i="16" s="1"/>
  <c r="S84" i="19"/>
  <c r="M84" i="19"/>
  <c r="S169" i="19"/>
  <c r="M169" i="19"/>
  <c r="S70" i="19"/>
  <c r="M70" i="19"/>
  <c r="S113" i="15"/>
  <c r="P114" i="16" s="1"/>
  <c r="M113" i="15"/>
  <c r="S122" i="15"/>
  <c r="P123" i="16" s="1"/>
  <c r="M122" i="15"/>
  <c r="M83" i="19"/>
  <c r="S83" i="19"/>
  <c r="T145" i="19" a="1"/>
  <c r="T145" i="19" s="1"/>
  <c r="S136" i="19"/>
  <c r="M136" i="19"/>
  <c r="M99" i="15"/>
  <c r="S99" i="15"/>
  <c r="P100" i="16" s="1"/>
  <c r="M85" i="15"/>
  <c r="S85" i="15"/>
  <c r="P86" i="16" s="1"/>
  <c r="S119" i="19"/>
  <c r="M119" i="19"/>
  <c r="M156" i="19"/>
  <c r="S156" i="19"/>
  <c r="S118" i="19"/>
  <c r="M118" i="19"/>
  <c r="J180" i="17"/>
  <c r="M98" i="15"/>
  <c r="S98" i="15"/>
  <c r="P99" i="16" s="1"/>
  <c r="S79" i="15"/>
  <c r="P80" i="16" s="1"/>
  <c r="M79" i="15"/>
  <c r="M169" i="15"/>
  <c r="S169" i="15"/>
  <c r="P170" i="16" s="1"/>
  <c r="T81" i="15" a="1"/>
  <c r="T81" i="15" s="1"/>
  <c r="M90" i="19"/>
  <c r="S90" i="19"/>
  <c r="T123" i="19" a="1"/>
  <c r="T123" i="19" s="1"/>
  <c r="S134" i="19"/>
  <c r="M134" i="19"/>
  <c r="M121" i="15"/>
  <c r="S121" i="15"/>
  <c r="P122" i="16" s="1"/>
  <c r="M134" i="15"/>
  <c r="S134" i="15"/>
  <c r="P135" i="16" s="1"/>
  <c r="M138" i="15"/>
  <c r="S138" i="15"/>
  <c r="P139" i="16" s="1"/>
  <c r="S118" i="15"/>
  <c r="P119" i="16" s="1"/>
  <c r="M118" i="15"/>
  <c r="Q185" i="16" a="1"/>
  <c r="I180" i="15"/>
  <c r="S112" i="19"/>
  <c r="M112" i="19"/>
  <c r="S131" i="19"/>
  <c r="M131" i="19"/>
  <c r="M162" i="19"/>
  <c r="S162" i="19"/>
  <c r="J180" i="19"/>
  <c r="S94" i="15"/>
  <c r="P95" i="16" s="1"/>
  <c r="M94" i="15"/>
  <c r="S82" i="15"/>
  <c r="P83" i="16" s="1"/>
  <c r="M82" i="15"/>
  <c r="M144" i="15"/>
  <c r="S144" i="15"/>
  <c r="P145" i="16" s="1"/>
  <c r="M81" i="19"/>
  <c r="S81" i="19"/>
  <c r="M147" i="15"/>
  <c r="S147" i="15"/>
  <c r="P148" i="16" s="1"/>
  <c r="M105" i="15"/>
  <c r="S105" i="15"/>
  <c r="P106" i="16" s="1"/>
  <c r="S155" i="19"/>
  <c r="M155" i="19"/>
  <c r="S130" i="19"/>
  <c r="M130" i="19"/>
  <c r="S91" i="19"/>
  <c r="M91" i="19"/>
  <c r="M107" i="15"/>
  <c r="S107" i="15"/>
  <c r="P108" i="16" s="1"/>
  <c r="S110" i="19"/>
  <c r="M110" i="19"/>
  <c r="M161" i="15"/>
  <c r="S161" i="15"/>
  <c r="P162" i="16" s="1"/>
  <c r="M130" i="15"/>
  <c r="S130" i="15"/>
  <c r="P131" i="16" s="1"/>
  <c r="S143" i="15"/>
  <c r="P144" i="16" s="1"/>
  <c r="M143" i="15"/>
  <c r="S122" i="19"/>
  <c r="M122" i="19"/>
  <c r="M160" i="19"/>
  <c r="S160" i="19"/>
  <c r="S104" i="15"/>
  <c r="P105" i="16" s="1"/>
  <c r="M104" i="15"/>
  <c r="S138" i="19"/>
  <c r="M138" i="19"/>
  <c r="S74" i="19"/>
  <c r="M74" i="19"/>
  <c r="S151" i="19"/>
  <c r="M151" i="19"/>
  <c r="M84" i="15"/>
  <c r="S84" i="15"/>
  <c r="P85" i="16" s="1"/>
  <c r="S165" i="19"/>
  <c r="M165" i="19"/>
  <c r="M170" i="19"/>
  <c r="S170" i="19"/>
  <c r="S100" i="19"/>
  <c r="M100" i="19"/>
  <c r="S128" i="19"/>
  <c r="M128" i="19"/>
  <c r="S141" i="19"/>
  <c r="M141" i="19"/>
  <c r="M132" i="15"/>
  <c r="S132" i="15"/>
  <c r="P133" i="16" s="1"/>
  <c r="M108" i="15"/>
  <c r="S108" i="15"/>
  <c r="P109" i="16" s="1"/>
  <c r="M95" i="15"/>
  <c r="S95" i="15"/>
  <c r="P96" i="16" s="1"/>
  <c r="S103" i="19"/>
  <c r="M103" i="19"/>
  <c r="T128" i="19" a="1"/>
  <c r="T128" i="19" s="1"/>
  <c r="M80" i="19"/>
  <c r="S80" i="19"/>
  <c r="T130" i="19" a="1"/>
  <c r="T130" i="19" s="1"/>
  <c r="M123" i="15"/>
  <c r="S123" i="15"/>
  <c r="P124" i="16" s="1"/>
  <c r="S158" i="15"/>
  <c r="P159" i="16" s="1"/>
  <c r="M158" i="15"/>
  <c r="T91" i="19" a="1"/>
  <c r="T91" i="19" s="1"/>
  <c r="S115" i="19"/>
  <c r="M115" i="19"/>
  <c r="S109" i="19"/>
  <c r="M109" i="19"/>
  <c r="M74" i="15"/>
  <c r="S74" i="15"/>
  <c r="P75" i="16" s="1"/>
  <c r="T107" i="15" a="1"/>
  <c r="T107" i="15" s="1"/>
  <c r="S137" i="19"/>
  <c r="M137" i="19"/>
  <c r="S164" i="19"/>
  <c r="M164" i="19"/>
  <c r="M147" i="19"/>
  <c r="S147" i="19"/>
  <c r="K180" i="15"/>
  <c r="S88" i="15"/>
  <c r="P89" i="16" s="1"/>
  <c r="M88" i="15"/>
  <c r="S132" i="19"/>
  <c r="M132" i="19"/>
  <c r="T122" i="19" a="1"/>
  <c r="T122" i="19" s="1"/>
  <c r="T160" i="19" a="1"/>
  <c r="T160" i="19" s="1"/>
  <c r="S153" i="19"/>
  <c r="M153" i="19"/>
  <c r="M106" i="15"/>
  <c r="S106" i="15"/>
  <c r="P107" i="16" s="1"/>
  <c r="M119" i="15"/>
  <c r="S119" i="15"/>
  <c r="P120" i="16" s="1"/>
  <c r="S133" i="15"/>
  <c r="P134" i="16" s="1"/>
  <c r="M133" i="15"/>
  <c r="T104" i="15" a="1"/>
  <c r="T104" i="15" s="1"/>
  <c r="M172" i="15"/>
  <c r="S172" i="15"/>
  <c r="P173" i="16" s="1"/>
  <c r="T138" i="19" a="1"/>
  <c r="T138" i="19" s="1"/>
  <c r="S157" i="19"/>
  <c r="M157" i="19"/>
  <c r="S82" i="19"/>
  <c r="M82" i="19"/>
  <c r="S114" i="15"/>
  <c r="P115" i="16" s="1"/>
  <c r="M114" i="15"/>
  <c r="M72" i="15"/>
  <c r="S72" i="15"/>
  <c r="P73" i="16" s="1"/>
  <c r="M80" i="15"/>
  <c r="S80" i="15"/>
  <c r="P81" i="16" s="1"/>
  <c r="M141" i="15"/>
  <c r="S141" i="15"/>
  <c r="P142" i="16" s="1"/>
  <c r="R180" i="15"/>
  <c r="N182" i="15" s="1"/>
  <c r="M69" i="15"/>
  <c r="S69" i="15"/>
  <c r="T151" i="19" a="1"/>
  <c r="T151" i="19" s="1"/>
  <c r="S158" i="19"/>
  <c r="M158" i="19"/>
  <c r="T84" i="15" a="1"/>
  <c r="T84" i="15" s="1"/>
  <c r="M146" i="15"/>
  <c r="S146" i="15"/>
  <c r="P147" i="16" s="1"/>
  <c r="S102" i="15"/>
  <c r="P103" i="16" s="1"/>
  <c r="M102" i="15"/>
  <c r="S86" i="15"/>
  <c r="P87" i="16" s="1"/>
  <c r="M86" i="15"/>
  <c r="S102" i="19"/>
  <c r="M102" i="19"/>
  <c r="S93" i="19"/>
  <c r="M93" i="19"/>
  <c r="S104" i="19"/>
  <c r="M104" i="19"/>
  <c r="S99" i="19"/>
  <c r="M99" i="19"/>
  <c r="S75" i="19"/>
  <c r="M75" i="19"/>
  <c r="S88" i="19"/>
  <c r="M88" i="19"/>
  <c r="S69" i="19"/>
  <c r="R180" i="19"/>
  <c r="O182" i="19" s="1"/>
  <c r="M69" i="19"/>
  <c r="S171" i="15"/>
  <c r="P172" i="16" s="1"/>
  <c r="M171" i="15"/>
  <c r="M106" i="19"/>
  <c r="S106" i="19"/>
  <c r="S86" i="19"/>
  <c r="M86" i="19"/>
  <c r="M136" i="15"/>
  <c r="S136" i="15"/>
  <c r="P137" i="16" s="1"/>
  <c r="M137" i="15"/>
  <c r="S137" i="15"/>
  <c r="P138" i="16" s="1"/>
  <c r="S159" i="15"/>
  <c r="P160" i="16" s="1"/>
  <c r="M159" i="15"/>
  <c r="S85" i="19"/>
  <c r="M85" i="19"/>
  <c r="S152" i="19"/>
  <c r="M152" i="19"/>
  <c r="M157" i="15"/>
  <c r="S157" i="15"/>
  <c r="P158" i="16" s="1"/>
  <c r="S77" i="19"/>
  <c r="M77" i="19"/>
  <c r="S144" i="19"/>
  <c r="M144" i="19"/>
  <c r="M89" i="19"/>
  <c r="S89" i="19"/>
  <c r="S127" i="19"/>
  <c r="M127" i="19"/>
  <c r="S162" i="15"/>
  <c r="P163" i="16" s="1"/>
  <c r="M162" i="15"/>
  <c r="S113" i="19"/>
  <c r="M113" i="19"/>
  <c r="S71" i="19"/>
  <c r="M71" i="19"/>
  <c r="M149" i="19"/>
  <c r="S149" i="19"/>
  <c r="S98" i="19"/>
  <c r="M98" i="19"/>
  <c r="T93" i="19" a="1"/>
  <c r="T93" i="19" s="1"/>
  <c r="M124" i="19"/>
  <c r="S124" i="19"/>
  <c r="T104" i="19" a="1"/>
  <c r="T104" i="19" s="1"/>
  <c r="M109" i="15"/>
  <c r="S109" i="15"/>
  <c r="P110" i="16" s="1"/>
  <c r="M160" i="15"/>
  <c r="S160" i="15"/>
  <c r="P161" i="16" s="1"/>
  <c r="S155" i="15"/>
  <c r="P156" i="16" s="1"/>
  <c r="M155" i="15"/>
  <c r="M75" i="15"/>
  <c r="S75" i="15"/>
  <c r="P76" i="16" s="1"/>
  <c r="M148" i="19"/>
  <c r="S148" i="19"/>
  <c r="S108" i="19"/>
  <c r="M108" i="19"/>
  <c r="S117" i="19"/>
  <c r="M117" i="19"/>
  <c r="M152" i="15"/>
  <c r="S152" i="15"/>
  <c r="P153" i="16" s="1"/>
  <c r="M76" i="15"/>
  <c r="S76" i="15"/>
  <c r="P77" i="16" s="1"/>
  <c r="S97" i="15"/>
  <c r="P98" i="16" s="1"/>
  <c r="M97" i="15"/>
  <c r="S101" i="19"/>
  <c r="M101" i="19"/>
  <c r="Q185" i="3" a="1"/>
  <c r="I180" i="19"/>
  <c r="M150" i="15"/>
  <c r="S150" i="15"/>
  <c r="P151" i="16" s="1"/>
  <c r="M156" i="15"/>
  <c r="S156" i="15"/>
  <c r="P157" i="16" s="1"/>
  <c r="T106" i="19" a="1"/>
  <c r="T106" i="19" s="1"/>
  <c r="S167" i="19"/>
  <c r="M167" i="19"/>
  <c r="M95" i="19"/>
  <c r="S95" i="19"/>
  <c r="T150" i="19" a="1"/>
  <c r="T150" i="19" s="1"/>
  <c r="T147" i="15" a="1"/>
  <c r="T147" i="15" s="1"/>
  <c r="T142" i="15" a="1"/>
  <c r="T142" i="15" s="1"/>
  <c r="T159" i="15" a="1"/>
  <c r="T159" i="15" s="1"/>
  <c r="M93" i="15"/>
  <c r="S93" i="15"/>
  <c r="P94" i="16" s="1"/>
  <c r="M126" i="15"/>
  <c r="S126" i="15"/>
  <c r="P127" i="16" s="1"/>
  <c r="T85" i="19" a="1"/>
  <c r="T85" i="19" s="1"/>
  <c r="S139" i="19"/>
  <c r="M139" i="19"/>
  <c r="T152" i="19" a="1"/>
  <c r="T152" i="19" s="1"/>
  <c r="M139" i="15"/>
  <c r="S139" i="15"/>
  <c r="P140" i="16" s="1"/>
  <c r="M90" i="15"/>
  <c r="S90" i="15"/>
  <c r="P91" i="16" s="1"/>
  <c r="T157" i="15" a="1"/>
  <c r="T157" i="15" s="1"/>
  <c r="S117" i="15"/>
  <c r="P118" i="16" s="1"/>
  <c r="M117" i="15"/>
  <c r="T77" i="19" a="1"/>
  <c r="T77" i="19" s="1"/>
  <c r="S107" i="19"/>
  <c r="M107" i="19"/>
  <c r="S163" i="19"/>
  <c r="M163" i="19"/>
  <c r="S171" i="19"/>
  <c r="M171" i="19"/>
  <c r="M125" i="15"/>
  <c r="S125" i="15"/>
  <c r="P126" i="16" s="1"/>
  <c r="M110" i="15"/>
  <c r="S110" i="15"/>
  <c r="P111" i="16" s="1"/>
  <c r="M129" i="15"/>
  <c r="S129" i="15"/>
  <c r="P130" i="16" s="1"/>
  <c r="S112" i="15"/>
  <c r="P113" i="16" s="1"/>
  <c r="M112" i="15"/>
  <c r="M111" i="15"/>
  <c r="S111" i="15"/>
  <c r="P112" i="16" s="1"/>
  <c r="S125" i="19"/>
  <c r="M125" i="19"/>
  <c r="M120" i="19"/>
  <c r="S120" i="19"/>
  <c r="T89" i="19" a="1"/>
  <c r="T89" i="19" s="1"/>
  <c r="S105" i="19"/>
  <c r="M105" i="19"/>
  <c r="M151" i="15"/>
  <c r="S151" i="15"/>
  <c r="P152" i="16" s="1"/>
  <c r="T162" i="15" a="1"/>
  <c r="T162" i="15" s="1"/>
  <c r="M128" i="15"/>
  <c r="S128" i="15"/>
  <c r="P129" i="16" s="1"/>
  <c r="S135" i="19"/>
  <c r="M135" i="19"/>
  <c r="M167" i="15"/>
  <c r="S167" i="15"/>
  <c r="P168" i="16" s="1"/>
  <c r="M116" i="19"/>
  <c r="S116" i="19"/>
  <c r="S159" i="19"/>
  <c r="M159" i="19"/>
  <c r="S168" i="15"/>
  <c r="P169" i="16" s="1"/>
  <c r="M168" i="15"/>
  <c r="S140" i="19"/>
  <c r="M140" i="19"/>
  <c r="S172" i="19"/>
  <c r="M172" i="19"/>
  <c r="Q182" i="19"/>
  <c r="Q189" i="3"/>
  <c r="L180" i="19"/>
  <c r="M78" i="15"/>
  <c r="S78" i="15"/>
  <c r="P79" i="16" s="1"/>
  <c r="S124" i="15"/>
  <c r="P125" i="16" s="1"/>
  <c r="M124" i="15"/>
  <c r="T113" i="19" a="1"/>
  <c r="T113" i="19" s="1"/>
  <c r="T71" i="19" a="1"/>
  <c r="T71" i="19" s="1"/>
  <c r="T165" i="19" a="1"/>
  <c r="T165" i="19" s="1"/>
  <c r="T149" i="19" a="1"/>
  <c r="T149" i="19" s="1"/>
  <c r="J180" i="15"/>
  <c r="O182" i="15"/>
  <c r="M116" i="15"/>
  <c r="S116" i="15"/>
  <c r="P117" i="16" s="1"/>
  <c r="M131" i="15"/>
  <c r="S131" i="15"/>
  <c r="P132" i="16" s="1"/>
  <c r="M71" i="15"/>
  <c r="S71" i="15"/>
  <c r="P72" i="16" s="1"/>
  <c r="S127" i="15"/>
  <c r="P128" i="16" s="1"/>
  <c r="M127" i="15"/>
  <c r="M143" i="19"/>
  <c r="S143" i="19"/>
  <c r="S121" i="19"/>
  <c r="M121" i="19"/>
  <c r="T73" i="19" a="1"/>
  <c r="T73" i="19" s="1"/>
  <c r="S96" i="15"/>
  <c r="P97" i="16" s="1"/>
  <c r="M96" i="15"/>
  <c r="M73" i="15"/>
  <c r="S73" i="15"/>
  <c r="P74" i="16" s="1"/>
  <c r="S96" i="19"/>
  <c r="M96" i="19"/>
  <c r="S129" i="19"/>
  <c r="M129" i="19"/>
  <c r="T142" i="19" a="1"/>
  <c r="T142" i="19" s="1"/>
  <c r="L180" i="15"/>
  <c r="Q182" i="15"/>
  <c r="Q189" i="16"/>
  <c r="S97" i="19"/>
  <c r="M97" i="19"/>
  <c r="T140" i="19" a="1"/>
  <c r="T140" i="19" s="1"/>
  <c r="S161" i="19"/>
  <c r="M161" i="19"/>
  <c r="S126" i="19"/>
  <c r="M126" i="19"/>
  <c r="S72" i="19"/>
  <c r="M72" i="19"/>
  <c r="T115" i="15" a="1"/>
  <c r="T115" i="15" s="1"/>
  <c r="T153" i="15" a="1"/>
  <c r="T153" i="15" s="1"/>
  <c r="T103" i="15" a="1"/>
  <c r="T103" i="15" s="1"/>
  <c r="M135" i="15"/>
  <c r="S135" i="15"/>
  <c r="P136" i="16" s="1"/>
  <c r="T105" i="15" a="1"/>
  <c r="T105" i="15" s="1"/>
  <c r="M154" i="15"/>
  <c r="S154" i="15"/>
  <c r="P155" i="16" s="1"/>
  <c r="S166" i="19"/>
  <c r="M166" i="19"/>
  <c r="S79" i="19"/>
  <c r="M79" i="19"/>
  <c r="S146" i="19"/>
  <c r="M146" i="19"/>
  <c r="S92" i="15"/>
  <c r="P93" i="16" s="1"/>
  <c r="M92" i="15"/>
  <c r="M149" i="15"/>
  <c r="S149" i="15"/>
  <c r="P150" i="16" s="1"/>
  <c r="M87" i="15"/>
  <c r="S87" i="15"/>
  <c r="P88" i="16" s="1"/>
  <c r="M101" i="15"/>
  <c r="S101" i="15"/>
  <c r="P102" i="16" s="1"/>
  <c r="T87" i="19" a="1"/>
  <c r="T87" i="19" s="1"/>
  <c r="T76" i="19" a="1"/>
  <c r="T76" i="19" s="1"/>
  <c r="M154" i="19"/>
  <c r="S154" i="19"/>
  <c r="M164" i="15"/>
  <c r="S164" i="15"/>
  <c r="P165" i="16" s="1"/>
  <c r="S140" i="15"/>
  <c r="P141" i="16" s="1"/>
  <c r="M140" i="15"/>
  <c r="M166" i="15"/>
  <c r="S166" i="15"/>
  <c r="P167" i="16" s="1"/>
  <c r="M165" i="15"/>
  <c r="S165" i="15"/>
  <c r="P166" i="16" s="1"/>
  <c r="M91" i="15"/>
  <c r="S91" i="15"/>
  <c r="P92" i="16" s="1"/>
  <c r="T145" i="15" a="1"/>
  <c r="T145" i="15" s="1"/>
  <c r="T172" i="19" a="1"/>
  <c r="T172" i="19" s="1"/>
  <c r="S78" i="19"/>
  <c r="M78" i="19"/>
  <c r="T114" i="19" a="1"/>
  <c r="T114" i="19" s="1"/>
  <c r="T133" i="19" a="1"/>
  <c r="T133" i="19" s="1"/>
  <c r="S170" i="15"/>
  <c r="P171" i="16" s="1"/>
  <c r="M170" i="15"/>
  <c r="T78" i="15" a="1"/>
  <c r="T78" i="15" s="1"/>
  <c r="T124" i="15" a="1"/>
  <c r="T124" i="15" s="1"/>
  <c r="S92" i="19"/>
  <c r="M92" i="19"/>
  <c r="S83" i="15"/>
  <c r="P84" i="16" s="1"/>
  <c r="M83" i="15"/>
  <c r="N182" i="19" l="1"/>
  <c r="P182" i="15"/>
  <c r="I2" i="21"/>
  <c r="H2" i="21"/>
  <c r="P108" i="3"/>
  <c r="P100" i="3"/>
  <c r="P101" i="3"/>
  <c r="P152" i="3"/>
  <c r="P161" i="3"/>
  <c r="P82" i="3"/>
  <c r="P125" i="3"/>
  <c r="P72" i="3"/>
  <c r="P153" i="3"/>
  <c r="R182" i="19"/>
  <c r="M180" i="19"/>
  <c r="P116" i="3"/>
  <c r="P171" i="3"/>
  <c r="P131" i="3"/>
  <c r="P85" i="3"/>
  <c r="P169" i="3"/>
  <c r="P74" i="3"/>
  <c r="P124" i="3"/>
  <c r="P143" i="3"/>
  <c r="P93" i="3"/>
  <c r="P79" i="3"/>
  <c r="P126" i="3"/>
  <c r="P90" i="3"/>
  <c r="P147" i="3"/>
  <c r="P127" i="3"/>
  <c r="P141" i="3"/>
  <c r="S180" i="19"/>
  <c r="P70" i="3"/>
  <c r="S180" i="15"/>
  <c r="P70" i="16"/>
  <c r="P138" i="3"/>
  <c r="P163" i="3"/>
  <c r="Q187" i="16"/>
  <c r="Q186" i="16"/>
  <c r="Q185" i="16"/>
  <c r="P119" i="3"/>
  <c r="P173" i="3"/>
  <c r="P133" i="3"/>
  <c r="P165" i="3"/>
  <c r="P81" i="3"/>
  <c r="P106" i="3"/>
  <c r="P140" i="3"/>
  <c r="P102" i="3"/>
  <c r="P118" i="3"/>
  <c r="P114" i="3"/>
  <c r="P145" i="3"/>
  <c r="P86" i="3"/>
  <c r="P87" i="3"/>
  <c r="P105" i="3"/>
  <c r="P75" i="3"/>
  <c r="P123" i="3"/>
  <c r="P111" i="3"/>
  <c r="P156" i="3"/>
  <c r="P157" i="3"/>
  <c r="P134" i="3"/>
  <c r="P88" i="3"/>
  <c r="P73" i="3"/>
  <c r="U189" i="16"/>
  <c r="E13" i="21"/>
  <c r="I13" i="21" s="1"/>
  <c r="P168" i="3"/>
  <c r="P159" i="3"/>
  <c r="P80" i="3"/>
  <c r="P162" i="3"/>
  <c r="P136" i="3"/>
  <c r="P172" i="3"/>
  <c r="P107" i="3"/>
  <c r="P89" i="3"/>
  <c r="R182" i="15"/>
  <c r="M180" i="15"/>
  <c r="P154" i="3"/>
  <c r="P104" i="3"/>
  <c r="P142" i="3"/>
  <c r="P166" i="3"/>
  <c r="P135" i="3"/>
  <c r="P137" i="3"/>
  <c r="P182" i="19"/>
  <c r="Q185" i="3"/>
  <c r="Q187" i="3"/>
  <c r="Q186" i="3"/>
  <c r="P158" i="3"/>
  <c r="P155" i="3"/>
  <c r="P130" i="3"/>
  <c r="U189" i="3"/>
  <c r="D13" i="21"/>
  <c r="P121" i="3"/>
  <c r="P96" i="3"/>
  <c r="P109" i="3"/>
  <c r="P99" i="3"/>
  <c r="P78" i="3"/>
  <c r="P94" i="3"/>
  <c r="P148" i="3"/>
  <c r="P139" i="3"/>
  <c r="P132" i="3"/>
  <c r="P71" i="3"/>
  <c r="P112" i="3"/>
  <c r="P115" i="3"/>
  <c r="P167" i="3"/>
  <c r="P122" i="3"/>
  <c r="P160" i="3"/>
  <c r="P164" i="3"/>
  <c r="P149" i="3"/>
  <c r="P150" i="3"/>
  <c r="P76" i="3"/>
  <c r="P83" i="3"/>
  <c r="P129" i="3"/>
  <c r="P91" i="3"/>
  <c r="P120" i="3"/>
  <c r="P84" i="3"/>
  <c r="P146" i="3"/>
  <c r="P98" i="3"/>
  <c r="P97" i="3"/>
  <c r="P144" i="3"/>
  <c r="P117" i="3"/>
  <c r="P128" i="3"/>
  <c r="P103" i="3"/>
  <c r="P110" i="3"/>
  <c r="P92" i="3"/>
  <c r="P113" i="3"/>
  <c r="P170" i="3"/>
  <c r="P95" i="3"/>
  <c r="P77" i="3"/>
  <c r="P151" i="3"/>
  <c r="P181" i="16" l="1"/>
  <c r="X8" i="16" a="1"/>
  <c r="Q8" i="16" a="1"/>
  <c r="E9" i="21"/>
  <c r="I9" i="21" s="1"/>
  <c r="U185" i="16"/>
  <c r="D10" i="21"/>
  <c r="U186" i="3"/>
  <c r="U186" i="16"/>
  <c r="E10" i="21"/>
  <c r="I10" i="21" s="1"/>
  <c r="P181" i="3"/>
  <c r="Q8" i="3" a="1"/>
  <c r="X8" i="3" a="1"/>
  <c r="H13" i="21"/>
  <c r="N13" i="21" s="1"/>
  <c r="U187" i="3"/>
  <c r="D11" i="21"/>
  <c r="U187" i="16"/>
  <c r="E11" i="21"/>
  <c r="I11" i="21" s="1"/>
  <c r="D9" i="21"/>
  <c r="U185" i="3"/>
  <c r="Q9" i="16" l="1"/>
  <c r="Q60" i="16"/>
  <c r="Q41" i="16"/>
  <c r="Q159" i="16"/>
  <c r="Q24" i="16"/>
  <c r="Q167" i="16"/>
  <c r="Q77" i="16"/>
  <c r="Q44" i="16"/>
  <c r="Q16" i="16"/>
  <c r="Q136" i="16"/>
  <c r="Q97" i="16"/>
  <c r="Q81" i="16"/>
  <c r="Q14" i="16"/>
  <c r="Q18" i="16"/>
  <c r="Q164" i="16"/>
  <c r="Q172" i="16"/>
  <c r="Q124" i="16"/>
  <c r="Q99" i="16"/>
  <c r="Q57" i="16"/>
  <c r="Q13" i="16"/>
  <c r="Q82" i="16"/>
  <c r="Q171" i="16"/>
  <c r="Q130" i="16"/>
  <c r="Q91" i="16"/>
  <c r="Q131" i="16"/>
  <c r="Q151" i="16"/>
  <c r="Q105" i="16"/>
  <c r="Q95" i="16"/>
  <c r="Q50" i="16"/>
  <c r="Q123" i="16"/>
  <c r="Q163" i="16"/>
  <c r="Q175" i="16"/>
  <c r="Q139" i="16"/>
  <c r="Q72" i="16"/>
  <c r="Q153" i="16"/>
  <c r="Q100" i="16"/>
  <c r="Q70" i="16"/>
  <c r="Q32" i="16"/>
  <c r="Q96" i="16"/>
  <c r="Q147" i="16"/>
  <c r="Q8" i="16"/>
  <c r="Q173" i="16"/>
  <c r="Q178" i="16"/>
  <c r="Q92" i="16"/>
  <c r="Q17" i="16"/>
  <c r="Q122" i="16"/>
  <c r="Q80" i="16"/>
  <c r="Q76" i="16"/>
  <c r="Q101" i="16"/>
  <c r="Q109" i="16"/>
  <c r="Q142" i="16"/>
  <c r="Q38" i="16"/>
  <c r="Q74" i="16"/>
  <c r="Q12" i="16"/>
  <c r="Q66" i="16"/>
  <c r="Q107" i="16"/>
  <c r="Q144" i="16"/>
  <c r="Q125" i="16"/>
  <c r="Q87" i="16"/>
  <c r="Q67" i="16"/>
  <c r="Q156" i="16"/>
  <c r="Q39" i="16"/>
  <c r="Q129" i="16"/>
  <c r="Q52" i="16"/>
  <c r="Q31" i="16"/>
  <c r="Q46" i="16"/>
  <c r="Q115" i="16"/>
  <c r="Q58" i="16"/>
  <c r="Q69" i="16"/>
  <c r="Q137" i="16"/>
  <c r="Q47" i="16"/>
  <c r="Q117" i="16"/>
  <c r="Q90" i="16"/>
  <c r="Q160" i="16"/>
  <c r="Q10" i="16"/>
  <c r="Q133" i="16"/>
  <c r="Q140" i="16"/>
  <c r="Q61" i="16"/>
  <c r="Q149" i="16"/>
  <c r="Q11" i="16"/>
  <c r="Q143" i="16"/>
  <c r="Q174" i="16"/>
  <c r="Q71" i="16"/>
  <c r="Q141" i="16"/>
  <c r="Q84" i="16"/>
  <c r="Q119" i="16"/>
  <c r="Q150" i="16"/>
  <c r="Q169" i="16"/>
  <c r="Q36" i="16"/>
  <c r="Q127" i="16"/>
  <c r="Q45" i="16"/>
  <c r="Q73" i="16"/>
  <c r="Q23" i="16"/>
  <c r="Q121" i="16"/>
  <c r="Q21" i="16"/>
  <c r="Q86" i="16"/>
  <c r="Q88" i="16"/>
  <c r="Q146" i="16"/>
  <c r="Q120" i="16"/>
  <c r="Q54" i="16"/>
  <c r="Q145" i="16"/>
  <c r="Q83" i="16"/>
  <c r="Q114" i="16"/>
  <c r="Q34" i="16"/>
  <c r="Q98" i="16"/>
  <c r="Q111" i="16"/>
  <c r="Q166" i="16"/>
  <c r="Q94" i="16"/>
  <c r="Q30" i="16"/>
  <c r="Q104" i="16"/>
  <c r="Q118" i="16"/>
  <c r="Q25" i="16"/>
  <c r="Q22" i="16"/>
  <c r="Q64" i="16"/>
  <c r="Q51" i="16"/>
  <c r="Q55" i="16"/>
  <c r="Q19" i="16"/>
  <c r="Q179" i="16"/>
  <c r="Q168" i="16"/>
  <c r="Q89" i="16"/>
  <c r="Q134" i="16"/>
  <c r="Q35" i="16"/>
  <c r="Q138" i="16"/>
  <c r="Q85" i="16"/>
  <c r="Q63" i="16"/>
  <c r="Q154" i="16"/>
  <c r="Q161" i="16"/>
  <c r="Q43" i="16"/>
  <c r="Q48" i="16"/>
  <c r="Q93" i="16"/>
  <c r="Q135" i="16"/>
  <c r="Q110" i="16"/>
  <c r="Q56" i="16"/>
  <c r="Q26" i="16"/>
  <c r="Q78" i="16"/>
  <c r="Q29" i="16"/>
  <c r="Q176" i="16"/>
  <c r="Q155" i="16"/>
  <c r="Q148" i="16"/>
  <c r="Q59" i="16"/>
  <c r="Q33" i="16"/>
  <c r="Q75" i="16"/>
  <c r="Q112" i="16"/>
  <c r="Q28" i="16"/>
  <c r="Q126" i="16"/>
  <c r="Q152" i="16"/>
  <c r="Q158" i="16"/>
  <c r="Q68" i="16"/>
  <c r="Q65" i="16"/>
  <c r="Q162" i="16"/>
  <c r="Q116" i="16"/>
  <c r="Q132" i="16"/>
  <c r="Q113" i="16"/>
  <c r="Q170" i="16"/>
  <c r="Q20" i="16"/>
  <c r="Q53" i="16"/>
  <c r="Q128" i="16"/>
  <c r="Q62" i="16"/>
  <c r="Q103" i="16"/>
  <c r="Q37" i="16"/>
  <c r="Q108" i="16"/>
  <c r="Q102" i="16"/>
  <c r="Q27" i="16"/>
  <c r="Q40" i="16"/>
  <c r="Q49" i="16"/>
  <c r="Q180" i="16"/>
  <c r="Y180" i="16" s="1"/>
  <c r="Q106" i="16"/>
  <c r="Q15" i="16"/>
  <c r="Q157" i="16"/>
  <c r="Q165" i="16"/>
  <c r="Q177" i="16"/>
  <c r="Q79" i="16"/>
  <c r="Q42" i="16"/>
  <c r="X56" i="16"/>
  <c r="X52" i="16"/>
  <c r="X51" i="16"/>
  <c r="X32" i="16"/>
  <c r="X58" i="16"/>
  <c r="X46" i="16"/>
  <c r="X10" i="16"/>
  <c r="X62" i="16"/>
  <c r="X60" i="16"/>
  <c r="X13" i="16"/>
  <c r="X31" i="16"/>
  <c r="X57" i="16"/>
  <c r="X65" i="16"/>
  <c r="X8" i="16"/>
  <c r="X40" i="16"/>
  <c r="X54" i="16"/>
  <c r="X23" i="16"/>
  <c r="X50" i="16"/>
  <c r="X41" i="16"/>
  <c r="X14" i="16"/>
  <c r="X18" i="16"/>
  <c r="X20" i="16"/>
  <c r="X15" i="16"/>
  <c r="X38" i="16"/>
  <c r="X36" i="16"/>
  <c r="X47" i="16"/>
  <c r="X35" i="16"/>
  <c r="X55" i="16"/>
  <c r="X26" i="16"/>
  <c r="X29" i="16"/>
  <c r="X59" i="16"/>
  <c r="X44" i="16"/>
  <c r="X33" i="16"/>
  <c r="X21" i="16"/>
  <c r="X43" i="16"/>
  <c r="X25" i="16"/>
  <c r="X37" i="16"/>
  <c r="X30" i="16"/>
  <c r="X64" i="16"/>
  <c r="X17" i="16"/>
  <c r="X53" i="16"/>
  <c r="X49" i="16"/>
  <c r="X34" i="16"/>
  <c r="X28" i="16"/>
  <c r="X66" i="16"/>
  <c r="X68" i="16"/>
  <c r="X22" i="16"/>
  <c r="X67" i="16"/>
  <c r="X39" i="16"/>
  <c r="X69" i="16"/>
  <c r="X19" i="16"/>
  <c r="X12" i="16"/>
  <c r="X11" i="16"/>
  <c r="X9" i="16"/>
  <c r="X45" i="16"/>
  <c r="X48" i="16"/>
  <c r="X61" i="16"/>
  <c r="X63" i="16"/>
  <c r="X16" i="16"/>
  <c r="X24" i="16"/>
  <c r="X42" i="16"/>
  <c r="X27" i="16"/>
  <c r="Q55" i="3"/>
  <c r="Q31" i="3"/>
  <c r="Q174" i="3"/>
  <c r="Q138" i="3"/>
  <c r="Q149" i="3"/>
  <c r="Q71" i="3"/>
  <c r="Q150" i="3"/>
  <c r="Q40" i="3"/>
  <c r="Q97" i="3"/>
  <c r="Q86" i="3"/>
  <c r="Q147" i="3"/>
  <c r="Q56" i="3"/>
  <c r="Q158" i="3"/>
  <c r="Q88" i="3"/>
  <c r="Q100" i="3"/>
  <c r="Q52" i="3"/>
  <c r="Q64" i="3"/>
  <c r="Q135" i="3"/>
  <c r="Q92" i="3"/>
  <c r="Q167" i="3"/>
  <c r="Q51" i="3"/>
  <c r="Q21" i="3"/>
  <c r="Q60" i="3"/>
  <c r="Q126" i="3"/>
  <c r="Q127" i="3"/>
  <c r="Q137" i="3"/>
  <c r="Q66" i="3"/>
  <c r="Q61" i="3"/>
  <c r="Q14" i="3"/>
  <c r="Q79" i="3"/>
  <c r="Q72" i="3"/>
  <c r="Q116" i="3"/>
  <c r="Q46" i="3"/>
  <c r="Q87" i="3"/>
  <c r="Q39" i="3"/>
  <c r="Q30" i="3"/>
  <c r="Q33" i="3"/>
  <c r="Q83" i="3"/>
  <c r="Q95" i="3"/>
  <c r="Q106" i="3"/>
  <c r="Q23" i="3"/>
  <c r="Q58" i="3"/>
  <c r="Q13" i="3"/>
  <c r="Q152" i="3"/>
  <c r="Q103" i="3"/>
  <c r="Q11" i="3"/>
  <c r="Q107" i="3"/>
  <c r="Q28" i="3"/>
  <c r="Q81" i="3"/>
  <c r="Q109" i="3"/>
  <c r="Q180" i="3"/>
  <c r="Y180" i="3" s="1"/>
  <c r="Q151" i="3"/>
  <c r="Q155" i="3"/>
  <c r="Q162" i="3"/>
  <c r="Q130" i="3"/>
  <c r="Q173" i="3"/>
  <c r="Q19" i="3"/>
  <c r="Q85" i="3"/>
  <c r="Q25" i="3"/>
  <c r="Q77" i="3"/>
  <c r="Q93" i="3"/>
  <c r="Q99" i="3"/>
  <c r="Q53" i="3"/>
  <c r="Q142" i="3"/>
  <c r="Q110" i="3"/>
  <c r="Q133" i="3"/>
  <c r="Q75" i="3"/>
  <c r="Q10" i="3"/>
  <c r="Q113" i="3"/>
  <c r="Q62" i="3"/>
  <c r="Q143" i="3"/>
  <c r="Q118" i="3"/>
  <c r="Q54" i="3"/>
  <c r="Q146" i="3"/>
  <c r="Q139" i="3"/>
  <c r="Q47" i="3"/>
  <c r="Q175" i="3"/>
  <c r="Q160" i="3"/>
  <c r="Q115" i="3"/>
  <c r="Q164" i="3"/>
  <c r="Q132" i="3"/>
  <c r="Q178" i="3"/>
  <c r="Q141" i="3"/>
  <c r="Q48" i="3"/>
  <c r="Q22" i="3"/>
  <c r="Q171" i="3"/>
  <c r="Q43" i="3"/>
  <c r="Q101" i="3"/>
  <c r="Q163" i="3"/>
  <c r="Q134" i="3"/>
  <c r="Q140" i="3"/>
  <c r="Q34" i="3"/>
  <c r="Q50" i="3"/>
  <c r="Q156" i="3"/>
  <c r="Q111" i="3"/>
  <c r="Q32" i="3"/>
  <c r="Q165" i="3"/>
  <c r="Q36" i="3"/>
  <c r="Q68" i="3"/>
  <c r="Q44" i="3"/>
  <c r="Q18" i="3"/>
  <c r="Q65" i="3"/>
  <c r="Q78" i="3"/>
  <c r="Q159" i="3"/>
  <c r="Q42" i="3"/>
  <c r="Q57" i="3"/>
  <c r="Q49" i="3"/>
  <c r="Q91" i="3"/>
  <c r="Q129" i="3"/>
  <c r="Q69" i="3"/>
  <c r="Q9" i="3"/>
  <c r="Q17" i="3"/>
  <c r="Q148" i="3"/>
  <c r="Q24" i="3"/>
  <c r="Q169" i="3"/>
  <c r="Q119" i="3"/>
  <c r="Q27" i="3"/>
  <c r="Q176" i="3"/>
  <c r="Q37" i="3"/>
  <c r="Q122" i="3"/>
  <c r="Q177" i="3"/>
  <c r="Q29" i="3"/>
  <c r="Q16" i="3"/>
  <c r="Q74" i="3"/>
  <c r="Q121" i="3"/>
  <c r="Q70" i="3"/>
  <c r="Q112" i="3"/>
  <c r="Q120" i="3"/>
  <c r="Q12" i="3"/>
  <c r="Q179" i="3"/>
  <c r="Q153" i="3"/>
  <c r="Q105" i="3"/>
  <c r="Q98" i="3"/>
  <c r="Q168" i="3"/>
  <c r="Q108" i="3"/>
  <c r="Q26" i="3"/>
  <c r="Q82" i="3"/>
  <c r="Q128" i="3"/>
  <c r="Q35" i="3"/>
  <c r="Q172" i="3"/>
  <c r="Q80" i="3"/>
  <c r="Q131" i="3"/>
  <c r="Q84" i="3"/>
  <c r="Q41" i="3"/>
  <c r="Q15" i="3"/>
  <c r="Q96" i="3"/>
  <c r="Q20" i="3"/>
  <c r="Q124" i="3"/>
  <c r="Q104" i="3"/>
  <c r="Q76" i="3"/>
  <c r="Q123" i="3"/>
  <c r="Q161" i="3"/>
  <c r="Q157" i="3"/>
  <c r="Q125" i="3"/>
  <c r="Q45" i="3"/>
  <c r="Q144" i="3"/>
  <c r="Q63" i="3"/>
  <c r="Q170" i="3"/>
  <c r="Q89" i="3"/>
  <c r="Q166" i="3"/>
  <c r="Q67" i="3"/>
  <c r="Q38" i="3"/>
  <c r="Q59" i="3"/>
  <c r="Q114" i="3"/>
  <c r="Q73" i="3"/>
  <c r="Q154" i="3"/>
  <c r="Q94" i="3"/>
  <c r="Q136" i="3"/>
  <c r="Q102" i="3"/>
  <c r="Q8" i="3"/>
  <c r="Q145" i="3"/>
  <c r="Q90" i="3"/>
  <c r="Q117" i="3"/>
  <c r="H11" i="21"/>
  <c r="N11" i="21" s="1"/>
  <c r="X21" i="3"/>
  <c r="X19" i="3"/>
  <c r="X22" i="3"/>
  <c r="X17" i="3"/>
  <c r="X28" i="3"/>
  <c r="X24" i="3"/>
  <c r="X20" i="3"/>
  <c r="X34" i="3"/>
  <c r="X55" i="3"/>
  <c r="X52" i="3"/>
  <c r="X50" i="3"/>
  <c r="X58" i="3"/>
  <c r="X65" i="3"/>
  <c r="X59" i="3"/>
  <c r="X39" i="3"/>
  <c r="X18" i="3"/>
  <c r="X60" i="3"/>
  <c r="X30" i="3"/>
  <c r="X57" i="3"/>
  <c r="X10" i="3"/>
  <c r="X36" i="3"/>
  <c r="X48" i="3"/>
  <c r="X35" i="3"/>
  <c r="X14" i="3"/>
  <c r="X32" i="3"/>
  <c r="X54" i="3"/>
  <c r="X67" i="3"/>
  <c r="X68" i="3"/>
  <c r="X46" i="3"/>
  <c r="X25" i="3"/>
  <c r="X51" i="3"/>
  <c r="X69" i="3"/>
  <c r="X64" i="3"/>
  <c r="X45" i="3"/>
  <c r="X38" i="3"/>
  <c r="X9" i="3"/>
  <c r="X26" i="3"/>
  <c r="X47" i="3"/>
  <c r="X27" i="3"/>
  <c r="X16" i="3"/>
  <c r="X31" i="3"/>
  <c r="X11" i="3"/>
  <c r="X53" i="3"/>
  <c r="X15" i="3"/>
  <c r="X66" i="3"/>
  <c r="X61" i="3"/>
  <c r="X56" i="3"/>
  <c r="X43" i="3"/>
  <c r="X12" i="3"/>
  <c r="X44" i="3"/>
  <c r="X63" i="3"/>
  <c r="X62" i="3"/>
  <c r="X40" i="3"/>
  <c r="X37" i="3"/>
  <c r="X42" i="3"/>
  <c r="X8" i="3"/>
  <c r="X29" i="3"/>
  <c r="X41" i="3"/>
  <c r="X49" i="3"/>
  <c r="X13" i="3"/>
  <c r="X33" i="3"/>
  <c r="X23" i="3"/>
  <c r="M13" i="21"/>
  <c r="H9" i="21"/>
  <c r="N9" i="21" s="1"/>
  <c r="H10" i="21"/>
  <c r="N10" i="21" s="1"/>
  <c r="Z49" i="3" l="1"/>
  <c r="Z38" i="3"/>
  <c r="Z42" i="3"/>
  <c r="Y15" i="16"/>
  <c r="AB15" i="16"/>
  <c r="U15" i="16"/>
  <c r="Q232" i="16"/>
  <c r="U232" i="16" s="1"/>
  <c r="U37" i="16"/>
  <c r="AB37" i="16"/>
  <c r="Y37" i="16"/>
  <c r="Y132" i="16"/>
  <c r="U132" i="16"/>
  <c r="U28" i="16"/>
  <c r="AB28" i="16"/>
  <c r="Y28" i="16"/>
  <c r="Y29" i="16"/>
  <c r="U29" i="16"/>
  <c r="AB29" i="16"/>
  <c r="Y43" i="16"/>
  <c r="AB43" i="16"/>
  <c r="U43" i="16"/>
  <c r="U89" i="16"/>
  <c r="Y89" i="16"/>
  <c r="AB25" i="16"/>
  <c r="U25" i="16"/>
  <c r="Y25" i="16"/>
  <c r="AB34" i="16"/>
  <c r="Y34" i="16"/>
  <c r="U34" i="16"/>
  <c r="Y86" i="16"/>
  <c r="U86" i="16"/>
  <c r="Y169" i="16"/>
  <c r="U169" i="16"/>
  <c r="Q231" i="16"/>
  <c r="U231" i="16" s="1"/>
  <c r="AB11" i="16"/>
  <c r="U11" i="16"/>
  <c r="Y11" i="16"/>
  <c r="Y117" i="16"/>
  <c r="U117" i="16"/>
  <c r="U52" i="16"/>
  <c r="AB52" i="16"/>
  <c r="Y52" i="16"/>
  <c r="Y107" i="16"/>
  <c r="U107" i="16"/>
  <c r="U76" i="16"/>
  <c r="Y76" i="16"/>
  <c r="U147" i="16"/>
  <c r="Y147" i="16"/>
  <c r="Q197" i="16"/>
  <c r="Q193" i="16"/>
  <c r="Y175" i="16"/>
  <c r="U175" i="16"/>
  <c r="Y91" i="16"/>
  <c r="U91" i="16"/>
  <c r="Y172" i="16"/>
  <c r="U172" i="16"/>
  <c r="U44" i="16"/>
  <c r="Q234" i="16"/>
  <c r="U234" i="16" s="1"/>
  <c r="AB44" i="16"/>
  <c r="Y44" i="16"/>
  <c r="Z63" i="3"/>
  <c r="Z53" i="3"/>
  <c r="Z67" i="3"/>
  <c r="Z57" i="3"/>
  <c r="Z50" i="3"/>
  <c r="Z22" i="3"/>
  <c r="U102" i="3"/>
  <c r="Y102" i="3"/>
  <c r="AB67" i="3"/>
  <c r="U67" i="3"/>
  <c r="Y67" i="3"/>
  <c r="Y157" i="3"/>
  <c r="U157" i="3"/>
  <c r="Y15" i="3"/>
  <c r="U15" i="3"/>
  <c r="Q232" i="3"/>
  <c r="U232" i="3" s="1"/>
  <c r="AB15" i="3"/>
  <c r="Y82" i="3"/>
  <c r="U82" i="3"/>
  <c r="Y12" i="3"/>
  <c r="AB12" i="3"/>
  <c r="U12" i="3"/>
  <c r="Q195" i="3"/>
  <c r="U177" i="3"/>
  <c r="Y177" i="3"/>
  <c r="Y148" i="3"/>
  <c r="U148" i="3"/>
  <c r="U42" i="3"/>
  <c r="Q233" i="3"/>
  <c r="U233" i="3" s="1"/>
  <c r="Y42" i="3"/>
  <c r="AB42" i="3"/>
  <c r="Y165" i="3"/>
  <c r="U165" i="3"/>
  <c r="Y163" i="3"/>
  <c r="U163" i="3"/>
  <c r="Y132" i="3"/>
  <c r="U132" i="3"/>
  <c r="Q237" i="3"/>
  <c r="U237" i="3" s="1"/>
  <c r="Y54" i="3"/>
  <c r="U54" i="3"/>
  <c r="AB54" i="3"/>
  <c r="U110" i="3"/>
  <c r="Y110" i="3"/>
  <c r="AB19" i="3"/>
  <c r="U19" i="3"/>
  <c r="Y19" i="3"/>
  <c r="Y81" i="3"/>
  <c r="U81" i="3"/>
  <c r="Y23" i="3"/>
  <c r="AB23" i="3"/>
  <c r="U23" i="3"/>
  <c r="AB46" i="3"/>
  <c r="Y46" i="3"/>
  <c r="U46" i="3"/>
  <c r="Y127" i="3"/>
  <c r="U127" i="3"/>
  <c r="Y64" i="3"/>
  <c r="AB64" i="3"/>
  <c r="U64" i="3"/>
  <c r="Y97" i="3"/>
  <c r="U97" i="3"/>
  <c r="AB55" i="3"/>
  <c r="Y55" i="3"/>
  <c r="U55" i="3"/>
  <c r="Z61" i="16"/>
  <c r="AL61" i="16"/>
  <c r="AL39" i="16"/>
  <c r="Z39" i="16"/>
  <c r="Z53" i="16"/>
  <c r="AL53" i="16"/>
  <c r="Z33" i="16"/>
  <c r="AL33" i="16"/>
  <c r="Z36" i="16"/>
  <c r="AL36" i="16"/>
  <c r="Z23" i="16"/>
  <c r="AL23" i="16"/>
  <c r="Z60" i="16"/>
  <c r="AL60" i="16"/>
  <c r="Z56" i="16"/>
  <c r="AL56" i="16"/>
  <c r="Z41" i="3"/>
  <c r="Z44" i="3"/>
  <c r="Z11" i="3"/>
  <c r="Z45" i="3"/>
  <c r="Z54" i="3"/>
  <c r="Z30" i="3"/>
  <c r="Z52" i="3"/>
  <c r="Z19" i="3"/>
  <c r="U136" i="3"/>
  <c r="Y136" i="3"/>
  <c r="Y166" i="3"/>
  <c r="U166" i="3"/>
  <c r="Y161" i="3"/>
  <c r="U161" i="3"/>
  <c r="AB41" i="3"/>
  <c r="Y41" i="3"/>
  <c r="U41" i="3"/>
  <c r="Y26" i="3"/>
  <c r="AB26" i="3"/>
  <c r="U26" i="3"/>
  <c r="Y120" i="3"/>
  <c r="U120" i="3"/>
  <c r="Y122" i="3"/>
  <c r="U122" i="3"/>
  <c r="AB17" i="3"/>
  <c r="U17" i="3"/>
  <c r="Y17" i="3"/>
  <c r="U159" i="3"/>
  <c r="Y159" i="3"/>
  <c r="U32" i="3"/>
  <c r="Y32" i="3"/>
  <c r="AB32" i="3"/>
  <c r="U101" i="3"/>
  <c r="Y101" i="3"/>
  <c r="Y164" i="3"/>
  <c r="U164" i="3"/>
  <c r="Y118" i="3"/>
  <c r="U118" i="3"/>
  <c r="U142" i="3"/>
  <c r="Y142" i="3"/>
  <c r="Y173" i="3"/>
  <c r="U173" i="3"/>
  <c r="U28" i="3"/>
  <c r="Y28" i="3"/>
  <c r="AB28" i="3"/>
  <c r="Y106" i="3"/>
  <c r="U106" i="3"/>
  <c r="U116" i="3"/>
  <c r="Y116" i="3"/>
  <c r="Y126" i="3"/>
  <c r="U126" i="3"/>
  <c r="U52" i="3"/>
  <c r="Y52" i="3"/>
  <c r="AB52" i="3"/>
  <c r="AB40" i="3"/>
  <c r="U40" i="3"/>
  <c r="Y40" i="3"/>
  <c r="Z48" i="16"/>
  <c r="AL48" i="16"/>
  <c r="Z67" i="16"/>
  <c r="AL67" i="16"/>
  <c r="AL17" i="16"/>
  <c r="Z17" i="16"/>
  <c r="Z44" i="16"/>
  <c r="AL44" i="16"/>
  <c r="E71" i="21" s="1"/>
  <c r="I71" i="21" s="1"/>
  <c r="Z38" i="16"/>
  <c r="AL38" i="16"/>
  <c r="AL54" i="16"/>
  <c r="Z54" i="16"/>
  <c r="AL62" i="16"/>
  <c r="Z62" i="16"/>
  <c r="U106" i="16"/>
  <c r="Y106" i="16"/>
  <c r="Y103" i="16"/>
  <c r="U103" i="16"/>
  <c r="U116" i="16"/>
  <c r="Y116" i="16"/>
  <c r="Y112" i="16"/>
  <c r="U112" i="16"/>
  <c r="Y78" i="16"/>
  <c r="U78" i="16"/>
  <c r="Y161" i="16"/>
  <c r="U161" i="16"/>
  <c r="U168" i="16"/>
  <c r="Y168" i="16"/>
  <c r="U118" i="16"/>
  <c r="Y118" i="16"/>
  <c r="U114" i="16"/>
  <c r="Y114" i="16"/>
  <c r="AB21" i="16"/>
  <c r="U21" i="16"/>
  <c r="Y21" i="16"/>
  <c r="Y150" i="16"/>
  <c r="U150" i="16"/>
  <c r="Y149" i="16"/>
  <c r="U149" i="16"/>
  <c r="AB47" i="16"/>
  <c r="Y47" i="16"/>
  <c r="U47" i="16"/>
  <c r="Y129" i="16"/>
  <c r="U129" i="16"/>
  <c r="U66" i="16"/>
  <c r="Q239" i="16"/>
  <c r="U239" i="16" s="1"/>
  <c r="Y66" i="16"/>
  <c r="AB66" i="16"/>
  <c r="Y80" i="16"/>
  <c r="U80" i="16"/>
  <c r="U96" i="16"/>
  <c r="Y96" i="16"/>
  <c r="Y163" i="16"/>
  <c r="U163" i="16"/>
  <c r="U130" i="16"/>
  <c r="Y130" i="16"/>
  <c r="U164" i="16"/>
  <c r="Y164" i="16"/>
  <c r="Y77" i="16"/>
  <c r="U77" i="16"/>
  <c r="Z29" i="3"/>
  <c r="Z12" i="3"/>
  <c r="Z31" i="3"/>
  <c r="Z64" i="3"/>
  <c r="Z32" i="3"/>
  <c r="Z60" i="3"/>
  <c r="Z55" i="3"/>
  <c r="Z21" i="3"/>
  <c r="Y94" i="3"/>
  <c r="U94" i="3"/>
  <c r="Y89" i="3"/>
  <c r="U89" i="3"/>
  <c r="Y123" i="3"/>
  <c r="U123" i="3"/>
  <c r="U84" i="3"/>
  <c r="Y84" i="3"/>
  <c r="Y108" i="3"/>
  <c r="U108" i="3"/>
  <c r="U112" i="3"/>
  <c r="Y112" i="3"/>
  <c r="Y37" i="3"/>
  <c r="AB37" i="3"/>
  <c r="U37" i="3"/>
  <c r="AB9" i="3"/>
  <c r="U9" i="3"/>
  <c r="Y9" i="3"/>
  <c r="U78" i="3"/>
  <c r="Y78" i="3"/>
  <c r="Y111" i="3"/>
  <c r="U111" i="3"/>
  <c r="Y43" i="3"/>
  <c r="AB43" i="3"/>
  <c r="U43" i="3"/>
  <c r="Y115" i="3"/>
  <c r="U115" i="3"/>
  <c r="U143" i="3"/>
  <c r="Y143" i="3"/>
  <c r="U53" i="3"/>
  <c r="Y53" i="3"/>
  <c r="AB53" i="3"/>
  <c r="U130" i="3"/>
  <c r="Y130" i="3"/>
  <c r="Y107" i="3"/>
  <c r="U107" i="3"/>
  <c r="Y95" i="3"/>
  <c r="U95" i="3"/>
  <c r="U72" i="3"/>
  <c r="Y72" i="3"/>
  <c r="Y60" i="3"/>
  <c r="AB60" i="3"/>
  <c r="U60" i="3"/>
  <c r="U100" i="3"/>
  <c r="Y100" i="3"/>
  <c r="Y150" i="3"/>
  <c r="U150" i="3"/>
  <c r="AL45" i="16"/>
  <c r="Z45" i="16"/>
  <c r="Z22" i="16"/>
  <c r="AL22" i="16"/>
  <c r="Z64" i="16"/>
  <c r="AL64" i="16"/>
  <c r="Z59" i="16"/>
  <c r="AL59" i="16"/>
  <c r="Z15" i="16"/>
  <c r="AL15" i="16"/>
  <c r="AL40" i="16"/>
  <c r="Z40" i="16"/>
  <c r="Z10" i="16"/>
  <c r="AL10" i="16"/>
  <c r="Q238" i="16"/>
  <c r="U238" i="16" s="1"/>
  <c r="Y62" i="16"/>
  <c r="U62" i="16"/>
  <c r="AB62" i="16"/>
  <c r="Y162" i="16"/>
  <c r="U162" i="16"/>
  <c r="U75" i="16"/>
  <c r="Y75" i="16"/>
  <c r="AB26" i="16"/>
  <c r="U26" i="16"/>
  <c r="Y26" i="16"/>
  <c r="Y154" i="16"/>
  <c r="U154" i="16"/>
  <c r="Y179" i="16"/>
  <c r="Q198" i="16"/>
  <c r="U179" i="16"/>
  <c r="U104" i="16"/>
  <c r="Y104" i="16"/>
  <c r="Y83" i="16"/>
  <c r="U83" i="16"/>
  <c r="Y121" i="16"/>
  <c r="U121" i="16"/>
  <c r="U119" i="16"/>
  <c r="Y119" i="16"/>
  <c r="Y61" i="16"/>
  <c r="AB61" i="16"/>
  <c r="U61" i="16"/>
  <c r="U137" i="16"/>
  <c r="Y137" i="16"/>
  <c r="U39" i="16"/>
  <c r="Y39" i="16"/>
  <c r="AB39" i="16"/>
  <c r="U12" i="16"/>
  <c r="AB12" i="16"/>
  <c r="Y12" i="16"/>
  <c r="Y122" i="16"/>
  <c r="U122" i="16"/>
  <c r="U32" i="16"/>
  <c r="Y32" i="16"/>
  <c r="AB32" i="16"/>
  <c r="Y123" i="16"/>
  <c r="U123" i="16"/>
  <c r="Y171" i="16"/>
  <c r="U171" i="16"/>
  <c r="Y18" i="16"/>
  <c r="U18" i="16"/>
  <c r="AB18" i="16"/>
  <c r="Y167" i="16"/>
  <c r="U167" i="16"/>
  <c r="M10" i="21"/>
  <c r="M9" i="21"/>
  <c r="AL8" i="3" a="1"/>
  <c r="Z8" i="3"/>
  <c r="Z43" i="3"/>
  <c r="Z16" i="3"/>
  <c r="Z69" i="3"/>
  <c r="Z14" i="3"/>
  <c r="Z18" i="3"/>
  <c r="Z34" i="3"/>
  <c r="M11" i="21"/>
  <c r="Y154" i="3"/>
  <c r="U154" i="3"/>
  <c r="Y170" i="3"/>
  <c r="U170" i="3"/>
  <c r="Y76" i="3"/>
  <c r="U76" i="3"/>
  <c r="Y131" i="3"/>
  <c r="U131" i="3"/>
  <c r="Y168" i="3"/>
  <c r="U168" i="3"/>
  <c r="Y70" i="3"/>
  <c r="U70" i="3"/>
  <c r="Q194" i="3"/>
  <c r="Y176" i="3"/>
  <c r="U176" i="3"/>
  <c r="U69" i="3"/>
  <c r="Y69" i="3"/>
  <c r="AB69" i="3"/>
  <c r="AB65" i="3"/>
  <c r="Y65" i="3"/>
  <c r="U65" i="3"/>
  <c r="Y156" i="3"/>
  <c r="U156" i="3"/>
  <c r="Y171" i="3"/>
  <c r="U171" i="3"/>
  <c r="U160" i="3"/>
  <c r="Y160" i="3"/>
  <c r="U62" i="3"/>
  <c r="Q238" i="3"/>
  <c r="U238" i="3" s="1"/>
  <c r="Y62" i="3"/>
  <c r="AB62" i="3"/>
  <c r="Y99" i="3"/>
  <c r="U99" i="3"/>
  <c r="Y162" i="3"/>
  <c r="U162" i="3"/>
  <c r="AB11" i="3"/>
  <c r="Y11" i="3"/>
  <c r="U11" i="3"/>
  <c r="Q231" i="3"/>
  <c r="U231" i="3" s="1"/>
  <c r="Y83" i="3"/>
  <c r="U83" i="3"/>
  <c r="Y79" i="3"/>
  <c r="U79" i="3"/>
  <c r="U21" i="3"/>
  <c r="Y21" i="3"/>
  <c r="AB21" i="3"/>
  <c r="U88" i="3"/>
  <c r="Y88" i="3"/>
  <c r="Y71" i="3"/>
  <c r="U71" i="3"/>
  <c r="AL27" i="16"/>
  <c r="Z27" i="16"/>
  <c r="Z9" i="16"/>
  <c r="AL9" i="16"/>
  <c r="Z68" i="16"/>
  <c r="AL68" i="16"/>
  <c r="Z30" i="16"/>
  <c r="AL30" i="16"/>
  <c r="AL29" i="16"/>
  <c r="Z29" i="16"/>
  <c r="AL20" i="16"/>
  <c r="Z20" i="16"/>
  <c r="AL8" i="16"/>
  <c r="Z8" i="16"/>
  <c r="Z46" i="16"/>
  <c r="AL46" i="16"/>
  <c r="AB42" i="16"/>
  <c r="Q233" i="16"/>
  <c r="U233" i="16" s="1"/>
  <c r="U42" i="16"/>
  <c r="Y42" i="16"/>
  <c r="U49" i="16"/>
  <c r="AB49" i="16"/>
  <c r="Y49" i="16"/>
  <c r="Q236" i="16"/>
  <c r="U236" i="16" s="1"/>
  <c r="U128" i="16"/>
  <c r="Y128" i="16"/>
  <c r="AB65" i="16"/>
  <c r="U65" i="16"/>
  <c r="Y65" i="16"/>
  <c r="U33" i="16"/>
  <c r="AB33" i="16"/>
  <c r="Y33" i="16"/>
  <c r="Y56" i="16"/>
  <c r="U56" i="16"/>
  <c r="AB56" i="16"/>
  <c r="U63" i="16"/>
  <c r="AB63" i="16"/>
  <c r="Y63" i="16"/>
  <c r="AB19" i="16"/>
  <c r="Y19" i="16"/>
  <c r="U19" i="16"/>
  <c r="Y30" i="16"/>
  <c r="AB30" i="16"/>
  <c r="U30" i="16"/>
  <c r="U145" i="16"/>
  <c r="Y145" i="16"/>
  <c r="U23" i="16"/>
  <c r="Y23" i="16"/>
  <c r="AB23" i="16"/>
  <c r="U84" i="16"/>
  <c r="Y84" i="16"/>
  <c r="U140" i="16"/>
  <c r="Y140" i="16"/>
  <c r="AB69" i="16"/>
  <c r="Y69" i="16"/>
  <c r="U69" i="16"/>
  <c r="U156" i="16"/>
  <c r="Y156" i="16"/>
  <c r="U74" i="16"/>
  <c r="Y74" i="16"/>
  <c r="AB17" i="16"/>
  <c r="Y17" i="16"/>
  <c r="U17" i="16"/>
  <c r="Y70" i="16"/>
  <c r="U70" i="16"/>
  <c r="U50" i="16"/>
  <c r="AB50" i="16"/>
  <c r="Y50" i="16"/>
  <c r="Y82" i="16"/>
  <c r="U82" i="16"/>
  <c r="Y14" i="16"/>
  <c r="U14" i="16"/>
  <c r="AB14" i="16"/>
  <c r="AB24" i="16"/>
  <c r="Y24" i="16"/>
  <c r="U24" i="16"/>
  <c r="Z56" i="3"/>
  <c r="Z27" i="3"/>
  <c r="Z51" i="3"/>
  <c r="Z35" i="3"/>
  <c r="Z39" i="3"/>
  <c r="Z20" i="3"/>
  <c r="Y117" i="3"/>
  <c r="U117" i="3"/>
  <c r="Y73" i="3"/>
  <c r="U73" i="3"/>
  <c r="Y63" i="3"/>
  <c r="AB63" i="3"/>
  <c r="U63" i="3"/>
  <c r="Y104" i="3"/>
  <c r="U104" i="3"/>
  <c r="U80" i="3"/>
  <c r="Y80" i="3"/>
  <c r="Y98" i="3"/>
  <c r="U98" i="3"/>
  <c r="U121" i="3"/>
  <c r="Y121" i="3"/>
  <c r="AB27" i="3"/>
  <c r="Y27" i="3"/>
  <c r="U27" i="3"/>
  <c r="U129" i="3"/>
  <c r="Y129" i="3"/>
  <c r="Y18" i="3"/>
  <c r="AB18" i="3"/>
  <c r="U18" i="3"/>
  <c r="Y50" i="3"/>
  <c r="U50" i="3"/>
  <c r="AB50" i="3"/>
  <c r="Y22" i="3"/>
  <c r="U22" i="3"/>
  <c r="AB22" i="3"/>
  <c r="U175" i="3"/>
  <c r="Y175" i="3"/>
  <c r="Q197" i="3"/>
  <c r="Q193" i="3"/>
  <c r="Y113" i="3"/>
  <c r="U113" i="3"/>
  <c r="U93" i="3"/>
  <c r="Y93" i="3"/>
  <c r="Y155" i="3"/>
  <c r="U155" i="3"/>
  <c r="Y103" i="3"/>
  <c r="U103" i="3"/>
  <c r="U33" i="3"/>
  <c r="AB33" i="3"/>
  <c r="Y33" i="3"/>
  <c r="AB14" i="3"/>
  <c r="Y14" i="3"/>
  <c r="U14" i="3"/>
  <c r="Y51" i="3"/>
  <c r="AB51" i="3"/>
  <c r="U51" i="3"/>
  <c r="U158" i="3"/>
  <c r="Y158" i="3"/>
  <c r="Y149" i="3"/>
  <c r="U149" i="3"/>
  <c r="Z42" i="16"/>
  <c r="AL42" i="16"/>
  <c r="Z11" i="16"/>
  <c r="AL11" i="16"/>
  <c r="AL66" i="16"/>
  <c r="Z66" i="16"/>
  <c r="Z37" i="16"/>
  <c r="AL37" i="16"/>
  <c r="AL26" i="16"/>
  <c r="Z26" i="16"/>
  <c r="AL18" i="16"/>
  <c r="Z18" i="16"/>
  <c r="AL65" i="16"/>
  <c r="Z65" i="16"/>
  <c r="Z58" i="16"/>
  <c r="AL58" i="16"/>
  <c r="Y79" i="16"/>
  <c r="U79" i="16"/>
  <c r="AB40" i="16"/>
  <c r="U40" i="16"/>
  <c r="Y40" i="16"/>
  <c r="AB53" i="16"/>
  <c r="U53" i="16"/>
  <c r="Y53" i="16"/>
  <c r="Y68" i="16"/>
  <c r="AB68" i="16"/>
  <c r="U68" i="16"/>
  <c r="U59" i="16"/>
  <c r="AB59" i="16"/>
  <c r="Y59" i="16"/>
  <c r="Y110" i="16"/>
  <c r="U110" i="16"/>
  <c r="U85" i="16"/>
  <c r="Y85" i="16"/>
  <c r="Y55" i="16"/>
  <c r="AB55" i="16"/>
  <c r="U55" i="16"/>
  <c r="U94" i="16"/>
  <c r="Y94" i="16"/>
  <c r="U54" i="16"/>
  <c r="AB54" i="16"/>
  <c r="Q237" i="16"/>
  <c r="U237" i="16" s="1"/>
  <c r="Y54" i="16"/>
  <c r="Y73" i="16"/>
  <c r="U73" i="16"/>
  <c r="Y141" i="16"/>
  <c r="U141" i="16"/>
  <c r="U133" i="16"/>
  <c r="Y133" i="16"/>
  <c r="U58" i="16"/>
  <c r="AB58" i="16"/>
  <c r="Y58" i="16"/>
  <c r="U67" i="16"/>
  <c r="Y67" i="16"/>
  <c r="AB67" i="16"/>
  <c r="U38" i="16"/>
  <c r="AB38" i="16"/>
  <c r="Y38" i="16"/>
  <c r="Y92" i="16"/>
  <c r="U92" i="16"/>
  <c r="Y100" i="16"/>
  <c r="U100" i="16"/>
  <c r="Y95" i="16"/>
  <c r="U95" i="16"/>
  <c r="Y13" i="16"/>
  <c r="AB13" i="16"/>
  <c r="U13" i="16"/>
  <c r="U81" i="16"/>
  <c r="Y81" i="16"/>
  <c r="U159" i="16"/>
  <c r="Y159" i="16"/>
  <c r="Z23" i="3"/>
  <c r="Z37" i="3"/>
  <c r="Z61" i="3"/>
  <c r="Z47" i="3"/>
  <c r="Z25" i="3"/>
  <c r="Z48" i="3"/>
  <c r="Z59" i="3"/>
  <c r="Z24" i="3"/>
  <c r="U90" i="3"/>
  <c r="Y90" i="3"/>
  <c r="Y114" i="3"/>
  <c r="U114" i="3"/>
  <c r="Y144" i="3"/>
  <c r="U144" i="3"/>
  <c r="U124" i="3"/>
  <c r="Y124" i="3"/>
  <c r="Y172" i="3"/>
  <c r="U172" i="3"/>
  <c r="Y105" i="3"/>
  <c r="U105" i="3"/>
  <c r="U74" i="3"/>
  <c r="Y74" i="3"/>
  <c r="U119" i="3"/>
  <c r="Y119" i="3"/>
  <c r="U91" i="3"/>
  <c r="Y91" i="3"/>
  <c r="Y44" i="3"/>
  <c r="AB44" i="3"/>
  <c r="U44" i="3"/>
  <c r="Q234" i="3"/>
  <c r="U234" i="3" s="1"/>
  <c r="U34" i="3"/>
  <c r="Y34" i="3"/>
  <c r="AB34" i="3"/>
  <c r="Y48" i="3"/>
  <c r="AB48" i="3"/>
  <c r="U48" i="3"/>
  <c r="AB47" i="3"/>
  <c r="U47" i="3"/>
  <c r="Y47" i="3"/>
  <c r="AB10" i="3"/>
  <c r="Y10" i="3"/>
  <c r="U10" i="3"/>
  <c r="U77" i="3"/>
  <c r="Y77" i="3"/>
  <c r="Y151" i="3"/>
  <c r="U151" i="3"/>
  <c r="U152" i="3"/>
  <c r="Y152" i="3"/>
  <c r="AB30" i="3"/>
  <c r="Y30" i="3"/>
  <c r="U30" i="3"/>
  <c r="U61" i="3"/>
  <c r="AB61" i="3"/>
  <c r="Y61" i="3"/>
  <c r="U167" i="3"/>
  <c r="Y167" i="3"/>
  <c r="AB56" i="3"/>
  <c r="Y56" i="3"/>
  <c r="U56" i="3"/>
  <c r="U138" i="3"/>
  <c r="Y138" i="3"/>
  <c r="AL24" i="16"/>
  <c r="Z24" i="16"/>
  <c r="Z12" i="16"/>
  <c r="AL12" i="16"/>
  <c r="AL28" i="16"/>
  <c r="Z28" i="16"/>
  <c r="Z25" i="16"/>
  <c r="AL25" i="16"/>
  <c r="Z55" i="16"/>
  <c r="AL55" i="16"/>
  <c r="Z14" i="16"/>
  <c r="AL14" i="16"/>
  <c r="Z57" i="16"/>
  <c r="AL57" i="16"/>
  <c r="AL32" i="16"/>
  <c r="Z32" i="16"/>
  <c r="Y177" i="16"/>
  <c r="U177" i="16"/>
  <c r="Q195" i="16"/>
  <c r="U27" i="16"/>
  <c r="Y27" i="16"/>
  <c r="AB27" i="16"/>
  <c r="Y20" i="16"/>
  <c r="AB20" i="16"/>
  <c r="U20" i="16"/>
  <c r="U158" i="16"/>
  <c r="Y158" i="16"/>
  <c r="U148" i="16"/>
  <c r="Y148" i="16"/>
  <c r="Y135" i="16"/>
  <c r="U135" i="16"/>
  <c r="Y138" i="16"/>
  <c r="U138" i="16"/>
  <c r="AB51" i="16"/>
  <c r="U51" i="16"/>
  <c r="Y51" i="16"/>
  <c r="U166" i="16"/>
  <c r="Y166" i="16"/>
  <c r="Y120" i="16"/>
  <c r="U120" i="16"/>
  <c r="Y45" i="16"/>
  <c r="Q235" i="16"/>
  <c r="U235" i="16" s="1"/>
  <c r="AB45" i="16"/>
  <c r="U45" i="16"/>
  <c r="U71" i="16"/>
  <c r="Y71" i="16"/>
  <c r="U10" i="16"/>
  <c r="AB10" i="16"/>
  <c r="Y10" i="16"/>
  <c r="U115" i="16"/>
  <c r="Y115" i="16"/>
  <c r="Y87" i="16"/>
  <c r="U87" i="16"/>
  <c r="Y142" i="16"/>
  <c r="U142" i="16"/>
  <c r="Q196" i="16"/>
  <c r="U178" i="16"/>
  <c r="Y178" i="16"/>
  <c r="Y153" i="16"/>
  <c r="U153" i="16"/>
  <c r="U105" i="16"/>
  <c r="Y105" i="16"/>
  <c r="Y57" i="16"/>
  <c r="AB57" i="16"/>
  <c r="U57" i="16"/>
  <c r="U97" i="16"/>
  <c r="Y97" i="16"/>
  <c r="AB41" i="16"/>
  <c r="Y41" i="16"/>
  <c r="U41" i="16"/>
  <c r="Z33" i="3"/>
  <c r="Z40" i="3"/>
  <c r="Z66" i="3"/>
  <c r="Z26" i="3"/>
  <c r="Z46" i="3"/>
  <c r="Z36" i="3"/>
  <c r="Z65" i="3"/>
  <c r="Z28" i="3"/>
  <c r="Y145" i="3"/>
  <c r="U145" i="3"/>
  <c r="AB59" i="3"/>
  <c r="U59" i="3"/>
  <c r="Y59" i="3"/>
  <c r="AB45" i="3"/>
  <c r="Q235" i="3"/>
  <c r="U235" i="3" s="1"/>
  <c r="Y45" i="3"/>
  <c r="U45" i="3"/>
  <c r="Y20" i="3"/>
  <c r="AB20" i="3"/>
  <c r="U20" i="3"/>
  <c r="Y35" i="3"/>
  <c r="U35" i="3"/>
  <c r="AB35" i="3"/>
  <c r="Y153" i="3"/>
  <c r="U153" i="3"/>
  <c r="Y16" i="3"/>
  <c r="U16" i="3"/>
  <c r="AB16" i="3"/>
  <c r="U169" i="3"/>
  <c r="Y169" i="3"/>
  <c r="AB49" i="3"/>
  <c r="U49" i="3"/>
  <c r="Q236" i="3"/>
  <c r="U236" i="3" s="1"/>
  <c r="Y49" i="3"/>
  <c r="Y68" i="3"/>
  <c r="AB68" i="3"/>
  <c r="U68" i="3"/>
  <c r="U140" i="3"/>
  <c r="Y140" i="3"/>
  <c r="U141" i="3"/>
  <c r="Y141" i="3"/>
  <c r="Y139" i="3"/>
  <c r="U139" i="3"/>
  <c r="U75" i="3"/>
  <c r="Y75" i="3"/>
  <c r="AB25" i="3"/>
  <c r="Y25" i="3"/>
  <c r="U25" i="3"/>
  <c r="Y13" i="3"/>
  <c r="AB13" i="3"/>
  <c r="U13" i="3"/>
  <c r="Y39" i="3"/>
  <c r="AB39" i="3"/>
  <c r="U39" i="3"/>
  <c r="U66" i="3"/>
  <c r="AB66" i="3"/>
  <c r="Y66" i="3"/>
  <c r="Q239" i="3"/>
  <c r="U239" i="3" s="1"/>
  <c r="U92" i="3"/>
  <c r="Y92" i="3"/>
  <c r="Y147" i="3"/>
  <c r="U147" i="3"/>
  <c r="U174" i="3"/>
  <c r="Y174" i="3"/>
  <c r="AL16" i="16"/>
  <c r="Z16" i="16"/>
  <c r="AL19" i="16"/>
  <c r="Z19" i="16"/>
  <c r="Z34" i="16"/>
  <c r="AL34" i="16"/>
  <c r="Z43" i="16"/>
  <c r="AL43" i="16"/>
  <c r="Z35" i="16"/>
  <c r="AL35" i="16"/>
  <c r="AL41" i="16"/>
  <c r="Z41" i="16"/>
  <c r="AL31" i="16"/>
  <c r="Z31" i="16"/>
  <c r="AL51" i="16"/>
  <c r="Z51" i="16"/>
  <c r="U165" i="16"/>
  <c r="Y165" i="16"/>
  <c r="U102" i="16"/>
  <c r="Y102" i="16"/>
  <c r="Y170" i="16"/>
  <c r="U170" i="16"/>
  <c r="Y152" i="16"/>
  <c r="U152" i="16"/>
  <c r="Y155" i="16"/>
  <c r="U155" i="16"/>
  <c r="Y93" i="16"/>
  <c r="U93" i="16"/>
  <c r="Y35" i="16"/>
  <c r="AB35" i="16"/>
  <c r="U35" i="16"/>
  <c r="U64" i="16"/>
  <c r="Y64" i="16"/>
  <c r="AB64" i="16"/>
  <c r="Y111" i="16"/>
  <c r="U111" i="16"/>
  <c r="U146" i="16"/>
  <c r="Y146" i="16"/>
  <c r="U127" i="16"/>
  <c r="Y127" i="16"/>
  <c r="Y174" i="16"/>
  <c r="U174" i="16"/>
  <c r="Y160" i="16"/>
  <c r="U160" i="16"/>
  <c r="AB46" i="16"/>
  <c r="Y46" i="16"/>
  <c r="U46" i="16"/>
  <c r="Y125" i="16"/>
  <c r="U125" i="16"/>
  <c r="Y109" i="16"/>
  <c r="U109" i="16"/>
  <c r="U173" i="16"/>
  <c r="Y173" i="16"/>
  <c r="U72" i="16"/>
  <c r="Y72" i="16"/>
  <c r="Y151" i="16"/>
  <c r="U151" i="16"/>
  <c r="U99" i="16"/>
  <c r="Y99" i="16"/>
  <c r="Y136" i="16"/>
  <c r="U136" i="16"/>
  <c r="Y60" i="16"/>
  <c r="AB60" i="16"/>
  <c r="U60" i="16"/>
  <c r="Z13" i="3"/>
  <c r="Z62" i="3"/>
  <c r="Z15" i="3"/>
  <c r="Z9" i="3"/>
  <c r="Z68" i="3"/>
  <c r="Z10" i="3"/>
  <c r="Z58" i="3"/>
  <c r="Z17" i="3"/>
  <c r="U180" i="3"/>
  <c r="Q225" i="3" a="1"/>
  <c r="Q184" i="3"/>
  <c r="Q208" i="3" a="1"/>
  <c r="AP8" i="3" a="1"/>
  <c r="Q230" i="3"/>
  <c r="Y8" i="3"/>
  <c r="Q202" i="3" a="1"/>
  <c r="Q202" i="3" s="1"/>
  <c r="Q190" i="3" a="1"/>
  <c r="Q190" i="3" s="1"/>
  <c r="W8" i="3" a="1"/>
  <c r="W8" i="3" s="1"/>
  <c r="T8" i="3" a="1"/>
  <c r="T8" i="3" s="1"/>
  <c r="AB8" i="3"/>
  <c r="Q200" i="3" a="1"/>
  <c r="Q200" i="3" s="1"/>
  <c r="Q203" i="3" a="1"/>
  <c r="Q203" i="3" s="1"/>
  <c r="AN8" i="3" a="1"/>
  <c r="U8" i="3"/>
  <c r="U38" i="3"/>
  <c r="Y38" i="3"/>
  <c r="AB38" i="3"/>
  <c r="U125" i="3"/>
  <c r="Y125" i="3"/>
  <c r="Y96" i="3"/>
  <c r="U96" i="3"/>
  <c r="Y128" i="3"/>
  <c r="U128" i="3"/>
  <c r="Q198" i="3"/>
  <c r="U179" i="3"/>
  <c r="Y179" i="3"/>
  <c r="U29" i="3"/>
  <c r="AB29" i="3"/>
  <c r="Y29" i="3"/>
  <c r="U24" i="3"/>
  <c r="Y24" i="3"/>
  <c r="AB24" i="3"/>
  <c r="U57" i="3"/>
  <c r="Y57" i="3"/>
  <c r="AB57" i="3"/>
  <c r="AB36" i="3"/>
  <c r="U36" i="3"/>
  <c r="Y36" i="3"/>
  <c r="Y134" i="3"/>
  <c r="U134" i="3"/>
  <c r="Y178" i="3"/>
  <c r="U178" i="3"/>
  <c r="Q196" i="3"/>
  <c r="Y146" i="3"/>
  <c r="U146" i="3"/>
  <c r="Y133" i="3"/>
  <c r="U133" i="3"/>
  <c r="Y85" i="3"/>
  <c r="U85" i="3"/>
  <c r="Y109" i="3"/>
  <c r="U109" i="3"/>
  <c r="U58" i="3"/>
  <c r="Y58" i="3"/>
  <c r="AB58" i="3"/>
  <c r="Y87" i="3"/>
  <c r="U87" i="3"/>
  <c r="U137" i="3"/>
  <c r="Y137" i="3"/>
  <c r="U135" i="3"/>
  <c r="Y135" i="3"/>
  <c r="U86" i="3"/>
  <c r="Y86" i="3"/>
  <c r="Y31" i="3"/>
  <c r="U31" i="3"/>
  <c r="AB31" i="3"/>
  <c r="Z63" i="16"/>
  <c r="AL63" i="16"/>
  <c r="AL69" i="16"/>
  <c r="Z69" i="16"/>
  <c r="Z49" i="16"/>
  <c r="AL49" i="16"/>
  <c r="AL21" i="16"/>
  <c r="Z21" i="16"/>
  <c r="AL47" i="16"/>
  <c r="Z47" i="16"/>
  <c r="AL50" i="16"/>
  <c r="Z50" i="16"/>
  <c r="Z13" i="16"/>
  <c r="AL13" i="16"/>
  <c r="Z52" i="16"/>
  <c r="AL52" i="16"/>
  <c r="Y157" i="16"/>
  <c r="U157" i="16"/>
  <c r="Y108" i="16"/>
  <c r="U108" i="16"/>
  <c r="Y113" i="16"/>
  <c r="U113" i="16"/>
  <c r="Y126" i="16"/>
  <c r="U126" i="16"/>
  <c r="U176" i="16"/>
  <c r="Q194" i="16"/>
  <c r="Y176" i="16"/>
  <c r="Y48" i="16"/>
  <c r="AB48" i="16"/>
  <c r="U48" i="16"/>
  <c r="U134" i="16"/>
  <c r="Y134" i="16"/>
  <c r="U22" i="16"/>
  <c r="Y22" i="16"/>
  <c r="AB22" i="16"/>
  <c r="U98" i="16"/>
  <c r="Y98" i="16"/>
  <c r="Y88" i="16"/>
  <c r="U88" i="16"/>
  <c r="Y36" i="16"/>
  <c r="AB36" i="16"/>
  <c r="U36" i="16"/>
  <c r="U143" i="16"/>
  <c r="Y143" i="16"/>
  <c r="Y90" i="16"/>
  <c r="U90" i="16"/>
  <c r="Y31" i="16"/>
  <c r="AB31" i="16"/>
  <c r="U31" i="16"/>
  <c r="U144" i="16"/>
  <c r="Y144" i="16"/>
  <c r="U101" i="16"/>
  <c r="Y101" i="16"/>
  <c r="Q190" i="16" a="1"/>
  <c r="Q190" i="16" s="1"/>
  <c r="W8" i="16" a="1"/>
  <c r="W8" i="16" s="1"/>
  <c r="Q203" i="16" a="1"/>
  <c r="Q203" i="16" s="1"/>
  <c r="AB8" i="16"/>
  <c r="AP8" i="16" a="1"/>
  <c r="Q200" i="16" a="1"/>
  <c r="Q200" i="16" s="1"/>
  <c r="Y8" i="16"/>
  <c r="U8" i="16"/>
  <c r="Q202" i="16" a="1"/>
  <c r="Q202" i="16" s="1"/>
  <c r="AN8" i="16" a="1"/>
  <c r="Q225" i="16" a="1"/>
  <c r="Q184" i="16"/>
  <c r="Q208" i="16" a="1"/>
  <c r="T8" i="16" a="1"/>
  <c r="T8" i="16" s="1"/>
  <c r="U180" i="16"/>
  <c r="Q230" i="16"/>
  <c r="U139" i="16"/>
  <c r="Y139" i="16"/>
  <c r="U131" i="16"/>
  <c r="Y131" i="16"/>
  <c r="Y124" i="16"/>
  <c r="U124" i="16"/>
  <c r="Y16" i="16"/>
  <c r="U16" i="16"/>
  <c r="AB16" i="16"/>
  <c r="AB9" i="16"/>
  <c r="Y9" i="16"/>
  <c r="U9" i="16"/>
  <c r="E75" i="21" l="1"/>
  <c r="I75" i="21" s="1"/>
  <c r="AA8" i="16"/>
  <c r="AF25" i="16" s="1"/>
  <c r="E73" i="21"/>
  <c r="I73" i="21" s="1"/>
  <c r="AA57" i="3"/>
  <c r="Q218" i="3"/>
  <c r="Q220" i="3"/>
  <c r="Q217" i="3"/>
  <c r="Q213" i="3"/>
  <c r="Q208" i="3"/>
  <c r="Q211" i="3"/>
  <c r="Q214" i="3"/>
  <c r="Q212" i="3"/>
  <c r="Q219" i="3"/>
  <c r="Q209" i="3"/>
  <c r="Q210" i="3"/>
  <c r="Q215" i="3"/>
  <c r="Q221" i="3"/>
  <c r="Q216" i="3"/>
  <c r="AA13" i="3"/>
  <c r="AD65" i="3"/>
  <c r="AE66" i="3"/>
  <c r="AE29" i="3"/>
  <c r="AD52" i="3"/>
  <c r="AE32" i="3"/>
  <c r="AE51" i="3"/>
  <c r="AD48" i="3"/>
  <c r="AD37" i="3"/>
  <c r="AD32" i="3"/>
  <c r="AE14" i="3"/>
  <c r="AD11" i="3"/>
  <c r="AE23" i="3"/>
  <c r="AD17" i="3"/>
  <c r="AE17" i="3"/>
  <c r="AE42" i="3"/>
  <c r="AE31" i="3"/>
  <c r="AE9" i="3"/>
  <c r="AD19" i="3"/>
  <c r="AE65" i="3"/>
  <c r="AE35" i="3"/>
  <c r="AD38" i="3"/>
  <c r="AE36" i="3"/>
  <c r="AE26" i="3"/>
  <c r="AD24" i="3"/>
  <c r="AD31" i="3"/>
  <c r="AE48" i="3"/>
  <c r="AE11" i="3"/>
  <c r="AD13" i="3"/>
  <c r="AE40" i="3"/>
  <c r="AD10" i="3"/>
  <c r="AD41" i="3"/>
  <c r="AD18" i="3"/>
  <c r="AE41" i="3"/>
  <c r="AD51" i="3"/>
  <c r="AD22" i="3"/>
  <c r="AD40" i="3"/>
  <c r="AD28" i="3"/>
  <c r="AD25" i="3"/>
  <c r="AE62" i="3"/>
  <c r="AE21" i="3"/>
  <c r="AD67" i="3"/>
  <c r="AE20" i="3"/>
  <c r="AE28" i="3"/>
  <c r="AE24" i="3"/>
  <c r="AD56" i="3"/>
  <c r="AD68" i="3"/>
  <c r="AD44" i="3"/>
  <c r="AE67" i="3"/>
  <c r="AD20" i="3"/>
  <c r="AE52" i="3"/>
  <c r="AD62" i="3"/>
  <c r="AD9" i="3"/>
  <c r="AE22" i="3"/>
  <c r="AD61" i="3"/>
  <c r="AD23" i="3"/>
  <c r="AE57" i="3"/>
  <c r="AE27" i="3"/>
  <c r="AD64" i="3"/>
  <c r="AD69" i="3"/>
  <c r="AE69" i="3"/>
  <c r="AE8" i="3"/>
  <c r="AD8" i="3"/>
  <c r="AD36" i="3"/>
  <c r="AD26" i="3"/>
  <c r="AE39" i="3"/>
  <c r="AE10" i="3"/>
  <c r="AD21" i="3"/>
  <c r="AE58" i="3"/>
  <c r="AE13" i="3"/>
  <c r="AD59" i="3"/>
  <c r="AD14" i="3"/>
  <c r="AE63" i="3"/>
  <c r="AD53" i="3"/>
  <c r="AE53" i="3"/>
  <c r="AD66" i="3"/>
  <c r="AE54" i="3"/>
  <c r="AD63" i="3"/>
  <c r="AD35" i="3"/>
  <c r="AD58" i="3"/>
  <c r="AD12" i="3"/>
  <c r="AE46" i="3"/>
  <c r="AD57" i="3"/>
  <c r="AD15" i="3"/>
  <c r="AE49" i="3"/>
  <c r="AE19" i="3"/>
  <c r="AD50" i="3"/>
  <c r="AD49" i="3"/>
  <c r="AE37" i="3"/>
  <c r="AD46" i="3"/>
  <c r="AE50" i="3"/>
  <c r="AD47" i="3"/>
  <c r="AE59" i="3"/>
  <c r="AE25" i="3"/>
  <c r="AE44" i="3"/>
  <c r="AD45" i="3"/>
  <c r="AE12" i="3"/>
  <c r="AE64" i="3"/>
  <c r="AD55" i="3"/>
  <c r="AE56" i="3"/>
  <c r="AE55" i="3"/>
  <c r="AE16" i="3"/>
  <c r="AE33" i="3"/>
  <c r="AD34" i="3"/>
  <c r="AE30" i="3"/>
  <c r="AD43" i="3"/>
  <c r="AE47" i="3"/>
  <c r="AD54" i="3"/>
  <c r="AD16" i="3"/>
  <c r="AE34" i="3"/>
  <c r="AD30" i="3"/>
  <c r="AD60" i="3"/>
  <c r="AE18" i="3"/>
  <c r="AD39" i="3"/>
  <c r="AD27" i="3"/>
  <c r="AE45" i="3"/>
  <c r="AE43" i="3"/>
  <c r="AE15" i="3"/>
  <c r="AD29" i="3"/>
  <c r="AD42" i="3"/>
  <c r="AE68" i="3"/>
  <c r="AE60" i="3"/>
  <c r="AE61" i="3"/>
  <c r="AD33" i="3"/>
  <c r="AE38" i="3"/>
  <c r="AA21" i="16"/>
  <c r="AA41" i="3"/>
  <c r="AA46" i="3"/>
  <c r="AA29" i="16"/>
  <c r="E24" i="21"/>
  <c r="I24" i="21" s="1"/>
  <c r="U200" i="16"/>
  <c r="AA41" i="16"/>
  <c r="AA33" i="3"/>
  <c r="AA50" i="16"/>
  <c r="AA42" i="16"/>
  <c r="AT49" i="16"/>
  <c r="AT29" i="16"/>
  <c r="AT30" i="16"/>
  <c r="AT9" i="16"/>
  <c r="AT69" i="16"/>
  <c r="AT65" i="16"/>
  <c r="AT67" i="16"/>
  <c r="AT20" i="16"/>
  <c r="AT54" i="16"/>
  <c r="AT46" i="16"/>
  <c r="AT28" i="16"/>
  <c r="AT35" i="16"/>
  <c r="AT16" i="16"/>
  <c r="AT13" i="16"/>
  <c r="AT36" i="16"/>
  <c r="AT63" i="16"/>
  <c r="AT25" i="16"/>
  <c r="AT37" i="16"/>
  <c r="AT12" i="16"/>
  <c r="AT56" i="16"/>
  <c r="AT60" i="16"/>
  <c r="AT15" i="16"/>
  <c r="AT64" i="16"/>
  <c r="AT26" i="16"/>
  <c r="AT53" i="16"/>
  <c r="AT41" i="16"/>
  <c r="AT47" i="16"/>
  <c r="AT11" i="16"/>
  <c r="AP8" i="16"/>
  <c r="AT8" i="16" s="1"/>
  <c r="AT17" i="16"/>
  <c r="AT44" i="16"/>
  <c r="AT45" i="16"/>
  <c r="AT48" i="16"/>
  <c r="AT21" i="16"/>
  <c r="AT22" i="16"/>
  <c r="AT66" i="16"/>
  <c r="AT68" i="16"/>
  <c r="AT52" i="16"/>
  <c r="AT59" i="16"/>
  <c r="AT27" i="16"/>
  <c r="AT39" i="16"/>
  <c r="AT55" i="16"/>
  <c r="AT19" i="16"/>
  <c r="AT34" i="16"/>
  <c r="AT43" i="16"/>
  <c r="AT42" i="16"/>
  <c r="AT18" i="16"/>
  <c r="AT58" i="16"/>
  <c r="AT40" i="16"/>
  <c r="AT38" i="16"/>
  <c r="AT23" i="16"/>
  <c r="AT51" i="16"/>
  <c r="AT33" i="16"/>
  <c r="AT24" i="16"/>
  <c r="AT61" i="16"/>
  <c r="AT50" i="16"/>
  <c r="AT31" i="16"/>
  <c r="AT10" i="16"/>
  <c r="AT32" i="16"/>
  <c r="AT14" i="16"/>
  <c r="AT57" i="16"/>
  <c r="AT62" i="16"/>
  <c r="AA22" i="16"/>
  <c r="U194" i="16"/>
  <c r="E18" i="21"/>
  <c r="I18" i="21" s="1"/>
  <c r="D22" i="21"/>
  <c r="U198" i="3"/>
  <c r="AA38" i="3"/>
  <c r="U184" i="3"/>
  <c r="D8" i="21"/>
  <c r="AA51" i="16"/>
  <c r="AA44" i="3"/>
  <c r="E70" i="21"/>
  <c r="I70" i="21" s="1"/>
  <c r="AA22" i="3"/>
  <c r="AA24" i="16"/>
  <c r="AL35" i="3"/>
  <c r="AM35" i="3" s="1"/>
  <c r="AL41" i="3"/>
  <c r="AM41" i="3" s="1"/>
  <c r="AL14" i="3"/>
  <c r="AM14" i="3" s="1"/>
  <c r="AL59" i="3"/>
  <c r="AM59" i="3" s="1"/>
  <c r="AL36" i="3"/>
  <c r="AM36" i="3" s="1"/>
  <c r="AL54" i="3"/>
  <c r="AL22" i="3"/>
  <c r="AM22" i="3" s="1"/>
  <c r="AL29" i="3"/>
  <c r="AM29" i="3" s="1"/>
  <c r="AL25" i="3"/>
  <c r="AM25" i="3" s="1"/>
  <c r="AL43" i="3"/>
  <c r="AL68" i="3"/>
  <c r="AM68" i="3" s="1"/>
  <c r="AL34" i="3"/>
  <c r="AM34" i="3" s="1"/>
  <c r="AL61" i="3"/>
  <c r="AM61" i="3" s="1"/>
  <c r="AL55" i="3"/>
  <c r="AM55" i="3" s="1"/>
  <c r="AL53" i="3"/>
  <c r="AM53" i="3" s="1"/>
  <c r="AL23" i="3"/>
  <c r="AL66" i="3"/>
  <c r="AM66" i="3" s="1"/>
  <c r="AL65" i="3"/>
  <c r="AM65" i="3" s="1"/>
  <c r="AL48" i="3"/>
  <c r="AM48" i="3" s="1"/>
  <c r="AL18" i="3"/>
  <c r="AM18" i="3" s="1"/>
  <c r="AL44" i="3"/>
  <c r="D71" i="21" s="1"/>
  <c r="AL37" i="3"/>
  <c r="AM37" i="3" s="1"/>
  <c r="AL17" i="3"/>
  <c r="AM17" i="3" s="1"/>
  <c r="AL19" i="3"/>
  <c r="AM19" i="3" s="1"/>
  <c r="AL20" i="3"/>
  <c r="AL31" i="3"/>
  <c r="AL56" i="3"/>
  <c r="AM56" i="3" s="1"/>
  <c r="AL11" i="3"/>
  <c r="AM11" i="3" s="1"/>
  <c r="AL16" i="3"/>
  <c r="AM16" i="3" s="1"/>
  <c r="AL60" i="3"/>
  <c r="AL46" i="3"/>
  <c r="AM46" i="3" s="1"/>
  <c r="AL12" i="3"/>
  <c r="AL58" i="3"/>
  <c r="AL51" i="3"/>
  <c r="AL49" i="3"/>
  <c r="AM49" i="3" s="1"/>
  <c r="AL27" i="3"/>
  <c r="AM27" i="3" s="1"/>
  <c r="AL13" i="3"/>
  <c r="AM13" i="3" s="1"/>
  <c r="AL47" i="3"/>
  <c r="AM47" i="3" s="1"/>
  <c r="AL63" i="3"/>
  <c r="AM63" i="3" s="1"/>
  <c r="AL32" i="3"/>
  <c r="AL42" i="3"/>
  <c r="AM42" i="3" s="1"/>
  <c r="AL26" i="3"/>
  <c r="AL64" i="3"/>
  <c r="AL33" i="3"/>
  <c r="AM33" i="3" s="1"/>
  <c r="AL57" i="3"/>
  <c r="AM57" i="3" s="1"/>
  <c r="AL45" i="3"/>
  <c r="AM45" i="3" s="1"/>
  <c r="AL62" i="3"/>
  <c r="AL40" i="3"/>
  <c r="AM40" i="3" s="1"/>
  <c r="AL50" i="3"/>
  <c r="AM50" i="3" s="1"/>
  <c r="AL69" i="3"/>
  <c r="AM69" i="3" s="1"/>
  <c r="AL67" i="3"/>
  <c r="AM67" i="3" s="1"/>
  <c r="AL38" i="3"/>
  <c r="AM38" i="3" s="1"/>
  <c r="AL8" i="3"/>
  <c r="AL21" i="3"/>
  <c r="AM21" i="3" s="1"/>
  <c r="AL30" i="3"/>
  <c r="AM30" i="3" s="1"/>
  <c r="AL9" i="3"/>
  <c r="AM9" i="3" s="1"/>
  <c r="AL28" i="3"/>
  <c r="AM28" i="3" s="1"/>
  <c r="AL15" i="3"/>
  <c r="AM15" i="3" s="1"/>
  <c r="AL24" i="3"/>
  <c r="AM24" i="3" s="1"/>
  <c r="AL52" i="3"/>
  <c r="AM52" i="3" s="1"/>
  <c r="AL39" i="3"/>
  <c r="AM39" i="3" s="1"/>
  <c r="AL10" i="3"/>
  <c r="AM10" i="3" s="1"/>
  <c r="AA53" i="3"/>
  <c r="AA43" i="3"/>
  <c r="AA32" i="3"/>
  <c r="AA12" i="3"/>
  <c r="AA28" i="16"/>
  <c r="Q221" i="16"/>
  <c r="Q208" i="16"/>
  <c r="Q212" i="16"/>
  <c r="Q220" i="16"/>
  <c r="Q210" i="16"/>
  <c r="Q218" i="16"/>
  <c r="Q216" i="16"/>
  <c r="Q215" i="16"/>
  <c r="Q211" i="16"/>
  <c r="Q217" i="16"/>
  <c r="Q214" i="16"/>
  <c r="Q219" i="16"/>
  <c r="Q213" i="16"/>
  <c r="Q209" i="16"/>
  <c r="AA64" i="16"/>
  <c r="AA45" i="3"/>
  <c r="AA67" i="16"/>
  <c r="AA59" i="16"/>
  <c r="AA9" i="16"/>
  <c r="AG54" i="16" s="1"/>
  <c r="E8" i="21"/>
  <c r="I8" i="21" s="1"/>
  <c r="U184" i="16"/>
  <c r="AH16" i="16"/>
  <c r="AH37" i="16"/>
  <c r="AH39" i="16"/>
  <c r="AI49" i="16"/>
  <c r="AI24" i="16"/>
  <c r="AH43" i="16"/>
  <c r="AH24" i="16"/>
  <c r="AI41" i="16"/>
  <c r="AI22" i="16"/>
  <c r="AI45" i="16"/>
  <c r="AH33" i="16"/>
  <c r="AH69" i="16"/>
  <c r="AH31" i="16"/>
  <c r="AH42" i="16"/>
  <c r="AH59" i="16"/>
  <c r="AI27" i="16"/>
  <c r="AI21" i="16"/>
  <c r="AH11" i="16"/>
  <c r="AH65" i="16"/>
  <c r="AH51" i="16"/>
  <c r="AH44" i="16"/>
  <c r="AH10" i="16"/>
  <c r="AI38" i="16"/>
  <c r="AH55" i="16"/>
  <c r="AI15" i="16"/>
  <c r="AH15" i="16"/>
  <c r="AH32" i="16"/>
  <c r="AH67" i="16"/>
  <c r="AH54" i="16"/>
  <c r="AI57" i="16"/>
  <c r="AI65" i="16"/>
  <c r="AH26" i="16"/>
  <c r="AH12" i="16"/>
  <c r="AI50" i="16"/>
  <c r="AI54" i="16"/>
  <c r="AH66" i="16"/>
  <c r="AH27" i="16"/>
  <c r="AH49" i="16"/>
  <c r="AI10" i="16"/>
  <c r="AH17" i="16"/>
  <c r="AI69" i="16"/>
  <c r="AH23" i="16"/>
  <c r="AI8" i="16"/>
  <c r="AH61" i="16"/>
  <c r="AH52" i="16"/>
  <c r="AH47" i="16"/>
  <c r="AI30" i="16"/>
  <c r="AH14" i="16"/>
  <c r="AI60" i="16"/>
  <c r="AH25" i="16"/>
  <c r="AH62" i="16"/>
  <c r="AH20" i="16"/>
  <c r="AI67" i="16"/>
  <c r="AH63" i="16"/>
  <c r="AI31" i="16"/>
  <c r="AH56" i="16"/>
  <c r="AH57" i="16"/>
  <c r="AI11" i="16"/>
  <c r="AH68" i="16"/>
  <c r="AH40" i="16"/>
  <c r="AI37" i="16"/>
  <c r="AH46" i="16"/>
  <c r="AH28" i="16"/>
  <c r="AI34" i="16"/>
  <c r="AI55" i="16"/>
  <c r="AH60" i="16"/>
  <c r="AI64" i="16"/>
  <c r="AI53" i="16"/>
  <c r="AI46" i="16"/>
  <c r="AH48" i="16"/>
  <c r="AH19" i="16"/>
  <c r="AI52" i="16"/>
  <c r="AI56" i="16"/>
  <c r="AI28" i="16"/>
  <c r="AH35" i="16"/>
  <c r="AH53" i="16"/>
  <c r="AI62" i="16"/>
  <c r="AI13" i="16"/>
  <c r="AI59" i="16"/>
  <c r="AI40" i="16"/>
  <c r="AI16" i="16"/>
  <c r="AI26" i="16"/>
  <c r="AH21" i="16"/>
  <c r="AI36" i="16"/>
  <c r="AI39" i="16"/>
  <c r="AI42" i="16"/>
  <c r="AI20" i="16"/>
  <c r="AH64" i="16"/>
  <c r="AI43" i="16"/>
  <c r="AI68" i="16"/>
  <c r="AH58" i="16"/>
  <c r="AI29" i="16"/>
  <c r="AH36" i="16"/>
  <c r="AH50" i="16"/>
  <c r="AI19" i="16"/>
  <c r="AH8" i="16"/>
  <c r="AH9" i="16"/>
  <c r="AI17" i="16"/>
  <c r="AH18" i="16"/>
  <c r="AH38" i="16"/>
  <c r="AI23" i="16"/>
  <c r="AI63" i="16"/>
  <c r="AH41" i="16"/>
  <c r="AI25" i="16"/>
  <c r="AI61" i="16"/>
  <c r="AH29" i="16"/>
  <c r="AI12" i="16"/>
  <c r="AI58" i="16"/>
  <c r="AI32" i="16"/>
  <c r="AI44" i="16"/>
  <c r="AI66" i="16"/>
  <c r="AI51" i="16"/>
  <c r="AI33" i="16"/>
  <c r="AI48" i="16"/>
  <c r="AI47" i="16"/>
  <c r="AI35" i="16"/>
  <c r="AI9" i="16"/>
  <c r="AH45" i="16"/>
  <c r="AH22" i="16"/>
  <c r="AI14" i="16"/>
  <c r="AI18" i="16"/>
  <c r="AH13" i="16"/>
  <c r="AH34" i="16"/>
  <c r="AH30" i="16"/>
  <c r="AA31" i="3"/>
  <c r="AA24" i="3"/>
  <c r="Q228" i="3"/>
  <c r="Q226" i="3"/>
  <c r="Q227" i="3"/>
  <c r="Q225" i="3"/>
  <c r="AA25" i="3"/>
  <c r="E19" i="21"/>
  <c r="I19" i="21" s="1"/>
  <c r="U195" i="16"/>
  <c r="AA56" i="3"/>
  <c r="AA30" i="3"/>
  <c r="AA48" i="3"/>
  <c r="AA40" i="16"/>
  <c r="AA30" i="16"/>
  <c r="AA62" i="3"/>
  <c r="AA32" i="16"/>
  <c r="AA39" i="16"/>
  <c r="U198" i="16"/>
  <c r="E22" i="21"/>
  <c r="I22" i="21" s="1"/>
  <c r="E69" i="21"/>
  <c r="I69" i="21" s="1"/>
  <c r="AA47" i="16"/>
  <c r="E74" i="21"/>
  <c r="I74" i="21" s="1"/>
  <c r="AA67" i="3"/>
  <c r="AG25" i="16"/>
  <c r="AA48" i="16"/>
  <c r="AI35" i="3"/>
  <c r="AH38" i="3"/>
  <c r="AH21" i="3"/>
  <c r="AH62" i="3"/>
  <c r="AI21" i="3"/>
  <c r="AH48" i="3"/>
  <c r="AH31" i="3"/>
  <c r="AI12" i="3"/>
  <c r="AH8" i="3"/>
  <c r="AH25" i="3"/>
  <c r="AI59" i="3"/>
  <c r="AI43" i="3"/>
  <c r="AI54" i="3"/>
  <c r="AH54" i="3"/>
  <c r="AI42" i="3"/>
  <c r="AH50" i="3"/>
  <c r="AH66" i="3"/>
  <c r="AI69" i="3"/>
  <c r="AI17" i="3"/>
  <c r="AH60" i="3"/>
  <c r="AH58" i="3"/>
  <c r="AH30" i="3"/>
  <c r="AH46" i="3"/>
  <c r="AI56" i="3"/>
  <c r="AI47" i="3"/>
  <c r="AH29" i="3"/>
  <c r="AI13" i="3"/>
  <c r="AH27" i="3"/>
  <c r="AH69" i="3"/>
  <c r="AH53" i="3"/>
  <c r="AH35" i="3"/>
  <c r="AH57" i="3"/>
  <c r="AH51" i="3"/>
  <c r="AI31" i="3"/>
  <c r="AH63" i="3"/>
  <c r="AH15" i="3"/>
  <c r="AH11" i="3"/>
  <c r="AH44" i="3"/>
  <c r="AI62" i="3"/>
  <c r="AI53" i="3"/>
  <c r="AH10" i="3"/>
  <c r="AH18" i="3"/>
  <c r="AH64" i="3"/>
  <c r="AH68" i="3"/>
  <c r="AI20" i="3"/>
  <c r="AH56" i="3"/>
  <c r="AI60" i="3"/>
  <c r="AH17" i="3"/>
  <c r="AI55" i="3"/>
  <c r="AI49" i="3"/>
  <c r="AH42" i="3"/>
  <c r="AH55" i="3"/>
  <c r="AI10" i="3"/>
  <c r="AI15" i="3"/>
  <c r="AI30" i="3"/>
  <c r="AH37" i="3"/>
  <c r="AH12" i="3"/>
  <c r="AI38" i="3"/>
  <c r="AI23" i="3"/>
  <c r="AH65" i="3"/>
  <c r="AH43" i="3"/>
  <c r="AI65" i="3"/>
  <c r="AI52" i="3"/>
  <c r="AH14" i="3"/>
  <c r="AI41" i="3"/>
  <c r="AI45" i="3"/>
  <c r="AI64" i="3"/>
  <c r="AI46" i="3"/>
  <c r="AH49" i="3"/>
  <c r="AI27" i="3"/>
  <c r="AI63" i="3"/>
  <c r="AH61" i="3"/>
  <c r="AH33" i="3"/>
  <c r="AI40" i="3"/>
  <c r="AI51" i="3"/>
  <c r="AI50" i="3"/>
  <c r="AH32" i="3"/>
  <c r="AI22" i="3"/>
  <c r="AI58" i="3"/>
  <c r="AI68" i="3"/>
  <c r="AH39" i="3"/>
  <c r="AI33" i="3"/>
  <c r="AI48" i="3"/>
  <c r="AI66" i="3"/>
  <c r="AH23" i="3"/>
  <c r="AI8" i="3"/>
  <c r="AH59" i="3"/>
  <c r="AI61" i="3"/>
  <c r="AH24" i="3"/>
  <c r="AH22" i="3"/>
  <c r="AH47" i="3"/>
  <c r="AI16" i="3"/>
  <c r="AH13" i="3"/>
  <c r="AI39" i="3"/>
  <c r="AI14" i="3"/>
  <c r="AH40" i="3"/>
  <c r="AH34" i="3"/>
  <c r="AI36" i="3"/>
  <c r="AH36" i="3"/>
  <c r="AI24" i="3"/>
  <c r="AH9" i="3"/>
  <c r="AH52" i="3"/>
  <c r="AH20" i="3"/>
  <c r="AI32" i="3"/>
  <c r="AI37" i="3"/>
  <c r="AI18" i="3"/>
  <c r="AI11" i="3"/>
  <c r="AI57" i="3"/>
  <c r="AI44" i="3"/>
  <c r="AH28" i="3"/>
  <c r="AI29" i="3"/>
  <c r="AI26" i="3"/>
  <c r="AH45" i="3"/>
  <c r="AH19" i="3"/>
  <c r="AI34" i="3"/>
  <c r="AI25" i="3"/>
  <c r="AI9" i="3"/>
  <c r="AH16" i="3"/>
  <c r="AI67" i="3"/>
  <c r="AH67" i="3"/>
  <c r="AI28" i="3"/>
  <c r="AI19" i="3"/>
  <c r="AH26" i="3"/>
  <c r="AH41" i="3"/>
  <c r="AA66" i="3"/>
  <c r="AA27" i="16"/>
  <c r="AA61" i="16"/>
  <c r="Q227" i="16"/>
  <c r="Q225" i="16"/>
  <c r="Q228" i="16"/>
  <c r="Q226" i="16"/>
  <c r="E27" i="21"/>
  <c r="I27" i="21" s="1"/>
  <c r="U203" i="16"/>
  <c r="AA36" i="16"/>
  <c r="AA36" i="3"/>
  <c r="Q191" i="3"/>
  <c r="D14" i="21"/>
  <c r="U190" i="3"/>
  <c r="Q192" i="3"/>
  <c r="AA10" i="3"/>
  <c r="AA58" i="16"/>
  <c r="U193" i="3"/>
  <c r="D17" i="21"/>
  <c r="AA27" i="3"/>
  <c r="AA56" i="16"/>
  <c r="AA21" i="3"/>
  <c r="AA11" i="3"/>
  <c r="D18" i="21"/>
  <c r="U194" i="3"/>
  <c r="E72" i="21"/>
  <c r="I72" i="21" s="1"/>
  <c r="AA37" i="3"/>
  <c r="AA52" i="3"/>
  <c r="AA11" i="16"/>
  <c r="U202" i="3"/>
  <c r="D26" i="21"/>
  <c r="AA60" i="16"/>
  <c r="AA46" i="16"/>
  <c r="AA35" i="3"/>
  <c r="AA59" i="3"/>
  <c r="AA10" i="16"/>
  <c r="AA45" i="16"/>
  <c r="AA34" i="3"/>
  <c r="AA54" i="16"/>
  <c r="AA55" i="16"/>
  <c r="AA51" i="3"/>
  <c r="Q199" i="3"/>
  <c r="U197" i="3"/>
  <c r="D21" i="21"/>
  <c r="AA50" i="3"/>
  <c r="AA23" i="16"/>
  <c r="AA19" i="16"/>
  <c r="AA33" i="16"/>
  <c r="AA65" i="3"/>
  <c r="AA18" i="16"/>
  <c r="AA66" i="16"/>
  <c r="AA28" i="3"/>
  <c r="AA64" i="3"/>
  <c r="AA23" i="3"/>
  <c r="AA44" i="16"/>
  <c r="AA34" i="16"/>
  <c r="AA15" i="16"/>
  <c r="U202" i="16"/>
  <c r="E26" i="21"/>
  <c r="I26" i="21" s="1"/>
  <c r="E14" i="21"/>
  <c r="I14" i="21" s="1"/>
  <c r="Q191" i="16"/>
  <c r="U190" i="16"/>
  <c r="Q192" i="16"/>
  <c r="D62" i="21"/>
  <c r="AM54" i="3"/>
  <c r="D57" i="21"/>
  <c r="D63" i="21"/>
  <c r="AM43" i="3"/>
  <c r="AM23" i="3"/>
  <c r="D58" i="21"/>
  <c r="D60" i="21"/>
  <c r="D61" i="21"/>
  <c r="D56" i="21"/>
  <c r="AM12" i="3"/>
  <c r="AM58" i="3"/>
  <c r="AM51" i="3"/>
  <c r="AN8" i="3"/>
  <c r="AO57" i="3" s="1"/>
  <c r="AM32" i="3"/>
  <c r="D64" i="21"/>
  <c r="D59" i="21"/>
  <c r="AM26" i="3"/>
  <c r="AM20" i="3"/>
  <c r="AM64" i="3"/>
  <c r="AM31" i="3"/>
  <c r="AM60" i="3"/>
  <c r="AA8" i="3"/>
  <c r="AA35" i="16"/>
  <c r="AA39" i="3"/>
  <c r="U196" i="16"/>
  <c r="E20" i="21"/>
  <c r="I20" i="21" s="1"/>
  <c r="AA47" i="3"/>
  <c r="AA38" i="16"/>
  <c r="AA14" i="16"/>
  <c r="AA69" i="16"/>
  <c r="AA49" i="16"/>
  <c r="AA17" i="3"/>
  <c r="AA43" i="16"/>
  <c r="E60" i="21"/>
  <c r="I60" i="21" s="1"/>
  <c r="AM11" i="16"/>
  <c r="E64" i="21"/>
  <c r="I64" i="21" s="1"/>
  <c r="AM61" i="16"/>
  <c r="E58" i="21"/>
  <c r="I58" i="21" s="1"/>
  <c r="AM51" i="16"/>
  <c r="AM40" i="16"/>
  <c r="AM19" i="16"/>
  <c r="AM37" i="16"/>
  <c r="AM21" i="16"/>
  <c r="AM27" i="16"/>
  <c r="AM36" i="16"/>
  <c r="AM12" i="16"/>
  <c r="AM10" i="16"/>
  <c r="AM63" i="16"/>
  <c r="AM57" i="16"/>
  <c r="AM53" i="16"/>
  <c r="AM68" i="16"/>
  <c r="AM47" i="16"/>
  <c r="AM32" i="16"/>
  <c r="AM18" i="16"/>
  <c r="AM69" i="16"/>
  <c r="AM54" i="16"/>
  <c r="AM38" i="16"/>
  <c r="E56" i="21"/>
  <c r="I56" i="21" s="1"/>
  <c r="AM46" i="16"/>
  <c r="AM42" i="16"/>
  <c r="AM52" i="16"/>
  <c r="AM62" i="16"/>
  <c r="E63" i="21"/>
  <c r="I63" i="21" s="1"/>
  <c r="E61" i="21"/>
  <c r="I61" i="21" s="1"/>
  <c r="AM45" i="16"/>
  <c r="AM34" i="16"/>
  <c r="AM65" i="16"/>
  <c r="AM35" i="16"/>
  <c r="AM50" i="16"/>
  <c r="E62" i="21"/>
  <c r="I62" i="21" s="1"/>
  <c r="E57" i="21"/>
  <c r="I57" i="21" s="1"/>
  <c r="AM15" i="16"/>
  <c r="AM64" i="16"/>
  <c r="AM31" i="16"/>
  <c r="AM41" i="16"/>
  <c r="AM48" i="16"/>
  <c r="AM56" i="16"/>
  <c r="AM39" i="16"/>
  <c r="AM14" i="16"/>
  <c r="AM17" i="16"/>
  <c r="AN8" i="16"/>
  <c r="AO57" i="16" s="1"/>
  <c r="E59" i="21"/>
  <c r="I59" i="21" s="1"/>
  <c r="AM43" i="16"/>
  <c r="AM49" i="16"/>
  <c r="AM26" i="16"/>
  <c r="AM59" i="16"/>
  <c r="AM55" i="16"/>
  <c r="AM13" i="16"/>
  <c r="AM66" i="16"/>
  <c r="AM24" i="16"/>
  <c r="AM30" i="16"/>
  <c r="AM23" i="16"/>
  <c r="AM25" i="16"/>
  <c r="AM22" i="16"/>
  <c r="AM9" i="16"/>
  <c r="AM16" i="16"/>
  <c r="AM28" i="16"/>
  <c r="AM33" i="16"/>
  <c r="AM67" i="16"/>
  <c r="AM20" i="16"/>
  <c r="AM58" i="16"/>
  <c r="AM60" i="16"/>
  <c r="AM44" i="16"/>
  <c r="AM29" i="16"/>
  <c r="AO56" i="16"/>
  <c r="AA31" i="16"/>
  <c r="AA58" i="3"/>
  <c r="AA29" i="3"/>
  <c r="AA16" i="16"/>
  <c r="U230" i="16"/>
  <c r="Q240" i="16"/>
  <c r="U240" i="16" s="1"/>
  <c r="D20" i="21"/>
  <c r="U196" i="3"/>
  <c r="D27" i="21"/>
  <c r="U203" i="3"/>
  <c r="Q240" i="3"/>
  <c r="U240" i="3" s="1"/>
  <c r="U230" i="3"/>
  <c r="AA68" i="3"/>
  <c r="AA57" i="16"/>
  <c r="AA20" i="16"/>
  <c r="AA61" i="3"/>
  <c r="AA13" i="16"/>
  <c r="AA68" i="16"/>
  <c r="E76" i="21"/>
  <c r="I76" i="21" s="1"/>
  <c r="AA14" i="3"/>
  <c r="AA17" i="16"/>
  <c r="AA63" i="16"/>
  <c r="AE55" i="16"/>
  <c r="AD28" i="16"/>
  <c r="AE64" i="16"/>
  <c r="AD29" i="16"/>
  <c r="AE57" i="16"/>
  <c r="AD41" i="16"/>
  <c r="AE41" i="16"/>
  <c r="AE35" i="16"/>
  <c r="AD52" i="16"/>
  <c r="AE32" i="16"/>
  <c r="AE27" i="16"/>
  <c r="AE33" i="16"/>
  <c r="AD62" i="16"/>
  <c r="AE14" i="16"/>
  <c r="AD66" i="16"/>
  <c r="AD58" i="16"/>
  <c r="AE12" i="16"/>
  <c r="AD55" i="16"/>
  <c r="AD46" i="16"/>
  <c r="AE28" i="16"/>
  <c r="AD32" i="16"/>
  <c r="AD8" i="16"/>
  <c r="AD9" i="16"/>
  <c r="AD57" i="16"/>
  <c r="AD59" i="16"/>
  <c r="AD69" i="16"/>
  <c r="AE15" i="16"/>
  <c r="AD26" i="16"/>
  <c r="AD49" i="16"/>
  <c r="AE11" i="16"/>
  <c r="AE23" i="16"/>
  <c r="AE69" i="16"/>
  <c r="AD45" i="16"/>
  <c r="AD47" i="16"/>
  <c r="AD10" i="16"/>
  <c r="AE46" i="16"/>
  <c r="AD17" i="16"/>
  <c r="AD39" i="16"/>
  <c r="AD19" i="16"/>
  <c r="AD16" i="16"/>
  <c r="AD15" i="16"/>
  <c r="AE26" i="16"/>
  <c r="AE66" i="16"/>
  <c r="AD13" i="16"/>
  <c r="AE37" i="16"/>
  <c r="AE20" i="16"/>
  <c r="AE42" i="16"/>
  <c r="AE16" i="16"/>
  <c r="AE52" i="16"/>
  <c r="AE58" i="16"/>
  <c r="AE48" i="16"/>
  <c r="AD38" i="16"/>
  <c r="AD27" i="16"/>
  <c r="AE49" i="16"/>
  <c r="AD43" i="16"/>
  <c r="AE68" i="16"/>
  <c r="AD44" i="16"/>
  <c r="AD68" i="16"/>
  <c r="AE51" i="16"/>
  <c r="AE54" i="16"/>
  <c r="AD48" i="16"/>
  <c r="AE43" i="16"/>
  <c r="AD40" i="16"/>
  <c r="AD34" i="16"/>
  <c r="AD63" i="16"/>
  <c r="AD64" i="16"/>
  <c r="AD23" i="16"/>
  <c r="AD67" i="16"/>
  <c r="AE21" i="16"/>
  <c r="AD22" i="16"/>
  <c r="AE18" i="16"/>
  <c r="AD35" i="16"/>
  <c r="AD54" i="16"/>
  <c r="AD51" i="16"/>
  <c r="AD24" i="16"/>
  <c r="AD14" i="16"/>
  <c r="AD30" i="16"/>
  <c r="AE63" i="16"/>
  <c r="AE40" i="16"/>
  <c r="AD56" i="16"/>
  <c r="AE60" i="16"/>
  <c r="AE45" i="16"/>
  <c r="AE19" i="16"/>
  <c r="AD11" i="16"/>
  <c r="AD60" i="16"/>
  <c r="AE22" i="16"/>
  <c r="AE36" i="16"/>
  <c r="AE31" i="16"/>
  <c r="AD20" i="16"/>
  <c r="AE47" i="16"/>
  <c r="AE29" i="16"/>
  <c r="AE44" i="16"/>
  <c r="AE65" i="16"/>
  <c r="AD18" i="16"/>
  <c r="AD33" i="16"/>
  <c r="AD36" i="16"/>
  <c r="AE10" i="16"/>
  <c r="AE34" i="16"/>
  <c r="AD21" i="16"/>
  <c r="AE50" i="16"/>
  <c r="AE59" i="16"/>
  <c r="AE61" i="16"/>
  <c r="AE67" i="16"/>
  <c r="AD37" i="16"/>
  <c r="AD25" i="16"/>
  <c r="AE8" i="16"/>
  <c r="AE25" i="16"/>
  <c r="AE24" i="16"/>
  <c r="AE30" i="16"/>
  <c r="AD42" i="16"/>
  <c r="AD12" i="16"/>
  <c r="AD31" i="16"/>
  <c r="AE56" i="16"/>
  <c r="AE53" i="16"/>
  <c r="AE9" i="16"/>
  <c r="AD65" i="16"/>
  <c r="AE17" i="16"/>
  <c r="AE39" i="16"/>
  <c r="AD50" i="16"/>
  <c r="AD53" i="16"/>
  <c r="AE13" i="16"/>
  <c r="AE38" i="16"/>
  <c r="AE62" i="16"/>
  <c r="AD61" i="16"/>
  <c r="AA12" i="16"/>
  <c r="AA26" i="16"/>
  <c r="AA9" i="3"/>
  <c r="AA26" i="3"/>
  <c r="AA55" i="3"/>
  <c r="AA54" i="3"/>
  <c r="D19" i="21"/>
  <c r="U195" i="3"/>
  <c r="E17" i="21"/>
  <c r="I17" i="21" s="1"/>
  <c r="U193" i="16"/>
  <c r="AA52" i="16"/>
  <c r="AA25" i="16"/>
  <c r="AA37" i="16"/>
  <c r="D24" i="21"/>
  <c r="U200" i="3"/>
  <c r="AT56" i="3"/>
  <c r="AT60" i="3"/>
  <c r="AT18" i="3"/>
  <c r="AT9" i="3"/>
  <c r="AT10" i="3"/>
  <c r="AT40" i="3"/>
  <c r="AT63" i="3"/>
  <c r="AT51" i="3"/>
  <c r="AT26" i="3"/>
  <c r="AT30" i="3"/>
  <c r="AT50" i="3"/>
  <c r="AT67" i="3"/>
  <c r="AT66" i="3"/>
  <c r="AT22" i="3"/>
  <c r="AT33" i="3"/>
  <c r="AT47" i="3"/>
  <c r="AT58" i="3"/>
  <c r="AT62" i="3"/>
  <c r="AT31" i="3"/>
  <c r="AT16" i="3"/>
  <c r="AT57" i="3"/>
  <c r="AT55" i="3"/>
  <c r="AT37" i="3"/>
  <c r="AT17" i="3"/>
  <c r="AT21" i="3"/>
  <c r="AT41" i="3"/>
  <c r="AT27" i="3"/>
  <c r="AT68" i="3"/>
  <c r="AT36" i="3"/>
  <c r="AT49" i="3"/>
  <c r="AT38" i="3"/>
  <c r="AT15" i="3"/>
  <c r="AT29" i="3"/>
  <c r="AT45" i="3"/>
  <c r="AT12" i="3"/>
  <c r="AT43" i="3"/>
  <c r="AT11" i="3"/>
  <c r="AT34" i="3"/>
  <c r="AT52" i="3"/>
  <c r="AT25" i="3"/>
  <c r="AT65" i="3"/>
  <c r="AT20" i="3"/>
  <c r="AT64" i="3"/>
  <c r="AT61" i="3"/>
  <c r="AT35" i="3"/>
  <c r="AP8" i="3"/>
  <c r="AT8" i="3" s="1"/>
  <c r="AT42" i="3"/>
  <c r="AT48" i="3"/>
  <c r="AT39" i="3"/>
  <c r="AT19" i="3"/>
  <c r="AT46" i="3"/>
  <c r="AT23" i="3"/>
  <c r="AT69" i="3"/>
  <c r="AT54" i="3"/>
  <c r="AT28" i="3"/>
  <c r="AT24" i="3"/>
  <c r="AT59" i="3"/>
  <c r="AT14" i="3"/>
  <c r="AT32" i="3"/>
  <c r="AT53" i="3"/>
  <c r="AT13" i="3"/>
  <c r="AT44" i="3"/>
  <c r="AA49" i="3"/>
  <c r="AA16" i="3"/>
  <c r="AA20" i="3"/>
  <c r="AA53" i="16"/>
  <c r="E68" i="21"/>
  <c r="I68" i="21" s="1"/>
  <c r="AA18" i="3"/>
  <c r="AA63" i="3"/>
  <c r="AA65" i="16"/>
  <c r="E67" i="21"/>
  <c r="AL181" i="16"/>
  <c r="AA69" i="3"/>
  <c r="AA62" i="16"/>
  <c r="AA60" i="3"/>
  <c r="AA40" i="3"/>
  <c r="AA19" i="3"/>
  <c r="AA42" i="3"/>
  <c r="AA15" i="3"/>
  <c r="U197" i="16"/>
  <c r="E21" i="21"/>
  <c r="I21" i="21" s="1"/>
  <c r="Q199" i="16"/>
  <c r="AF54" i="16" l="1"/>
  <c r="D75" i="21"/>
  <c r="H75" i="21" s="1"/>
  <c r="AO17" i="16"/>
  <c r="AO41" i="3"/>
  <c r="AO58" i="16"/>
  <c r="AO36" i="16"/>
  <c r="AO65" i="16"/>
  <c r="AO50" i="16"/>
  <c r="AO68" i="16"/>
  <c r="AO23" i="16"/>
  <c r="AO20" i="16"/>
  <c r="AO45" i="16"/>
  <c r="AO9" i="16"/>
  <c r="AG34" i="16"/>
  <c r="AO41" i="16"/>
  <c r="AO18" i="16"/>
  <c r="AO33" i="16"/>
  <c r="AO16" i="16"/>
  <c r="AO24" i="3"/>
  <c r="AO33" i="3"/>
  <c r="AO13" i="16"/>
  <c r="AO63" i="16"/>
  <c r="AO46" i="16"/>
  <c r="AO43" i="16"/>
  <c r="AO21" i="3"/>
  <c r="AO46" i="3"/>
  <c r="AO61" i="16"/>
  <c r="AO49" i="16"/>
  <c r="AO37" i="16"/>
  <c r="AO27" i="16"/>
  <c r="AO42" i="16"/>
  <c r="AO11" i="16"/>
  <c r="AO25" i="16"/>
  <c r="AO55" i="3"/>
  <c r="D70" i="21"/>
  <c r="AO67" i="16"/>
  <c r="AO24" i="16"/>
  <c r="AO21" i="16"/>
  <c r="AO40" i="16"/>
  <c r="AO53" i="3"/>
  <c r="AO66" i="3"/>
  <c r="AO38" i="3"/>
  <c r="AO68" i="3"/>
  <c r="AO45" i="3"/>
  <c r="AO14" i="3"/>
  <c r="AO26" i="3"/>
  <c r="AO22" i="3"/>
  <c r="AO51" i="3"/>
  <c r="AO35" i="3"/>
  <c r="AO37" i="3"/>
  <c r="AO11" i="3"/>
  <c r="AO60" i="3"/>
  <c r="AO62" i="3"/>
  <c r="AO31" i="3"/>
  <c r="AO25" i="3"/>
  <c r="AO49" i="3"/>
  <c r="AO13" i="3"/>
  <c r="AO10" i="3"/>
  <c r="AO63" i="3"/>
  <c r="AO27" i="3"/>
  <c r="AO32" i="3"/>
  <c r="AO52" i="3"/>
  <c r="AO65" i="3"/>
  <c r="AO51" i="16"/>
  <c r="AO48" i="3"/>
  <c r="AO19" i="3"/>
  <c r="AO50" i="3"/>
  <c r="AO44" i="3"/>
  <c r="AG62" i="16"/>
  <c r="AF41" i="16"/>
  <c r="AO58" i="3"/>
  <c r="AO59" i="3"/>
  <c r="AO30" i="3"/>
  <c r="AO18" i="3"/>
  <c r="AM44" i="3"/>
  <c r="AO54" i="3"/>
  <c r="AO42" i="3"/>
  <c r="AO34" i="3"/>
  <c r="AO12" i="3"/>
  <c r="AO39" i="3"/>
  <c r="AO9" i="3"/>
  <c r="D86" i="21"/>
  <c r="AU54" i="3"/>
  <c r="BH54" i="3"/>
  <c r="AT181" i="3"/>
  <c r="BH181" i="3" s="1"/>
  <c r="D79" i="21"/>
  <c r="AU8" i="3"/>
  <c r="BH8" i="3"/>
  <c r="BH34" i="3"/>
  <c r="AU34" i="3"/>
  <c r="AU55" i="3"/>
  <c r="BH55" i="3"/>
  <c r="AU22" i="3"/>
  <c r="BH22" i="3"/>
  <c r="AU40" i="3"/>
  <c r="BH40" i="3"/>
  <c r="H24" i="21"/>
  <c r="N24" i="21" s="1"/>
  <c r="H19" i="21"/>
  <c r="N19" i="21" s="1"/>
  <c r="H20" i="21"/>
  <c r="N20" i="21" s="1"/>
  <c r="I67" i="21"/>
  <c r="E77" i="21"/>
  <c r="I77" i="21" s="1"/>
  <c r="AU13" i="3"/>
  <c r="BH13" i="3"/>
  <c r="BH69" i="3"/>
  <c r="AU69" i="3"/>
  <c r="AU11" i="3"/>
  <c r="D80" i="21"/>
  <c r="BH11" i="3"/>
  <c r="BH57" i="3"/>
  <c r="AU57" i="3"/>
  <c r="BH66" i="3"/>
  <c r="AU66" i="3"/>
  <c r="D88" i="21"/>
  <c r="AU10" i="3"/>
  <c r="BH10" i="3"/>
  <c r="BH53" i="3"/>
  <c r="AU53" i="3"/>
  <c r="BH61" i="3"/>
  <c r="AU61" i="3"/>
  <c r="AU43" i="3"/>
  <c r="BH43" i="3"/>
  <c r="AU16" i="3"/>
  <c r="BH16" i="3"/>
  <c r="BH67" i="3"/>
  <c r="AU67" i="3"/>
  <c r="BH9" i="3"/>
  <c r="AU9" i="3"/>
  <c r="H63" i="21"/>
  <c r="N63" i="21" s="1"/>
  <c r="H26" i="21"/>
  <c r="N26" i="21" s="1"/>
  <c r="AF13" i="16"/>
  <c r="AG26" i="16"/>
  <c r="AG42" i="16"/>
  <c r="AG51" i="16"/>
  <c r="AG37" i="16"/>
  <c r="AG48" i="16"/>
  <c r="AF39" i="16"/>
  <c r="AG40" i="16"/>
  <c r="AG53" i="16"/>
  <c r="AF22" i="16"/>
  <c r="AG14" i="16"/>
  <c r="AF24" i="16"/>
  <c r="AG29" i="16"/>
  <c r="AG13" i="16"/>
  <c r="D51" i="21"/>
  <c r="U227" i="3"/>
  <c r="E39" i="21"/>
  <c r="I39" i="21" s="1"/>
  <c r="U215" i="16"/>
  <c r="Q223" i="16"/>
  <c r="H8" i="21"/>
  <c r="N8" i="21" s="1"/>
  <c r="E87" i="21"/>
  <c r="I87" i="21" s="1"/>
  <c r="BH62" i="16"/>
  <c r="AU62" i="16"/>
  <c r="AU24" i="16"/>
  <c r="BH24" i="16"/>
  <c r="E82" i="21"/>
  <c r="I82" i="21" s="1"/>
  <c r="BH42" i="16"/>
  <c r="AU42" i="16"/>
  <c r="AU52" i="16"/>
  <c r="BH52" i="16"/>
  <c r="AU17" i="16"/>
  <c r="BH17" i="16"/>
  <c r="AU15" i="16"/>
  <c r="E81" i="21"/>
  <c r="I81" i="21" s="1"/>
  <c r="BH15" i="16"/>
  <c r="AU13" i="16"/>
  <c r="BH13" i="16"/>
  <c r="AU65" i="16"/>
  <c r="BH65" i="16"/>
  <c r="U212" i="3"/>
  <c r="D36" i="21"/>
  <c r="BH32" i="3"/>
  <c r="AU32" i="3"/>
  <c r="AU46" i="3"/>
  <c r="BH46" i="3"/>
  <c r="AU64" i="3"/>
  <c r="BH64" i="3"/>
  <c r="AU12" i="3"/>
  <c r="BH12" i="3"/>
  <c r="BH27" i="3"/>
  <c r="AU27" i="3"/>
  <c r="BH31" i="3"/>
  <c r="AU31" i="3"/>
  <c r="BH50" i="3"/>
  <c r="AU50" i="3"/>
  <c r="AU18" i="3"/>
  <c r="BH18" i="3"/>
  <c r="AO29" i="16"/>
  <c r="AO39" i="16"/>
  <c r="AO22" i="16"/>
  <c r="AO10" i="16"/>
  <c r="AO52" i="16"/>
  <c r="AO15" i="16"/>
  <c r="AO53" i="16"/>
  <c r="H57" i="21"/>
  <c r="N57" i="21" s="1"/>
  <c r="H62" i="21"/>
  <c r="N62" i="21" s="1"/>
  <c r="AG20" i="16"/>
  <c r="AF66" i="16"/>
  <c r="AG66" i="16"/>
  <c r="AF38" i="16"/>
  <c r="AF65" i="16"/>
  <c r="AF15" i="16"/>
  <c r="AF23" i="16"/>
  <c r="AG12" i="16"/>
  <c r="AF32" i="16"/>
  <c r="AG22" i="16"/>
  <c r="AF35" i="16"/>
  <c r="AF8" i="16"/>
  <c r="AF47" i="16"/>
  <c r="AF64" i="16"/>
  <c r="AG52" i="16"/>
  <c r="D50" i="21"/>
  <c r="U226" i="3"/>
  <c r="E40" i="21"/>
  <c r="I40" i="21" s="1"/>
  <c r="U216" i="16"/>
  <c r="D72" i="21"/>
  <c r="D74" i="21"/>
  <c r="AU57" i="16"/>
  <c r="BH57" i="16"/>
  <c r="BH33" i="16"/>
  <c r="AU33" i="16"/>
  <c r="BH43" i="16"/>
  <c r="AU43" i="16"/>
  <c r="BH68" i="16"/>
  <c r="AU68" i="16"/>
  <c r="AT181" i="16"/>
  <c r="BH181" i="16" s="1"/>
  <c r="E79" i="21"/>
  <c r="AU8" i="16"/>
  <c r="BH8" i="16"/>
  <c r="BH60" i="16"/>
  <c r="AU60" i="16"/>
  <c r="AU16" i="16"/>
  <c r="BH16" i="16"/>
  <c r="BH69" i="16"/>
  <c r="AU69" i="16"/>
  <c r="D38" i="21"/>
  <c r="U214" i="3"/>
  <c r="AO23" i="3"/>
  <c r="AO29" i="3"/>
  <c r="AO28" i="3"/>
  <c r="AG27" i="16"/>
  <c r="AF49" i="16"/>
  <c r="AG61" i="16"/>
  <c r="AF52" i="16"/>
  <c r="AG50" i="16"/>
  <c r="AF51" i="16"/>
  <c r="AG23" i="16"/>
  <c r="AF28" i="16"/>
  <c r="AF57" i="16"/>
  <c r="AG38" i="16"/>
  <c r="AF59" i="16"/>
  <c r="AF40" i="16"/>
  <c r="AG24" i="16"/>
  <c r="AF27" i="16"/>
  <c r="AF18" i="16"/>
  <c r="AF19" i="16"/>
  <c r="U228" i="3"/>
  <c r="D52" i="21"/>
  <c r="U209" i="16"/>
  <c r="E33" i="21"/>
  <c r="I33" i="21" s="1"/>
  <c r="U218" i="16"/>
  <c r="E42" i="21"/>
  <c r="I42" i="21" s="1"/>
  <c r="D67" i="21"/>
  <c r="AL181" i="3"/>
  <c r="H71" i="21"/>
  <c r="AU14" i="16"/>
  <c r="BH14" i="16"/>
  <c r="BH51" i="16"/>
  <c r="AU51" i="16"/>
  <c r="AU34" i="16"/>
  <c r="BH34" i="16"/>
  <c r="AU66" i="16"/>
  <c r="E88" i="21"/>
  <c r="I88" i="21" s="1"/>
  <c r="BH66" i="16"/>
  <c r="AU11" i="16"/>
  <c r="BH11" i="16"/>
  <c r="E80" i="21"/>
  <c r="I80" i="21" s="1"/>
  <c r="BH56" i="16"/>
  <c r="AU56" i="16"/>
  <c r="AU35" i="16"/>
  <c r="BH35" i="16"/>
  <c r="AU9" i="16"/>
  <c r="BH9" i="16"/>
  <c r="D40" i="21"/>
  <c r="U216" i="3"/>
  <c r="D35" i="21"/>
  <c r="U211" i="3"/>
  <c r="E23" i="21"/>
  <c r="I23" i="21" s="1"/>
  <c r="U199" i="16"/>
  <c r="Q201" i="16"/>
  <c r="BH24" i="3"/>
  <c r="AU24" i="3"/>
  <c r="BH48" i="3"/>
  <c r="AU48" i="3"/>
  <c r="AU25" i="3"/>
  <c r="BH25" i="3"/>
  <c r="BH15" i="3"/>
  <c r="AU15" i="3"/>
  <c r="D81" i="21"/>
  <c r="AU17" i="3"/>
  <c r="BH17" i="3"/>
  <c r="AU47" i="3"/>
  <c r="BH47" i="3"/>
  <c r="AU51" i="3"/>
  <c r="BH51" i="3"/>
  <c r="H27" i="21"/>
  <c r="AU44" i="3"/>
  <c r="D83" i="21"/>
  <c r="BH44" i="3"/>
  <c r="D85" i="21"/>
  <c r="BH49" i="3"/>
  <c r="AU49" i="3"/>
  <c r="BH35" i="3"/>
  <c r="AU35" i="3"/>
  <c r="AU36" i="3"/>
  <c r="BH36" i="3"/>
  <c r="AU23" i="3"/>
  <c r="BH23" i="3"/>
  <c r="BH68" i="3"/>
  <c r="AU68" i="3"/>
  <c r="AN181" i="16"/>
  <c r="BC181" i="16" s="1"/>
  <c r="BC8" i="16" a="1"/>
  <c r="AO8" i="16"/>
  <c r="E55" i="21"/>
  <c r="AM8" i="16"/>
  <c r="H17" i="21"/>
  <c r="N17" i="21" s="1"/>
  <c r="BH14" i="3"/>
  <c r="AU14" i="3"/>
  <c r="BH19" i="3"/>
  <c r="AU19" i="3"/>
  <c r="AU20" i="3"/>
  <c r="BH20" i="3"/>
  <c r="BH45" i="3"/>
  <c r="D84" i="21"/>
  <c r="AU45" i="3"/>
  <c r="AU41" i="3"/>
  <c r="BH41" i="3"/>
  <c r="D87" i="21"/>
  <c r="AU62" i="3"/>
  <c r="BH62" i="3"/>
  <c r="AU30" i="3"/>
  <c r="BH30" i="3"/>
  <c r="AU60" i="3"/>
  <c r="BH60" i="3"/>
  <c r="AO28" i="16"/>
  <c r="AO44" i="16"/>
  <c r="AO31" i="16"/>
  <c r="AO62" i="16"/>
  <c r="AO38" i="16"/>
  <c r="AO66" i="16"/>
  <c r="AO14" i="16"/>
  <c r="AO34" i="16"/>
  <c r="AU59" i="3"/>
  <c r="BH59" i="3"/>
  <c r="BH39" i="3"/>
  <c r="AU39" i="3"/>
  <c r="BH65" i="3"/>
  <c r="AU65" i="3"/>
  <c r="BH29" i="3"/>
  <c r="AU29" i="3"/>
  <c r="AU21" i="3"/>
  <c r="BH21" i="3"/>
  <c r="AU58" i="3"/>
  <c r="BH58" i="3"/>
  <c r="BH26" i="3"/>
  <c r="AU26" i="3"/>
  <c r="AU56" i="3"/>
  <c r="BH56" i="3"/>
  <c r="AO59" i="16"/>
  <c r="AO64" i="16"/>
  <c r="AO12" i="16"/>
  <c r="AO60" i="16"/>
  <c r="AO54" i="16"/>
  <c r="AO32" i="16"/>
  <c r="H64" i="21"/>
  <c r="U192" i="16"/>
  <c r="E16" i="21"/>
  <c r="H18" i="21"/>
  <c r="N18" i="21" s="1"/>
  <c r="AG58" i="16"/>
  <c r="AF36" i="16"/>
  <c r="AF20" i="16"/>
  <c r="AG47" i="16"/>
  <c r="AF53" i="16"/>
  <c r="AG8" i="16"/>
  <c r="AF48" i="16"/>
  <c r="AG44" i="16"/>
  <c r="AF42" i="16"/>
  <c r="AG17" i="16"/>
  <c r="AF12" i="16"/>
  <c r="AF58" i="16"/>
  <c r="AG35" i="16"/>
  <c r="AF63" i="16"/>
  <c r="AF37" i="16"/>
  <c r="AG39" i="16"/>
  <c r="U213" i="16"/>
  <c r="E37" i="21"/>
  <c r="I37" i="21" s="1"/>
  <c r="U210" i="16"/>
  <c r="E34" i="21"/>
  <c r="I34" i="21" s="1"/>
  <c r="D68" i="21"/>
  <c r="BH32" i="16"/>
  <c r="AU32" i="16"/>
  <c r="AU23" i="16"/>
  <c r="BH23" i="16"/>
  <c r="BH19" i="16"/>
  <c r="AU19" i="16"/>
  <c r="AU22" i="16"/>
  <c r="BH22" i="16"/>
  <c r="BH47" i="16"/>
  <c r="AU47" i="16"/>
  <c r="AU12" i="16"/>
  <c r="BH12" i="16"/>
  <c r="BH28" i="16"/>
  <c r="AU28" i="16"/>
  <c r="AU30" i="16"/>
  <c r="BH30" i="16"/>
  <c r="D45" i="21"/>
  <c r="U221" i="3"/>
  <c r="D32" i="21"/>
  <c r="U208" i="3"/>
  <c r="Q222" i="3"/>
  <c r="Q206" i="3" a="1"/>
  <c r="Q206" i="3" s="1"/>
  <c r="AO64" i="3"/>
  <c r="AO47" i="3"/>
  <c r="AO56" i="3"/>
  <c r="AO43" i="3"/>
  <c r="AO17" i="3"/>
  <c r="AO61" i="3"/>
  <c r="AO20" i="3"/>
  <c r="D16" i="21"/>
  <c r="U192" i="3"/>
  <c r="E50" i="21"/>
  <c r="I50" i="21" s="1"/>
  <c r="U226" i="16"/>
  <c r="AG33" i="16"/>
  <c r="AG45" i="16"/>
  <c r="AF17" i="16"/>
  <c r="AG11" i="16"/>
  <c r="AF67" i="16"/>
  <c r="AG65" i="16"/>
  <c r="AF46" i="16"/>
  <c r="AF11" i="16"/>
  <c r="AF50" i="16"/>
  <c r="AF56" i="16"/>
  <c r="AF9" i="16"/>
  <c r="AG31" i="16"/>
  <c r="AG21" i="16"/>
  <c r="AG57" i="16"/>
  <c r="AF68" i="16"/>
  <c r="U219" i="16"/>
  <c r="E43" i="21"/>
  <c r="I43" i="21" s="1"/>
  <c r="E44" i="21"/>
  <c r="I44" i="21" s="1"/>
  <c r="U220" i="16"/>
  <c r="D73" i="21"/>
  <c r="H22" i="21"/>
  <c r="BH10" i="16"/>
  <c r="AU10" i="16"/>
  <c r="AU38" i="16"/>
  <c r="BH38" i="16"/>
  <c r="BH55" i="16"/>
  <c r="AU55" i="16"/>
  <c r="AU21" i="16"/>
  <c r="BH21" i="16"/>
  <c r="AU41" i="16"/>
  <c r="BH41" i="16"/>
  <c r="AU37" i="16"/>
  <c r="BH37" i="16"/>
  <c r="AU46" i="16"/>
  <c r="BH46" i="16"/>
  <c r="BH29" i="16"/>
  <c r="AU29" i="16"/>
  <c r="U215" i="3"/>
  <c r="D39" i="21"/>
  <c r="Q223" i="3"/>
  <c r="D37" i="21"/>
  <c r="U213" i="3"/>
  <c r="BH28" i="3"/>
  <c r="AU28" i="3"/>
  <c r="D82" i="21"/>
  <c r="BH42" i="3"/>
  <c r="AU42" i="3"/>
  <c r="AU52" i="3"/>
  <c r="BH52" i="3"/>
  <c r="BH38" i="3"/>
  <c r="AU38" i="3"/>
  <c r="BH37" i="3"/>
  <c r="AU37" i="3"/>
  <c r="AU33" i="3"/>
  <c r="BH33" i="3"/>
  <c r="AU63" i="3"/>
  <c r="BH63" i="3"/>
  <c r="AO69" i="16"/>
  <c r="AO19" i="16"/>
  <c r="AO30" i="16"/>
  <c r="AO55" i="16"/>
  <c r="AO35" i="16"/>
  <c r="AO26" i="16"/>
  <c r="AO48" i="16"/>
  <c r="AO47" i="16"/>
  <c r="AO15" i="3"/>
  <c r="AO67" i="3"/>
  <c r="AO36" i="3"/>
  <c r="AO16" i="3"/>
  <c r="AO40" i="3"/>
  <c r="AO69" i="3"/>
  <c r="U191" i="16"/>
  <c r="E15" i="21"/>
  <c r="I15" i="21" s="1"/>
  <c r="H21" i="21"/>
  <c r="U228" i="16"/>
  <c r="E52" i="21"/>
  <c r="I52" i="21" s="1"/>
  <c r="AG55" i="16"/>
  <c r="AG49" i="16"/>
  <c r="AF43" i="16"/>
  <c r="AG18" i="16"/>
  <c r="AG16" i="16"/>
  <c r="AG41" i="16"/>
  <c r="AG56" i="16"/>
  <c r="AF62" i="16"/>
  <c r="AF34" i="16"/>
  <c r="AG30" i="16"/>
  <c r="AF45" i="16"/>
  <c r="AG46" i="16"/>
  <c r="AG59" i="16"/>
  <c r="AG69" i="16"/>
  <c r="E38" i="21"/>
  <c r="I38" i="21" s="1"/>
  <c r="U214" i="16"/>
  <c r="E36" i="21"/>
  <c r="I36" i="21" s="1"/>
  <c r="U212" i="16"/>
  <c r="D69" i="21"/>
  <c r="BH31" i="16"/>
  <c r="AU31" i="16"/>
  <c r="AU40" i="16"/>
  <c r="BH40" i="16"/>
  <c r="AU39" i="16"/>
  <c r="BH39" i="16"/>
  <c r="AU48" i="16"/>
  <c r="BH48" i="16"/>
  <c r="AU53" i="16"/>
  <c r="BH53" i="16"/>
  <c r="BH25" i="16"/>
  <c r="AU25" i="16"/>
  <c r="BH54" i="16"/>
  <c r="AU54" i="16"/>
  <c r="E86" i="21"/>
  <c r="I86" i="21" s="1"/>
  <c r="E85" i="21"/>
  <c r="I85" i="21" s="1"/>
  <c r="AU49" i="16"/>
  <c r="BH49" i="16"/>
  <c r="D34" i="21"/>
  <c r="U210" i="3"/>
  <c r="D41" i="21"/>
  <c r="U217" i="3"/>
  <c r="AG28" i="3"/>
  <c r="AG10" i="3"/>
  <c r="AF59" i="3"/>
  <c r="AF57" i="3"/>
  <c r="AG21" i="3"/>
  <c r="AF8" i="3"/>
  <c r="AF40" i="3"/>
  <c r="AF31" i="3"/>
  <c r="AG34" i="3"/>
  <c r="AG69" i="3"/>
  <c r="AF26" i="3"/>
  <c r="AG38" i="3"/>
  <c r="AG57" i="3"/>
  <c r="AG16" i="3"/>
  <c r="AF55" i="3"/>
  <c r="AG46" i="3"/>
  <c r="AF64" i="3"/>
  <c r="AG22" i="3"/>
  <c r="AF27" i="3"/>
  <c r="AF41" i="3"/>
  <c r="AG11" i="3"/>
  <c r="AF60" i="3"/>
  <c r="AF39" i="3"/>
  <c r="AF15" i="3"/>
  <c r="AG18" i="3"/>
  <c r="AG53" i="3"/>
  <c r="AG59" i="3"/>
  <c r="AG67" i="3"/>
  <c r="AG25" i="3"/>
  <c r="AF25" i="3"/>
  <c r="AG68" i="3"/>
  <c r="AG58" i="3"/>
  <c r="AF63" i="3"/>
  <c r="AG8" i="3"/>
  <c r="AF35" i="3"/>
  <c r="AF33" i="3"/>
  <c r="AG32" i="3"/>
  <c r="AG39" i="3"/>
  <c r="AF38" i="3"/>
  <c r="AG42" i="3"/>
  <c r="AG45" i="3"/>
  <c r="AG13" i="3"/>
  <c r="AF21" i="3"/>
  <c r="AG27" i="3"/>
  <c r="AG64" i="3"/>
  <c r="AF48" i="3"/>
  <c r="AG23" i="3"/>
  <c r="AG20" i="3"/>
  <c r="AF22" i="3"/>
  <c r="AG49" i="3"/>
  <c r="AF10" i="3"/>
  <c r="AG26" i="3"/>
  <c r="AF14" i="3"/>
  <c r="AF37" i="3"/>
  <c r="AF49" i="3"/>
  <c r="AG47" i="3"/>
  <c r="AG48" i="3"/>
  <c r="AF50" i="3"/>
  <c r="AG9" i="3"/>
  <c r="AG36" i="3"/>
  <c r="AF43" i="3"/>
  <c r="AF20" i="3"/>
  <c r="AG51" i="3"/>
  <c r="AF52" i="3"/>
  <c r="AF24" i="3"/>
  <c r="AG30" i="3"/>
  <c r="AF42" i="3"/>
  <c r="AF19" i="3"/>
  <c r="AF16" i="3"/>
  <c r="AG17" i="3"/>
  <c r="AG54" i="3"/>
  <c r="AG55" i="3"/>
  <c r="AF23" i="3"/>
  <c r="AF29" i="3"/>
  <c r="AF51" i="3"/>
  <c r="AF18" i="3"/>
  <c r="AF46" i="3"/>
  <c r="AG63" i="3"/>
  <c r="AF12" i="3"/>
  <c r="AG31" i="3"/>
  <c r="AF58" i="3"/>
  <c r="AG60" i="3"/>
  <c r="AG19" i="3"/>
  <c r="AG40" i="3"/>
  <c r="AG65" i="3"/>
  <c r="AF66" i="3"/>
  <c r="AF69" i="3"/>
  <c r="AG44" i="3"/>
  <c r="AG66" i="3"/>
  <c r="AF62" i="3"/>
  <c r="AG43" i="3"/>
  <c r="AF30" i="3"/>
  <c r="AF13" i="3"/>
  <c r="AF67" i="3"/>
  <c r="AG52" i="3"/>
  <c r="AG61" i="3"/>
  <c r="AG33" i="3"/>
  <c r="AF54" i="3"/>
  <c r="AF9" i="3"/>
  <c r="AF28" i="3"/>
  <c r="AF44" i="3"/>
  <c r="AF17" i="3"/>
  <c r="AG56" i="3"/>
  <c r="AF53" i="3"/>
  <c r="AG29" i="3"/>
  <c r="AG37" i="3"/>
  <c r="AG41" i="3"/>
  <c r="AF47" i="3"/>
  <c r="AG35" i="3"/>
  <c r="AG15" i="3"/>
  <c r="AG62" i="3"/>
  <c r="AG12" i="3"/>
  <c r="AF34" i="3"/>
  <c r="AF45" i="3"/>
  <c r="AG24" i="3"/>
  <c r="AF65" i="3"/>
  <c r="AF36" i="3"/>
  <c r="AF11" i="3"/>
  <c r="AF61" i="3"/>
  <c r="AG14" i="3"/>
  <c r="AF32" i="3"/>
  <c r="AG50" i="3"/>
  <c r="AF56" i="3"/>
  <c r="AF68" i="3"/>
  <c r="BC8" i="3" a="1"/>
  <c r="AO8" i="3"/>
  <c r="AM8" i="3"/>
  <c r="D55" i="21"/>
  <c r="AN181" i="3"/>
  <c r="BC181" i="3" s="1"/>
  <c r="H60" i="21"/>
  <c r="H14" i="21"/>
  <c r="N14" i="21" s="1"/>
  <c r="U225" i="16"/>
  <c r="Q229" i="16"/>
  <c r="E49" i="21"/>
  <c r="I49" i="21" s="1"/>
  <c r="AG28" i="16"/>
  <c r="AF26" i="16"/>
  <c r="AF55" i="16"/>
  <c r="AF60" i="16"/>
  <c r="AF29" i="16"/>
  <c r="AG36" i="16"/>
  <c r="AG15" i="16"/>
  <c r="AF30" i="16"/>
  <c r="AG32" i="16"/>
  <c r="AF16" i="16"/>
  <c r="AG19" i="16"/>
  <c r="AF14" i="16"/>
  <c r="AF69" i="16"/>
  <c r="AF61" i="16"/>
  <c r="U217" i="16"/>
  <c r="E41" i="21"/>
  <c r="I41" i="21" s="1"/>
  <c r="Q222" i="16"/>
  <c r="U208" i="16"/>
  <c r="E32" i="21"/>
  <c r="I32" i="21" s="1"/>
  <c r="Q206" i="16" a="1"/>
  <c r="Q206" i="16" s="1"/>
  <c r="H70" i="21"/>
  <c r="N70" i="21" s="1"/>
  <c r="D76" i="21"/>
  <c r="AU50" i="16"/>
  <c r="BH50" i="16"/>
  <c r="BH58" i="16"/>
  <c r="AU58" i="16"/>
  <c r="AU27" i="16"/>
  <c r="BH27" i="16"/>
  <c r="BH45" i="16"/>
  <c r="E84" i="21"/>
  <c r="I84" i="21" s="1"/>
  <c r="AU45" i="16"/>
  <c r="AU26" i="16"/>
  <c r="BH26" i="16"/>
  <c r="AU63" i="16"/>
  <c r="BH63" i="16"/>
  <c r="AU20" i="16"/>
  <c r="BH20" i="16"/>
  <c r="U209" i="3"/>
  <c r="D33" i="21"/>
  <c r="U220" i="3"/>
  <c r="D44" i="21"/>
  <c r="H59" i="21"/>
  <c r="H56" i="21"/>
  <c r="H61" i="21"/>
  <c r="N61" i="21" s="1"/>
  <c r="H58" i="21"/>
  <c r="AM62" i="3"/>
  <c r="U199" i="3"/>
  <c r="Q201" i="3"/>
  <c r="D23" i="21"/>
  <c r="D15" i="21"/>
  <c r="U191" i="3"/>
  <c r="E51" i="21"/>
  <c r="I51" i="21" s="1"/>
  <c r="U227" i="16"/>
  <c r="AG64" i="16"/>
  <c r="AF44" i="16"/>
  <c r="AF21" i="16"/>
  <c r="AF10" i="16"/>
  <c r="AF33" i="16"/>
  <c r="AG63" i="16"/>
  <c r="AG43" i="16"/>
  <c r="AF31" i="16"/>
  <c r="AG10" i="16"/>
  <c r="AG67" i="16"/>
  <c r="AG68" i="16"/>
  <c r="AG60" i="16"/>
  <c r="AG9" i="16"/>
  <c r="U225" i="3"/>
  <c r="D49" i="21"/>
  <c r="Q229" i="3"/>
  <c r="E35" i="21"/>
  <c r="I35" i="21" s="1"/>
  <c r="U211" i="16"/>
  <c r="E45" i="21"/>
  <c r="I45" i="21" s="1"/>
  <c r="U221" i="16"/>
  <c r="BH61" i="16"/>
  <c r="AU61" i="16"/>
  <c r="AU18" i="16"/>
  <c r="BH18" i="16"/>
  <c r="BH59" i="16"/>
  <c r="AU59" i="16"/>
  <c r="BH44" i="16"/>
  <c r="E83" i="21"/>
  <c r="I83" i="21" s="1"/>
  <c r="AU44" i="16"/>
  <c r="AU64" i="16"/>
  <c r="BH64" i="16"/>
  <c r="BH36" i="16"/>
  <c r="AU36" i="16"/>
  <c r="AU67" i="16"/>
  <c r="BH67" i="16"/>
  <c r="U219" i="3"/>
  <c r="D43" i="21"/>
  <c r="D42" i="21"/>
  <c r="U218" i="3"/>
  <c r="H16" i="21" l="1"/>
  <c r="M16" i="21" s="1"/>
  <c r="BI20" i="16"/>
  <c r="BJ20" i="16"/>
  <c r="BI45" i="16"/>
  <c r="BJ45" i="16"/>
  <c r="BC48" i="16"/>
  <c r="BC68" i="16"/>
  <c r="BC64" i="16"/>
  <c r="BC63" i="16"/>
  <c r="BC27" i="16"/>
  <c r="BC15" i="16"/>
  <c r="BC13" i="16"/>
  <c r="BC38" i="16"/>
  <c r="BC36" i="16"/>
  <c r="BC56" i="16"/>
  <c r="BC33" i="16"/>
  <c r="BC20" i="16"/>
  <c r="BC66" i="16"/>
  <c r="BC62" i="16"/>
  <c r="BC28" i="16"/>
  <c r="BC50" i="16"/>
  <c r="BC26" i="16"/>
  <c r="BC44" i="16"/>
  <c r="BC14" i="16"/>
  <c r="BC47" i="16"/>
  <c r="BC53" i="16"/>
  <c r="BC23" i="16"/>
  <c r="BC67" i="16"/>
  <c r="BC19" i="16"/>
  <c r="BC16" i="16"/>
  <c r="BC21" i="16"/>
  <c r="BC29" i="16"/>
  <c r="BC8" i="16"/>
  <c r="BC41" i="16"/>
  <c r="BC37" i="16"/>
  <c r="BC25" i="16"/>
  <c r="BC51" i="16"/>
  <c r="BC30" i="16"/>
  <c r="BC58" i="16"/>
  <c r="BC61" i="16"/>
  <c r="BC42" i="16"/>
  <c r="BC9" i="16"/>
  <c r="BC43" i="16"/>
  <c r="BC57" i="16"/>
  <c r="BC46" i="16"/>
  <c r="BC39" i="16"/>
  <c r="BC17" i="16"/>
  <c r="BC49" i="16"/>
  <c r="BC59" i="16"/>
  <c r="BC34" i="16"/>
  <c r="BC45" i="16"/>
  <c r="BC22" i="16"/>
  <c r="BC32" i="16"/>
  <c r="BC10" i="16"/>
  <c r="BC24" i="16"/>
  <c r="BC52" i="16"/>
  <c r="BC18" i="16"/>
  <c r="BC12" i="16"/>
  <c r="BC31" i="16"/>
  <c r="BC35" i="16"/>
  <c r="BC65" i="16"/>
  <c r="BC69" i="16"/>
  <c r="BC55" i="16"/>
  <c r="BC54" i="16"/>
  <c r="BC40" i="16"/>
  <c r="BC11" i="16"/>
  <c r="BC60" i="16"/>
  <c r="M60" i="21"/>
  <c r="H82" i="21"/>
  <c r="N82" i="21" s="1"/>
  <c r="BJ21" i="16"/>
  <c r="BI21" i="16"/>
  <c r="BI58" i="3"/>
  <c r="BJ58" i="3"/>
  <c r="BJ44" i="3"/>
  <c r="BI44" i="3"/>
  <c r="H35" i="21"/>
  <c r="N35" i="21" s="1"/>
  <c r="BJ56" i="16"/>
  <c r="BI56" i="16"/>
  <c r="BJ29" i="16"/>
  <c r="BI29" i="16"/>
  <c r="M22" i="21"/>
  <c r="BI12" i="16"/>
  <c r="BJ12" i="16"/>
  <c r="BI23" i="16"/>
  <c r="BJ23" i="16"/>
  <c r="BI12" i="3"/>
  <c r="BJ12" i="3"/>
  <c r="BI13" i="16"/>
  <c r="BJ13" i="16"/>
  <c r="H88" i="21"/>
  <c r="N88" i="21" s="1"/>
  <c r="BI55" i="3"/>
  <c r="BJ55" i="3"/>
  <c r="BI59" i="16"/>
  <c r="BJ59" i="16"/>
  <c r="H44" i="21"/>
  <c r="N44" i="21" s="1"/>
  <c r="BI31" i="16"/>
  <c r="BJ31" i="16"/>
  <c r="M21" i="21"/>
  <c r="BJ28" i="3"/>
  <c r="BI28" i="3"/>
  <c r="BI46" i="16"/>
  <c r="BJ46" i="16"/>
  <c r="H73" i="21"/>
  <c r="H32" i="21"/>
  <c r="BI21" i="3"/>
  <c r="BJ21" i="3"/>
  <c r="BJ59" i="3"/>
  <c r="BI59" i="3"/>
  <c r="BI30" i="3"/>
  <c r="BJ30" i="3"/>
  <c r="H84" i="21"/>
  <c r="N84" i="21" s="1"/>
  <c r="BI68" i="3"/>
  <c r="BJ68" i="3"/>
  <c r="BI35" i="3"/>
  <c r="BJ35" i="3"/>
  <c r="H40" i="21"/>
  <c r="BJ11" i="16"/>
  <c r="BI11" i="16"/>
  <c r="BI51" i="16"/>
  <c r="BJ51" i="16"/>
  <c r="N22" i="21"/>
  <c r="H74" i="21"/>
  <c r="H51" i="21"/>
  <c r="N51" i="21" s="1"/>
  <c r="M26" i="21"/>
  <c r="BI67" i="3"/>
  <c r="BJ67" i="3"/>
  <c r="BJ53" i="3"/>
  <c r="BI53" i="3"/>
  <c r="BJ69" i="3"/>
  <c r="BI69" i="3"/>
  <c r="M19" i="21"/>
  <c r="H23" i="21"/>
  <c r="N23" i="21" s="1"/>
  <c r="H85" i="21"/>
  <c r="N85" i="21" s="1"/>
  <c r="M27" i="21"/>
  <c r="BI17" i="3"/>
  <c r="BJ17" i="3"/>
  <c r="BJ48" i="3"/>
  <c r="BI48" i="3"/>
  <c r="BI34" i="16"/>
  <c r="BJ34" i="16"/>
  <c r="H52" i="21"/>
  <c r="N52" i="21" s="1"/>
  <c r="M61" i="21"/>
  <c r="BI60" i="3"/>
  <c r="BJ60" i="3"/>
  <c r="BI27" i="3"/>
  <c r="BJ27" i="3"/>
  <c r="BJ52" i="16"/>
  <c r="BI52" i="16"/>
  <c r="BJ9" i="3"/>
  <c r="BI9" i="3"/>
  <c r="BI61" i="3"/>
  <c r="BJ61" i="3"/>
  <c r="BJ63" i="16"/>
  <c r="BI63" i="16"/>
  <c r="BI49" i="16"/>
  <c r="BJ49" i="16"/>
  <c r="BI39" i="3"/>
  <c r="BJ39" i="3"/>
  <c r="BI14" i="3"/>
  <c r="BJ14" i="3"/>
  <c r="H83" i="21"/>
  <c r="BI68" i="16"/>
  <c r="BJ68" i="16"/>
  <c r="M57" i="21"/>
  <c r="BJ18" i="3"/>
  <c r="BI18" i="3"/>
  <c r="BI54" i="3"/>
  <c r="BJ54" i="3"/>
  <c r="M56" i="21"/>
  <c r="BJ36" i="16"/>
  <c r="BI36" i="16"/>
  <c r="BI18" i="16"/>
  <c r="BJ18" i="16"/>
  <c r="U229" i="3"/>
  <c r="D53" i="21"/>
  <c r="BI26" i="16"/>
  <c r="BJ26" i="16"/>
  <c r="BI58" i="16"/>
  <c r="BJ58" i="16"/>
  <c r="M14" i="21"/>
  <c r="D65" i="21"/>
  <c r="H55" i="21"/>
  <c r="BJ48" i="16"/>
  <c r="BI48" i="16"/>
  <c r="BI38" i="3"/>
  <c r="BJ38" i="3"/>
  <c r="BI55" i="16"/>
  <c r="BJ55" i="16"/>
  <c r="N27" i="21"/>
  <c r="BI45" i="3"/>
  <c r="BJ45" i="3"/>
  <c r="M17" i="21"/>
  <c r="BJ23" i="3"/>
  <c r="BI23" i="3"/>
  <c r="BJ51" i="3"/>
  <c r="BI51" i="3"/>
  <c r="BI15" i="3"/>
  <c r="BJ15" i="3"/>
  <c r="BJ9" i="16"/>
  <c r="BI9" i="16"/>
  <c r="BJ14" i="16"/>
  <c r="BI14" i="16"/>
  <c r="BJ60" i="16"/>
  <c r="BI60" i="16"/>
  <c r="BI43" i="16"/>
  <c r="BJ43" i="16"/>
  <c r="H72" i="21"/>
  <c r="BI64" i="3"/>
  <c r="BJ64" i="3"/>
  <c r="H36" i="21"/>
  <c r="BJ15" i="16"/>
  <c r="BI15" i="16"/>
  <c r="BJ42" i="16"/>
  <c r="BI42" i="16"/>
  <c r="M8" i="21"/>
  <c r="M63" i="21"/>
  <c r="BI16" i="3"/>
  <c r="BJ16" i="3"/>
  <c r="BJ66" i="3"/>
  <c r="BI66" i="3"/>
  <c r="BJ13" i="3"/>
  <c r="BI13" i="3"/>
  <c r="H86" i="21"/>
  <c r="N86" i="21" s="1"/>
  <c r="BI40" i="16"/>
  <c r="BJ40" i="16"/>
  <c r="BI65" i="3"/>
  <c r="BJ65" i="3"/>
  <c r="BJ19" i="3"/>
  <c r="BI19" i="3"/>
  <c r="BJ69" i="16"/>
  <c r="BI69" i="16"/>
  <c r="BI67" i="16"/>
  <c r="BJ67" i="16"/>
  <c r="E30" i="21"/>
  <c r="I30" i="21" s="1"/>
  <c r="U206" i="16"/>
  <c r="BI53" i="16"/>
  <c r="BJ53" i="16"/>
  <c r="BI37" i="3"/>
  <c r="BJ37" i="3"/>
  <c r="M64" i="21"/>
  <c r="H81" i="21"/>
  <c r="N81" i="21" s="1"/>
  <c r="BI24" i="3"/>
  <c r="BJ24" i="3"/>
  <c r="BI64" i="16"/>
  <c r="BJ64" i="16"/>
  <c r="H49" i="21"/>
  <c r="M59" i="21"/>
  <c r="H33" i="21"/>
  <c r="N33" i="21" s="1"/>
  <c r="BJ50" i="16"/>
  <c r="BI50" i="16"/>
  <c r="E46" i="21"/>
  <c r="I46" i="21" s="1"/>
  <c r="Q224" i="16"/>
  <c r="U222" i="16"/>
  <c r="AM181" i="3"/>
  <c r="BI63" i="3"/>
  <c r="BJ63" i="3"/>
  <c r="BJ52" i="3"/>
  <c r="BI52" i="3"/>
  <c r="H37" i="21"/>
  <c r="N37" i="21" s="1"/>
  <c r="BJ37" i="16"/>
  <c r="BI37" i="16"/>
  <c r="BJ38" i="16"/>
  <c r="BI38" i="16"/>
  <c r="H45" i="21"/>
  <c r="N45" i="21" s="1"/>
  <c r="BJ47" i="16"/>
  <c r="BI47" i="16"/>
  <c r="BJ32" i="16"/>
  <c r="BI32" i="16"/>
  <c r="BJ56" i="3"/>
  <c r="BI56" i="3"/>
  <c r="BI62" i="3"/>
  <c r="BJ62" i="3"/>
  <c r="BJ20" i="3"/>
  <c r="BI20" i="3"/>
  <c r="N64" i="21"/>
  <c r="N21" i="21"/>
  <c r="BJ25" i="3"/>
  <c r="BI25" i="3"/>
  <c r="Q204" i="16"/>
  <c r="U201" i="16"/>
  <c r="E25" i="21"/>
  <c r="I25" i="21" s="1"/>
  <c r="Q207" i="16"/>
  <c r="BJ66" i="16"/>
  <c r="BI66" i="16"/>
  <c r="BJ8" i="16"/>
  <c r="BI8" i="16"/>
  <c r="BJ50" i="3"/>
  <c r="BI50" i="3"/>
  <c r="M75" i="21"/>
  <c r="N75" i="21"/>
  <c r="N56" i="21"/>
  <c r="M24" i="21"/>
  <c r="BI34" i="3"/>
  <c r="BJ34" i="3"/>
  <c r="BI42" i="3"/>
  <c r="BJ42" i="3"/>
  <c r="BJ10" i="16"/>
  <c r="BI10" i="16"/>
  <c r="BJ36" i="3"/>
  <c r="BI36" i="3"/>
  <c r="M70" i="21"/>
  <c r="H67" i="21"/>
  <c r="N67" i="21" s="1"/>
  <c r="D77" i="21"/>
  <c r="BI16" i="16"/>
  <c r="BJ16" i="16"/>
  <c r="BI32" i="3"/>
  <c r="BJ32" i="3"/>
  <c r="BI39" i="16"/>
  <c r="BJ39" i="16"/>
  <c r="H69" i="21"/>
  <c r="U223" i="3"/>
  <c r="D47" i="21"/>
  <c r="BI30" i="16"/>
  <c r="BJ30" i="16"/>
  <c r="BI22" i="16"/>
  <c r="BJ22" i="16"/>
  <c r="H68" i="21"/>
  <c r="M18" i="21"/>
  <c r="BJ29" i="3"/>
  <c r="BI29" i="3"/>
  <c r="I55" i="21"/>
  <c r="E65" i="21"/>
  <c r="I65" i="21" s="1"/>
  <c r="BJ47" i="3"/>
  <c r="BI47" i="3"/>
  <c r="BI35" i="16"/>
  <c r="BJ35" i="16"/>
  <c r="H38" i="21"/>
  <c r="BV24" i="16"/>
  <c r="BW24" i="16" s="1"/>
  <c r="BV53" i="16"/>
  <c r="BW53" i="16" s="1"/>
  <c r="BV50" i="16"/>
  <c r="BW50" i="16" s="1"/>
  <c r="BV55" i="16"/>
  <c r="BW55" i="16" s="1"/>
  <c r="BV12" i="16"/>
  <c r="BW12" i="16" s="1"/>
  <c r="BV41" i="16"/>
  <c r="BW41" i="16" s="1"/>
  <c r="BV38" i="16"/>
  <c r="BW38" i="16" s="1"/>
  <c r="BV58" i="16"/>
  <c r="BW58" i="16" s="1"/>
  <c r="BO31" i="16"/>
  <c r="AY54" i="16"/>
  <c r="AZ60" i="16"/>
  <c r="AO20" i="21" s="1"/>
  <c r="AZ23" i="16"/>
  <c r="BO11" i="16"/>
  <c r="AZ38" i="16"/>
  <c r="AY51" i="16"/>
  <c r="BO51" i="16"/>
  <c r="AY58" i="16"/>
  <c r="AZ66" i="16"/>
  <c r="AO26" i="21" s="1"/>
  <c r="AY12" i="16"/>
  <c r="BV46" i="16"/>
  <c r="BW46" i="16" s="1"/>
  <c r="BO50" i="16"/>
  <c r="AY15" i="16"/>
  <c r="AY67" i="16"/>
  <c r="BV61" i="16"/>
  <c r="BW61" i="16" s="1"/>
  <c r="BO44" i="16"/>
  <c r="AZ9" i="16"/>
  <c r="AO10" i="21" s="1"/>
  <c r="BV14" i="16"/>
  <c r="BW14" i="16" s="1"/>
  <c r="BO63" i="16"/>
  <c r="AZ40" i="16"/>
  <c r="AZ64" i="16"/>
  <c r="AO24" i="21" s="1"/>
  <c r="BO19" i="16"/>
  <c r="AY26" i="16"/>
  <c r="AZ26" i="16"/>
  <c r="AY36" i="16"/>
  <c r="AY57" i="16"/>
  <c r="AZ45" i="16"/>
  <c r="BV10" i="16"/>
  <c r="BW10" i="16" s="1"/>
  <c r="AY62" i="16"/>
  <c r="BO25" i="16"/>
  <c r="AZ10" i="16"/>
  <c r="AO11" i="21" s="1"/>
  <c r="BV52" i="16"/>
  <c r="BW52" i="16" s="1"/>
  <c r="BO59" i="16"/>
  <c r="AZ19" i="16"/>
  <c r="AZ31" i="16"/>
  <c r="AZ42" i="16"/>
  <c r="BO33" i="16"/>
  <c r="AZ68" i="16"/>
  <c r="AO28" i="21" s="1"/>
  <c r="AZ33" i="16"/>
  <c r="BO52" i="16"/>
  <c r="AZ11" i="16"/>
  <c r="AO12" i="21" s="1"/>
  <c r="AZ8" i="16"/>
  <c r="AO9" i="21" s="1"/>
  <c r="BO30" i="16"/>
  <c r="BO28" i="16"/>
  <c r="AY46" i="16"/>
  <c r="BV62" i="16"/>
  <c r="BW62" i="16" s="1"/>
  <c r="BO55" i="16"/>
  <c r="AZ48" i="16"/>
  <c r="AZ28" i="16"/>
  <c r="BO57" i="16"/>
  <c r="BV49" i="16"/>
  <c r="BW49" i="16" s="1"/>
  <c r="AZ58" i="16"/>
  <c r="AZ63" i="16"/>
  <c r="AO23" i="21" s="1"/>
  <c r="BO47" i="16"/>
  <c r="BV17" i="16"/>
  <c r="BW17" i="16" s="1"/>
  <c r="BV33" i="16"/>
  <c r="BW33" i="16" s="1"/>
  <c r="BV34" i="16"/>
  <c r="BW34" i="16" s="1"/>
  <c r="BV60" i="16"/>
  <c r="BW60" i="16" s="1"/>
  <c r="BV29" i="16"/>
  <c r="BW29" i="16" s="1"/>
  <c r="BV23" i="16"/>
  <c r="BW23" i="16" s="1"/>
  <c r="BV22" i="16"/>
  <c r="BW22" i="16" s="1"/>
  <c r="BV30" i="16"/>
  <c r="BW30" i="16" s="1"/>
  <c r="BO17" i="16"/>
  <c r="AY27" i="16"/>
  <c r="BO34" i="16"/>
  <c r="AY9" i="16"/>
  <c r="AZ39" i="16"/>
  <c r="BV37" i="16"/>
  <c r="BW37" i="16" s="1"/>
  <c r="BO69" i="16"/>
  <c r="AY19" i="16"/>
  <c r="BV48" i="16"/>
  <c r="BW48" i="16" s="1"/>
  <c r="BV31" i="16"/>
  <c r="BW31" i="16" s="1"/>
  <c r="BO54" i="16"/>
  <c r="BV25" i="16"/>
  <c r="BW25" i="16" s="1"/>
  <c r="BO16" i="16"/>
  <c r="BV16" i="16"/>
  <c r="BW16" i="16" s="1"/>
  <c r="BV67" i="16"/>
  <c r="BW67" i="16" s="1"/>
  <c r="BO15" i="16"/>
  <c r="AY13" i="16"/>
  <c r="AY43" i="16"/>
  <c r="BO65" i="16"/>
  <c r="AZ52" i="16"/>
  <c r="AZ51" i="16"/>
  <c r="BV35" i="16"/>
  <c r="BW35" i="16" s="1"/>
  <c r="AY31" i="16"/>
  <c r="BO18" i="16"/>
  <c r="AZ47" i="16"/>
  <c r="BO41" i="16"/>
  <c r="AZ22" i="16"/>
  <c r="AY41" i="16"/>
  <c r="BV45" i="16"/>
  <c r="BW45" i="16" s="1"/>
  <c r="BO29" i="16"/>
  <c r="AZ41" i="16"/>
  <c r="AY28" i="16"/>
  <c r="BO23" i="16"/>
  <c r="AY20" i="16"/>
  <c r="AZ17" i="16"/>
  <c r="AO18" i="21" s="1"/>
  <c r="BO9" i="16"/>
  <c r="AY40" i="16"/>
  <c r="AY68" i="16"/>
  <c r="BO62" i="16"/>
  <c r="AY8" i="16"/>
  <c r="AY11" i="16"/>
  <c r="BV64" i="16"/>
  <c r="BW64" i="16" s="1"/>
  <c r="BV59" i="16"/>
  <c r="BW59" i="16" s="1"/>
  <c r="BO14" i="16"/>
  <c r="AY14" i="16"/>
  <c r="AY16" i="16"/>
  <c r="AY17" i="16"/>
  <c r="AZ53" i="16"/>
  <c r="BO26" i="16"/>
  <c r="AY42" i="16"/>
  <c r="BV56" i="16"/>
  <c r="BW56" i="16" s="1"/>
  <c r="BV13" i="16"/>
  <c r="BW13" i="16" s="1"/>
  <c r="BV51" i="16"/>
  <c r="BW51" i="16" s="1"/>
  <c r="BV18" i="16"/>
  <c r="BW18" i="16" s="1"/>
  <c r="BV44" i="16"/>
  <c r="BW44" i="16" s="1"/>
  <c r="BV15" i="16"/>
  <c r="BW15" i="16" s="1"/>
  <c r="BV27" i="16"/>
  <c r="BW27" i="16" s="1"/>
  <c r="BV32" i="16"/>
  <c r="BW32" i="16" s="1"/>
  <c r="BV63" i="16"/>
  <c r="BW63" i="16" s="1"/>
  <c r="BO49" i="16"/>
  <c r="AZ67" i="16"/>
  <c r="AO27" i="21" s="1"/>
  <c r="AY52" i="16"/>
  <c r="BO24" i="16"/>
  <c r="AY63" i="16"/>
  <c r="AY34" i="16"/>
  <c r="BV65" i="16"/>
  <c r="BW65" i="16" s="1"/>
  <c r="BO58" i="16"/>
  <c r="AY24" i="16"/>
  <c r="BV20" i="16"/>
  <c r="BW20" i="16" s="1"/>
  <c r="BO43" i="16"/>
  <c r="AY38" i="16"/>
  <c r="AZ32" i="16"/>
  <c r="AZ27" i="16"/>
  <c r="BO39" i="16"/>
  <c r="AZ46" i="16"/>
  <c r="BV9" i="16"/>
  <c r="BW9" i="16" s="1"/>
  <c r="BO38" i="16"/>
  <c r="AZ25" i="16"/>
  <c r="AZ54" i="16"/>
  <c r="AZ13" i="16"/>
  <c r="AO14" i="21" s="1"/>
  <c r="AY49" i="16"/>
  <c r="AZ20" i="16"/>
  <c r="BO13" i="16"/>
  <c r="AZ14" i="16"/>
  <c r="AO15" i="21" s="1"/>
  <c r="AY32" i="16"/>
  <c r="AZ62" i="16"/>
  <c r="AO22" i="21" s="1"/>
  <c r="AY10" i="16"/>
  <c r="BO12" i="16"/>
  <c r="AY33" i="16"/>
  <c r="BV43" i="16"/>
  <c r="BW43" i="16" s="1"/>
  <c r="BO66" i="16"/>
  <c r="AY55" i="16"/>
  <c r="AZ69" i="16"/>
  <c r="AO29" i="21" s="1"/>
  <c r="BO60" i="16"/>
  <c r="AZ24" i="16"/>
  <c r="AY37" i="16"/>
  <c r="BO32" i="16"/>
  <c r="AY25" i="16"/>
  <c r="AZ12" i="16"/>
  <c r="AO13" i="21" s="1"/>
  <c r="AY60" i="16"/>
  <c r="BO64" i="16"/>
  <c r="AZ57" i="16"/>
  <c r="BO56" i="16"/>
  <c r="AY48" i="16"/>
  <c r="AY45" i="16"/>
  <c r="BV36" i="16"/>
  <c r="BW36" i="16" s="1"/>
  <c r="BO37" i="16"/>
  <c r="AY21" i="16"/>
  <c r="AZ49" i="16"/>
  <c r="AZ61" i="16"/>
  <c r="AO21" i="21" s="1"/>
  <c r="BO46" i="16"/>
  <c r="AY61" i="16"/>
  <c r="BV40" i="16"/>
  <c r="BW40" i="16" s="1"/>
  <c r="BV69" i="16"/>
  <c r="BW69" i="16" s="1"/>
  <c r="BV66" i="16"/>
  <c r="BW66" i="16" s="1"/>
  <c r="BV47" i="16"/>
  <c r="BW47" i="16" s="1"/>
  <c r="BV28" i="16"/>
  <c r="BW28" i="16" s="1"/>
  <c r="BV57" i="16"/>
  <c r="BW57" i="16" s="1"/>
  <c r="BV54" i="16"/>
  <c r="BW54" i="16" s="1"/>
  <c r="BV11" i="16"/>
  <c r="BW11" i="16" s="1"/>
  <c r="BO67" i="16"/>
  <c r="AY44" i="16"/>
  <c r="AY56" i="16"/>
  <c r="AZ36" i="16"/>
  <c r="BO68" i="16"/>
  <c r="AZ15" i="16"/>
  <c r="AO16" i="21" s="1"/>
  <c r="BV26" i="16"/>
  <c r="BW26" i="16" s="1"/>
  <c r="BO42" i="16"/>
  <c r="AY66" i="16"/>
  <c r="AY23" i="16"/>
  <c r="BV39" i="16"/>
  <c r="BW39" i="16" s="1"/>
  <c r="BO61" i="16"/>
  <c r="AZ35" i="16"/>
  <c r="BV68" i="16"/>
  <c r="BW68" i="16" s="1"/>
  <c r="BO53" i="16"/>
  <c r="AZ65" i="16"/>
  <c r="AO25" i="21" s="1"/>
  <c r="BV42" i="16"/>
  <c r="BW42" i="16" s="1"/>
  <c r="BO40" i="16"/>
  <c r="AY30" i="16"/>
  <c r="AY35" i="16"/>
  <c r="BO48" i="16"/>
  <c r="AY65" i="16"/>
  <c r="AY18" i="16"/>
  <c r="AZ56" i="16"/>
  <c r="AY47" i="16"/>
  <c r="AZ30" i="16"/>
  <c r="AZ50" i="16"/>
  <c r="AZ37" i="16"/>
  <c r="AY64" i="16"/>
  <c r="AY22" i="16"/>
  <c r="AY50" i="16"/>
  <c r="BO22" i="16"/>
  <c r="AZ44" i="16"/>
  <c r="AZ29" i="16"/>
  <c r="BV21" i="16"/>
  <c r="BW21" i="16" s="1"/>
  <c r="AZ34" i="16"/>
  <c r="BO36" i="16"/>
  <c r="BO35" i="16"/>
  <c r="BO27" i="16"/>
  <c r="AY39" i="16"/>
  <c r="BO45" i="16"/>
  <c r="AZ21" i="16"/>
  <c r="BO10" i="16"/>
  <c r="BO21" i="16"/>
  <c r="AZ43" i="16"/>
  <c r="AY69" i="16"/>
  <c r="AZ59" i="16"/>
  <c r="AZ16" i="16"/>
  <c r="AO17" i="21" s="1"/>
  <c r="AZ18" i="16"/>
  <c r="AY29" i="16"/>
  <c r="AY59" i="16"/>
  <c r="AY53" i="16"/>
  <c r="BV19" i="16"/>
  <c r="BW19" i="16" s="1"/>
  <c r="BO20" i="16"/>
  <c r="AZ55" i="16"/>
  <c r="BJ33" i="16"/>
  <c r="BI33" i="16"/>
  <c r="N40" i="21"/>
  <c r="BI46" i="3"/>
  <c r="BJ46" i="3"/>
  <c r="BJ24" i="16"/>
  <c r="BI24" i="16"/>
  <c r="BJ43" i="3"/>
  <c r="BI43" i="3"/>
  <c r="BJ57" i="3"/>
  <c r="BI57" i="3"/>
  <c r="BI40" i="3"/>
  <c r="BJ40" i="3"/>
  <c r="BJ8" i="3"/>
  <c r="BI8" i="3"/>
  <c r="BJ26" i="3"/>
  <c r="BI26" i="3"/>
  <c r="BI41" i="3"/>
  <c r="BJ41" i="3"/>
  <c r="BI44" i="16"/>
  <c r="BJ44" i="16"/>
  <c r="D25" i="21"/>
  <c r="U201" i="3"/>
  <c r="Q204" i="3"/>
  <c r="Q207" i="3"/>
  <c r="BI27" i="16"/>
  <c r="BJ27" i="16"/>
  <c r="U229" i="16"/>
  <c r="E53" i="21"/>
  <c r="I53" i="21" s="1"/>
  <c r="H34" i="21"/>
  <c r="N34" i="21" s="1"/>
  <c r="BI25" i="16"/>
  <c r="BJ25" i="16"/>
  <c r="U222" i="3"/>
  <c r="D46" i="21"/>
  <c r="Q224" i="3"/>
  <c r="BJ28" i="16"/>
  <c r="BI28" i="16"/>
  <c r="BJ19" i="16"/>
  <c r="BI19" i="16"/>
  <c r="BI62" i="16"/>
  <c r="BJ62" i="16"/>
  <c r="H42" i="21"/>
  <c r="M58" i="21"/>
  <c r="AW57" i="3"/>
  <c r="AX59" i="3"/>
  <c r="AW12" i="3"/>
  <c r="AX38" i="3"/>
  <c r="AX63" i="3"/>
  <c r="AB23" i="21" s="1"/>
  <c r="AW37" i="3"/>
  <c r="AW23" i="3"/>
  <c r="AW13" i="3"/>
  <c r="AW22" i="3"/>
  <c r="AX36" i="3"/>
  <c r="AX55" i="3"/>
  <c r="AW64" i="3"/>
  <c r="AX64" i="3"/>
  <c r="AB24" i="21" s="1"/>
  <c r="AX49" i="3"/>
  <c r="AW59" i="3"/>
  <c r="AW69" i="3"/>
  <c r="AX62" i="3"/>
  <c r="AB22" i="21" s="1"/>
  <c r="AW61" i="3"/>
  <c r="AX11" i="3"/>
  <c r="AB12" i="21" s="1"/>
  <c r="AX44" i="3"/>
  <c r="AW16" i="3"/>
  <c r="AX41" i="3"/>
  <c r="AX18" i="3"/>
  <c r="AX27" i="3"/>
  <c r="AW17" i="3"/>
  <c r="AW67" i="3"/>
  <c r="AW39" i="3"/>
  <c r="AX67" i="3"/>
  <c r="AB27" i="21" s="1"/>
  <c r="AX29" i="3"/>
  <c r="AW11" i="3"/>
  <c r="AX32" i="3"/>
  <c r="AX9" i="3"/>
  <c r="AB10" i="21" s="1"/>
  <c r="AW65" i="3"/>
  <c r="AX15" i="3"/>
  <c r="AB16" i="21" s="1"/>
  <c r="AX69" i="3"/>
  <c r="AB29" i="21" s="1"/>
  <c r="AX20" i="3"/>
  <c r="AX17" i="3"/>
  <c r="AB18" i="21" s="1"/>
  <c r="AW28" i="3"/>
  <c r="AX22" i="3"/>
  <c r="AW30" i="3"/>
  <c r="AX26" i="3"/>
  <c r="AW27" i="3"/>
  <c r="AW41" i="3"/>
  <c r="AW36" i="3"/>
  <c r="AW34" i="3"/>
  <c r="AW26" i="3"/>
  <c r="AX51" i="3"/>
  <c r="AW58" i="3"/>
  <c r="AW20" i="3"/>
  <c r="AW31" i="3"/>
  <c r="AW14" i="3"/>
  <c r="AX14" i="3"/>
  <c r="AB15" i="21" s="1"/>
  <c r="AX53" i="3"/>
  <c r="AX45" i="3"/>
  <c r="AW29" i="3"/>
  <c r="AW19" i="3"/>
  <c r="AX21" i="3"/>
  <c r="AW52" i="3"/>
  <c r="AW63" i="3"/>
  <c r="AX54" i="3"/>
  <c r="AX28" i="3"/>
  <c r="AW21" i="3"/>
  <c r="AX43" i="3"/>
  <c r="AW43" i="3"/>
  <c r="AW66" i="3"/>
  <c r="AW44" i="3"/>
  <c r="AW51" i="3"/>
  <c r="AX10" i="3"/>
  <c r="AB11" i="21" s="1"/>
  <c r="AX33" i="3"/>
  <c r="AX40" i="3"/>
  <c r="AW38" i="3"/>
  <c r="AX24" i="3"/>
  <c r="AX58" i="3"/>
  <c r="AX37" i="3"/>
  <c r="AX39" i="3"/>
  <c r="AX34" i="3"/>
  <c r="AX16" i="3"/>
  <c r="AB17" i="21" s="1"/>
  <c r="AX42" i="3"/>
  <c r="AW45" i="3"/>
  <c r="AW18" i="3"/>
  <c r="AW35" i="3"/>
  <c r="AW54" i="3"/>
  <c r="AW50" i="3"/>
  <c r="AX23" i="3"/>
  <c r="AX8" i="3"/>
  <c r="AB9" i="21" s="1"/>
  <c r="AX61" i="3"/>
  <c r="AB21" i="21" s="1"/>
  <c r="AW42" i="3"/>
  <c r="AX56" i="3"/>
  <c r="AX57" i="3"/>
  <c r="AW60" i="3"/>
  <c r="AX31" i="3"/>
  <c r="AW10" i="3"/>
  <c r="AW56" i="3"/>
  <c r="AW25" i="3"/>
  <c r="AW40" i="3"/>
  <c r="AW15" i="3"/>
  <c r="AW33" i="3"/>
  <c r="AX25" i="3"/>
  <c r="AX50" i="3"/>
  <c r="AX65" i="3"/>
  <c r="AB25" i="21" s="1"/>
  <c r="AX52" i="3"/>
  <c r="AX60" i="3"/>
  <c r="AB20" i="21" s="1"/>
  <c r="AW8" i="3"/>
  <c r="AX35" i="3"/>
  <c r="AW46" i="3"/>
  <c r="AX12" i="3"/>
  <c r="AB13" i="21" s="1"/>
  <c r="AW47" i="3"/>
  <c r="AW62" i="3"/>
  <c r="AW48" i="3"/>
  <c r="AW55" i="3"/>
  <c r="AX47" i="3"/>
  <c r="AW32" i="3"/>
  <c r="AW9" i="3"/>
  <c r="AW24" i="3"/>
  <c r="AW68" i="3"/>
  <c r="AX13" i="3"/>
  <c r="AB14" i="21" s="1"/>
  <c r="AX19" i="3"/>
  <c r="AW49" i="3"/>
  <c r="AX30" i="3"/>
  <c r="AX48" i="3"/>
  <c r="AX68" i="3"/>
  <c r="AB28" i="21" s="1"/>
  <c r="AX46" i="3"/>
  <c r="AW53" i="3"/>
  <c r="AX66" i="3"/>
  <c r="AB26" i="21" s="1"/>
  <c r="H43" i="21"/>
  <c r="BI61" i="16"/>
  <c r="BJ61" i="16"/>
  <c r="H15" i="21"/>
  <c r="N15" i="21" s="1"/>
  <c r="H76" i="21"/>
  <c r="BC25" i="3"/>
  <c r="BC47" i="3"/>
  <c r="BC69" i="3"/>
  <c r="BC34" i="3"/>
  <c r="BC54" i="3"/>
  <c r="BC68" i="3"/>
  <c r="BC18" i="3"/>
  <c r="BC61" i="3"/>
  <c r="BC21" i="3"/>
  <c r="BC50" i="3"/>
  <c r="BC43" i="3"/>
  <c r="BC45" i="3"/>
  <c r="BC17" i="3"/>
  <c r="BC56" i="3"/>
  <c r="BC32" i="3"/>
  <c r="BC49" i="3"/>
  <c r="BC59" i="3"/>
  <c r="BC39" i="3"/>
  <c r="BC53" i="3"/>
  <c r="BC19" i="3"/>
  <c r="BC46" i="3"/>
  <c r="BC52" i="3"/>
  <c r="BC44" i="3"/>
  <c r="BC48" i="3"/>
  <c r="BC51" i="3"/>
  <c r="BC9" i="3"/>
  <c r="BC29" i="3"/>
  <c r="BC30" i="3"/>
  <c r="BC22" i="3"/>
  <c r="BC24" i="3"/>
  <c r="BC33" i="3"/>
  <c r="BC63" i="3"/>
  <c r="BC28" i="3"/>
  <c r="BC55" i="3"/>
  <c r="BC26" i="3"/>
  <c r="BC10" i="3"/>
  <c r="BC66" i="3"/>
  <c r="BC67" i="3"/>
  <c r="BC58" i="3"/>
  <c r="BC20" i="3"/>
  <c r="BC31" i="3"/>
  <c r="BC38" i="3"/>
  <c r="BC62" i="3"/>
  <c r="BC42" i="3"/>
  <c r="BC65" i="3"/>
  <c r="BC37" i="3"/>
  <c r="BC13" i="3"/>
  <c r="BC12" i="3"/>
  <c r="BC8" i="3"/>
  <c r="BC16" i="3"/>
  <c r="BC23" i="3"/>
  <c r="BC15" i="3"/>
  <c r="BC60" i="3"/>
  <c r="BC14" i="3"/>
  <c r="BC57" i="3"/>
  <c r="BC11" i="3"/>
  <c r="BC40" i="3"/>
  <c r="BC35" i="3"/>
  <c r="BC36" i="3"/>
  <c r="BC27" i="3"/>
  <c r="BC64" i="3"/>
  <c r="BC41" i="3"/>
  <c r="H41" i="21"/>
  <c r="BJ54" i="16"/>
  <c r="BI54" i="16"/>
  <c r="BI33" i="3"/>
  <c r="BJ33" i="3"/>
  <c r="H39" i="21"/>
  <c r="BI41" i="16"/>
  <c r="BJ41" i="16"/>
  <c r="I16" i="21"/>
  <c r="H87" i="21"/>
  <c r="AW61" i="16"/>
  <c r="AX31" i="16"/>
  <c r="AX37" i="16"/>
  <c r="AW47" i="16"/>
  <c r="AX18" i="16"/>
  <c r="AW49" i="16"/>
  <c r="AW39" i="16"/>
  <c r="AX57" i="16"/>
  <c r="AX33" i="16"/>
  <c r="AW29" i="16"/>
  <c r="AX60" i="16"/>
  <c r="AK20" i="21" s="1"/>
  <c r="AW13" i="16"/>
  <c r="AW59" i="16"/>
  <c r="AW15" i="16"/>
  <c r="AX28" i="16"/>
  <c r="AW26" i="16"/>
  <c r="AW64" i="16"/>
  <c r="AW52" i="16"/>
  <c r="AX42" i="16"/>
  <c r="AW68" i="16"/>
  <c r="AX46" i="16"/>
  <c r="AX9" i="16"/>
  <c r="AK10" i="21" s="1"/>
  <c r="AX29" i="16"/>
  <c r="AW48" i="16"/>
  <c r="AX53" i="16"/>
  <c r="AW43" i="16"/>
  <c r="AW25" i="16"/>
  <c r="AW45" i="16"/>
  <c r="AX39" i="16"/>
  <c r="AX25" i="16"/>
  <c r="AX8" i="16"/>
  <c r="AK9" i="21" s="1"/>
  <c r="AX17" i="16"/>
  <c r="AK18" i="21" s="1"/>
  <c r="AW17" i="16"/>
  <c r="AX14" i="16"/>
  <c r="AK15" i="21" s="1"/>
  <c r="AX23" i="16"/>
  <c r="AW65" i="16"/>
  <c r="AX65" i="16"/>
  <c r="AK25" i="21" s="1"/>
  <c r="AW58" i="16"/>
  <c r="AX67" i="16"/>
  <c r="AK27" i="21" s="1"/>
  <c r="AW38" i="16"/>
  <c r="AW10" i="16"/>
  <c r="AW40" i="16"/>
  <c r="AX40" i="16"/>
  <c r="AX19" i="16"/>
  <c r="AX20" i="16"/>
  <c r="AX49" i="16"/>
  <c r="AW34" i="16"/>
  <c r="AW8" i="16"/>
  <c r="AX30" i="16"/>
  <c r="AW28" i="16"/>
  <c r="AX48" i="16"/>
  <c r="AW37" i="16"/>
  <c r="AX22" i="16"/>
  <c r="AX50" i="16"/>
  <c r="AX64" i="16"/>
  <c r="AK24" i="21" s="1"/>
  <c r="AW57" i="16"/>
  <c r="AW36" i="16"/>
  <c r="AX16" i="16"/>
  <c r="AK17" i="21" s="1"/>
  <c r="AX54" i="16"/>
  <c r="AW33" i="16"/>
  <c r="AW50" i="16"/>
  <c r="AW56" i="16"/>
  <c r="AW18" i="16"/>
  <c r="AX52" i="16"/>
  <c r="AW46" i="16"/>
  <c r="AW23" i="16"/>
  <c r="AW14" i="16"/>
  <c r="AX56" i="16"/>
  <c r="AW35" i="16"/>
  <c r="AW30" i="16"/>
  <c r="AX62" i="16"/>
  <c r="AK22" i="21" s="1"/>
  <c r="AW63" i="16"/>
  <c r="AW66" i="16"/>
  <c r="AX34" i="16"/>
  <c r="AW16" i="16"/>
  <c r="AW67" i="16"/>
  <c r="AW22" i="16"/>
  <c r="AX32" i="16"/>
  <c r="AW20" i="16"/>
  <c r="AW32" i="16"/>
  <c r="AX51" i="16"/>
  <c r="AX43" i="16"/>
  <c r="AX45" i="16"/>
  <c r="AX12" i="16"/>
  <c r="AK13" i="21" s="1"/>
  <c r="AX13" i="16"/>
  <c r="AK14" i="21" s="1"/>
  <c r="AW60" i="16"/>
  <c r="AX44" i="16"/>
  <c r="AX63" i="16"/>
  <c r="AK23" i="21" s="1"/>
  <c r="AW12" i="16"/>
  <c r="AW69" i="16"/>
  <c r="AW11" i="16"/>
  <c r="AW24" i="16"/>
  <c r="AX11" i="16"/>
  <c r="AK12" i="21" s="1"/>
  <c r="AX69" i="16"/>
  <c r="AK29" i="21" s="1"/>
  <c r="AX61" i="16"/>
  <c r="AK21" i="21" s="1"/>
  <c r="AW27" i="16"/>
  <c r="AW21" i="16"/>
  <c r="AW54" i="16"/>
  <c r="AX55" i="16"/>
  <c r="AW31" i="16"/>
  <c r="AX27" i="16"/>
  <c r="AW62" i="16"/>
  <c r="AX21" i="16"/>
  <c r="AX47" i="16"/>
  <c r="AW53" i="16"/>
  <c r="AX68" i="16"/>
  <c r="AK28" i="21" s="1"/>
  <c r="AX24" i="16"/>
  <c r="AX58" i="16"/>
  <c r="AX59" i="16"/>
  <c r="AW51" i="16"/>
  <c r="AW9" i="16"/>
  <c r="AX35" i="16"/>
  <c r="AX66" i="16"/>
  <c r="AK26" i="21" s="1"/>
  <c r="AW44" i="16"/>
  <c r="AX38" i="16"/>
  <c r="AW19" i="16"/>
  <c r="AX41" i="16"/>
  <c r="AW42" i="16"/>
  <c r="AW55" i="16"/>
  <c r="AX36" i="16"/>
  <c r="AX26" i="16"/>
  <c r="AX15" i="16"/>
  <c r="AK16" i="21" s="1"/>
  <c r="AW41" i="16"/>
  <c r="AX10" i="16"/>
  <c r="AK11" i="21" s="1"/>
  <c r="N59" i="21"/>
  <c r="BJ49" i="3"/>
  <c r="BI49" i="3"/>
  <c r="N58" i="21"/>
  <c r="M71" i="21"/>
  <c r="N71" i="21"/>
  <c r="E89" i="21"/>
  <c r="I89" i="21" s="1"/>
  <c r="I79" i="21"/>
  <c r="BJ57" i="16"/>
  <c r="BI57" i="16"/>
  <c r="M62" i="21"/>
  <c r="BI31" i="3"/>
  <c r="BJ31" i="3"/>
  <c r="BJ17" i="16"/>
  <c r="BI17" i="16"/>
  <c r="U223" i="16"/>
  <c r="E47" i="21"/>
  <c r="I47" i="21" s="1"/>
  <c r="N60" i="21"/>
  <c r="BI11" i="3"/>
  <c r="BJ11" i="3"/>
  <c r="BO29" i="3"/>
  <c r="BV57" i="3"/>
  <c r="BW57" i="3" s="1"/>
  <c r="BV26" i="3"/>
  <c r="BW26" i="3" s="1"/>
  <c r="BV16" i="3"/>
  <c r="BW16" i="3" s="1"/>
  <c r="BV46" i="3"/>
  <c r="BW46" i="3" s="1"/>
  <c r="BO27" i="3"/>
  <c r="BO47" i="3"/>
  <c r="BV58" i="3"/>
  <c r="BW58" i="3" s="1"/>
  <c r="BO63" i="3"/>
  <c r="BV33" i="3"/>
  <c r="BW33" i="3" s="1"/>
  <c r="BV56" i="3"/>
  <c r="BW56" i="3" s="1"/>
  <c r="BV68" i="3"/>
  <c r="BW68" i="3" s="1"/>
  <c r="BV22" i="3"/>
  <c r="BW22" i="3" s="1"/>
  <c r="BO26" i="3"/>
  <c r="BO24" i="3"/>
  <c r="BO23" i="3"/>
  <c r="AZ64" i="3"/>
  <c r="AF24" i="21" s="1"/>
  <c r="AZ56" i="3"/>
  <c r="BO21" i="3"/>
  <c r="BV43" i="3"/>
  <c r="BW43" i="3" s="1"/>
  <c r="BV45" i="3"/>
  <c r="BW45" i="3" s="1"/>
  <c r="BO52" i="3"/>
  <c r="BO57" i="3"/>
  <c r="BV19" i="3"/>
  <c r="BW19" i="3" s="1"/>
  <c r="BV42" i="3"/>
  <c r="BW42" i="3" s="1"/>
  <c r="BV64" i="3"/>
  <c r="BW64" i="3" s="1"/>
  <c r="BV62" i="3"/>
  <c r="BW62" i="3" s="1"/>
  <c r="BO54" i="3"/>
  <c r="BO46" i="3"/>
  <c r="AY47" i="3"/>
  <c r="AY11" i="3"/>
  <c r="AZ25" i="3"/>
  <c r="AZ57" i="3"/>
  <c r="AY65" i="3"/>
  <c r="AZ66" i="3"/>
  <c r="AF26" i="21" s="1"/>
  <c r="AY23" i="3"/>
  <c r="AZ15" i="3"/>
  <c r="AF16" i="21" s="1"/>
  <c r="AZ13" i="3"/>
  <c r="AF14" i="21" s="1"/>
  <c r="AY16" i="3"/>
  <c r="AZ49" i="3"/>
  <c r="BV35" i="3"/>
  <c r="BW35" i="3" s="1"/>
  <c r="AZ16" i="3"/>
  <c r="AF17" i="21" s="1"/>
  <c r="AZ40" i="3"/>
  <c r="AY48" i="3"/>
  <c r="AZ46" i="3"/>
  <c r="AY25" i="3"/>
  <c r="AZ38" i="3"/>
  <c r="AZ60" i="3"/>
  <c r="AF20" i="21" s="1"/>
  <c r="BO33" i="3"/>
  <c r="BV51" i="3"/>
  <c r="BW51" i="3" s="1"/>
  <c r="BO62" i="3"/>
  <c r="BV65" i="3"/>
  <c r="BW65" i="3" s="1"/>
  <c r="BV34" i="3"/>
  <c r="BW34" i="3" s="1"/>
  <c r="BV40" i="3"/>
  <c r="BW40" i="3" s="1"/>
  <c r="BV54" i="3"/>
  <c r="BW54" i="3" s="1"/>
  <c r="BO16" i="3"/>
  <c r="BO12" i="3"/>
  <c r="BO10" i="3"/>
  <c r="AZ12" i="3"/>
  <c r="AF13" i="21" s="1"/>
  <c r="AZ36" i="3"/>
  <c r="BV49" i="3"/>
  <c r="BW49" i="3" s="1"/>
  <c r="BO65" i="3"/>
  <c r="AZ39" i="3"/>
  <c r="AY19" i="3"/>
  <c r="AY34" i="3"/>
  <c r="AZ8" i="3"/>
  <c r="AF9" i="21" s="1"/>
  <c r="BV31" i="3"/>
  <c r="BW31" i="3" s="1"/>
  <c r="AY53" i="3"/>
  <c r="AZ31" i="3"/>
  <c r="AY18" i="3"/>
  <c r="AZ47" i="3"/>
  <c r="AZ48" i="3"/>
  <c r="AY24" i="3"/>
  <c r="AZ59" i="3"/>
  <c r="AY22" i="3"/>
  <c r="AY38" i="3"/>
  <c r="BO15" i="3"/>
  <c r="BV52" i="3"/>
  <c r="BW52" i="3" s="1"/>
  <c r="BV14" i="3"/>
  <c r="BW14" i="3" s="1"/>
  <c r="BO44" i="3"/>
  <c r="BO43" i="3"/>
  <c r="BV12" i="3"/>
  <c r="BW12" i="3" s="1"/>
  <c r="BV11" i="3"/>
  <c r="BW11" i="3" s="1"/>
  <c r="BV29" i="3"/>
  <c r="BW29" i="3" s="1"/>
  <c r="BV48" i="3"/>
  <c r="BW48" i="3" s="1"/>
  <c r="BO56" i="3"/>
  <c r="BO48" i="3"/>
  <c r="AZ17" i="3"/>
  <c r="AF18" i="21" s="1"/>
  <c r="BO35" i="3"/>
  <c r="AZ61" i="3"/>
  <c r="AF21" i="21" s="1"/>
  <c r="AY21" i="3"/>
  <c r="AY64" i="3"/>
  <c r="AY12" i="3"/>
  <c r="AZ35" i="3"/>
  <c r="AZ22" i="3"/>
  <c r="AZ63" i="3"/>
  <c r="AF23" i="21" s="1"/>
  <c r="AZ14" i="3"/>
  <c r="AF15" i="21" s="1"/>
  <c r="AZ68" i="3"/>
  <c r="AF28" i="21" s="1"/>
  <c r="BV37" i="3"/>
  <c r="BW37" i="3" s="1"/>
  <c r="AY30" i="3"/>
  <c r="AY54" i="3"/>
  <c r="AZ42" i="3"/>
  <c r="AZ50" i="3"/>
  <c r="BV69" i="3"/>
  <c r="BW69" i="3" s="1"/>
  <c r="AY68" i="3"/>
  <c r="AY37" i="3"/>
  <c r="AZ37" i="3"/>
  <c r="BO39" i="3"/>
  <c r="BV32" i="3"/>
  <c r="BW32" i="3" s="1"/>
  <c r="BO18" i="3"/>
  <c r="BV9" i="3"/>
  <c r="BW9" i="3" s="1"/>
  <c r="BV39" i="3"/>
  <c r="BW39" i="3" s="1"/>
  <c r="BV20" i="3"/>
  <c r="BW20" i="3" s="1"/>
  <c r="BV61" i="3"/>
  <c r="BW61" i="3" s="1"/>
  <c r="BO69" i="3"/>
  <c r="BO66" i="3"/>
  <c r="BO19" i="3"/>
  <c r="AY40" i="3"/>
  <c r="AY55" i="3"/>
  <c r="AY51" i="3"/>
  <c r="AY15" i="3"/>
  <c r="BO60" i="3"/>
  <c r="AY58" i="3"/>
  <c r="AZ54" i="3"/>
  <c r="BO37" i="3"/>
  <c r="AY42" i="3"/>
  <c r="AZ51" i="3"/>
  <c r="AZ29" i="3"/>
  <c r="AZ21" i="3"/>
  <c r="AY35" i="3"/>
  <c r="BO30" i="3"/>
  <c r="AZ18" i="3"/>
  <c r="AZ27" i="3"/>
  <c r="AY66" i="3"/>
  <c r="AY32" i="3"/>
  <c r="AZ9" i="3"/>
  <c r="AF10" i="21" s="1"/>
  <c r="AY9" i="3"/>
  <c r="AY33" i="3"/>
  <c r="BV25" i="3"/>
  <c r="BW25" i="3" s="1"/>
  <c r="BV55" i="3"/>
  <c r="BW55" i="3" s="1"/>
  <c r="BO51" i="3"/>
  <c r="BV15" i="3"/>
  <c r="BW15" i="3" s="1"/>
  <c r="BV67" i="3"/>
  <c r="BW67" i="3" s="1"/>
  <c r="BV53" i="3"/>
  <c r="BW53" i="3" s="1"/>
  <c r="BO61" i="3"/>
  <c r="BO67" i="3"/>
  <c r="BO68" i="3"/>
  <c r="BO13" i="3"/>
  <c r="AY69" i="3"/>
  <c r="AY29" i="3"/>
  <c r="BV47" i="3"/>
  <c r="BW47" i="3" s="1"/>
  <c r="AZ45" i="3"/>
  <c r="AY28" i="3"/>
  <c r="BO49" i="3"/>
  <c r="AZ10" i="3"/>
  <c r="AF11" i="21" s="1"/>
  <c r="AZ33" i="3"/>
  <c r="BV50" i="3"/>
  <c r="BW50" i="3" s="1"/>
  <c r="BO45" i="3"/>
  <c r="AZ20" i="3"/>
  <c r="BO36" i="3"/>
  <c r="AZ67" i="3"/>
  <c r="AF27" i="21" s="1"/>
  <c r="AY46" i="3"/>
  <c r="AY44" i="3"/>
  <c r="BO14" i="3"/>
  <c r="AZ43" i="3"/>
  <c r="AY45" i="3"/>
  <c r="AZ62" i="3"/>
  <c r="AF22" i="21" s="1"/>
  <c r="AY10" i="3"/>
  <c r="AY56" i="3"/>
  <c r="AZ41" i="3"/>
  <c r="BV36" i="3"/>
  <c r="BW36" i="3" s="1"/>
  <c r="BO64" i="3"/>
  <c r="BV23" i="3"/>
  <c r="BW23" i="3" s="1"/>
  <c r="AY13" i="3"/>
  <c r="BV38" i="3"/>
  <c r="BW38" i="3" s="1"/>
  <c r="BO20" i="3"/>
  <c r="BV27" i="3"/>
  <c r="BW27" i="3" s="1"/>
  <c r="AY17" i="3"/>
  <c r="AY39" i="3"/>
  <c r="AZ53" i="3"/>
  <c r="AY26" i="3"/>
  <c r="BO34" i="3"/>
  <c r="BO17" i="3"/>
  <c r="BV24" i="3"/>
  <c r="BW24" i="3" s="1"/>
  <c r="AY31" i="3"/>
  <c r="BO38" i="3"/>
  <c r="AZ28" i="3"/>
  <c r="AZ52" i="3"/>
  <c r="AY67" i="3"/>
  <c r="AZ65" i="3"/>
  <c r="AF25" i="21" s="1"/>
  <c r="AZ24" i="3"/>
  <c r="AY27" i="3"/>
  <c r="BO11" i="3"/>
  <c r="BO40" i="3"/>
  <c r="BV30" i="3"/>
  <c r="BW30" i="3" s="1"/>
  <c r="AY59" i="3"/>
  <c r="AZ23" i="3"/>
  <c r="AY43" i="3"/>
  <c r="BV60" i="3"/>
  <c r="BW60" i="3" s="1"/>
  <c r="BO22" i="3"/>
  <c r="AZ26" i="3"/>
  <c r="BV17" i="3"/>
  <c r="BW17" i="3" s="1"/>
  <c r="BV59" i="3"/>
  <c r="BW59" i="3" s="1"/>
  <c r="BO53" i="3"/>
  <c r="AY20" i="3"/>
  <c r="BO55" i="3"/>
  <c r="BO50" i="3"/>
  <c r="BV28" i="3"/>
  <c r="BW28" i="3" s="1"/>
  <c r="AY63" i="3"/>
  <c r="AY36" i="3"/>
  <c r="AZ32" i="3"/>
  <c r="BV41" i="3"/>
  <c r="BW41" i="3" s="1"/>
  <c r="BO32" i="3"/>
  <c r="AY57" i="3"/>
  <c r="AZ30" i="3"/>
  <c r="AY41" i="3"/>
  <c r="BO28" i="3"/>
  <c r="BV63" i="3"/>
  <c r="BW63" i="3" s="1"/>
  <c r="BV44" i="3"/>
  <c r="BW44" i="3" s="1"/>
  <c r="BV66" i="3"/>
  <c r="BW66" i="3" s="1"/>
  <c r="BO42" i="3"/>
  <c r="AY62" i="3"/>
  <c r="AY50" i="3"/>
  <c r="AY60" i="3"/>
  <c r="AY52" i="3"/>
  <c r="BO41" i="3"/>
  <c r="AZ58" i="3"/>
  <c r="AZ55" i="3"/>
  <c r="BV13" i="3"/>
  <c r="BW13" i="3" s="1"/>
  <c r="BV10" i="3"/>
  <c r="BW10" i="3" s="1"/>
  <c r="BO31" i="3"/>
  <c r="BV18" i="3"/>
  <c r="BW18" i="3" s="1"/>
  <c r="AZ69" i="3"/>
  <c r="AF29" i="21" s="1"/>
  <c r="AZ19" i="3"/>
  <c r="AY61" i="3"/>
  <c r="AZ44" i="3"/>
  <c r="BO9" i="3"/>
  <c r="AY14" i="3"/>
  <c r="BO25" i="3"/>
  <c r="BO58" i="3"/>
  <c r="BO59" i="3"/>
  <c r="AZ34" i="3"/>
  <c r="AY8" i="3"/>
  <c r="AZ11" i="3"/>
  <c r="AF12" i="21" s="1"/>
  <c r="BV21" i="3"/>
  <c r="BW21" i="3" s="1"/>
  <c r="AY49" i="3"/>
  <c r="U206" i="3"/>
  <c r="D30" i="21"/>
  <c r="H50" i="21"/>
  <c r="BJ65" i="16"/>
  <c r="BI65" i="16"/>
  <c r="BJ10" i="3"/>
  <c r="BI10" i="3"/>
  <c r="H80" i="21"/>
  <c r="N80" i="21" s="1"/>
  <c r="M20" i="21"/>
  <c r="BJ22" i="3"/>
  <c r="BI22" i="3"/>
  <c r="D89" i="21"/>
  <c r="H79" i="21"/>
  <c r="BK65" i="16" l="1"/>
  <c r="BK22" i="3"/>
  <c r="H89" i="21"/>
  <c r="BK10" i="3"/>
  <c r="AE20" i="21"/>
  <c r="AD20" i="21"/>
  <c r="AE11" i="21"/>
  <c r="AD11" i="21"/>
  <c r="AJ12" i="21"/>
  <c r="AI12" i="21"/>
  <c r="AI17" i="21"/>
  <c r="AJ17" i="21"/>
  <c r="AJ15" i="21"/>
  <c r="AI15" i="21"/>
  <c r="BK54" i="16"/>
  <c r="BD40" i="3"/>
  <c r="BE40" i="3"/>
  <c r="BD8" i="3"/>
  <c r="BE8" i="3"/>
  <c r="BE31" i="3"/>
  <c r="BD31" i="3"/>
  <c r="BE28" i="3"/>
  <c r="BD28" i="3"/>
  <c r="BD51" i="3"/>
  <c r="BE51" i="3"/>
  <c r="BE59" i="3"/>
  <c r="BD59" i="3"/>
  <c r="BE21" i="3"/>
  <c r="BD21" i="3"/>
  <c r="BD25" i="3"/>
  <c r="BE25" i="3"/>
  <c r="M43" i="21"/>
  <c r="Z12" i="21"/>
  <c r="AA12" i="21"/>
  <c r="BK62" i="16"/>
  <c r="BK44" i="16"/>
  <c r="AN26" i="21"/>
  <c r="AM26" i="21"/>
  <c r="AM12" i="21"/>
  <c r="AN12" i="21"/>
  <c r="AN14" i="21"/>
  <c r="AM14" i="21"/>
  <c r="M38" i="21"/>
  <c r="BK35" i="16"/>
  <c r="BK30" i="16"/>
  <c r="BK39" i="16"/>
  <c r="BK42" i="3"/>
  <c r="BK56" i="3"/>
  <c r="BK63" i="3"/>
  <c r="E48" i="21"/>
  <c r="I48" i="21" s="1"/>
  <c r="U224" i="16"/>
  <c r="BK24" i="3"/>
  <c r="N38" i="21"/>
  <c r="BK15" i="16"/>
  <c r="BK51" i="3"/>
  <c r="BK48" i="16"/>
  <c r="BK48" i="3"/>
  <c r="M23" i="21"/>
  <c r="BK69" i="3"/>
  <c r="M51" i="21"/>
  <c r="BK29" i="16"/>
  <c r="BK44" i="3"/>
  <c r="BD54" i="16"/>
  <c r="BE54" i="16"/>
  <c r="BD52" i="16"/>
  <c r="BE52" i="16"/>
  <c r="BD49" i="16"/>
  <c r="BE49" i="16"/>
  <c r="BE61" i="16"/>
  <c r="BD61" i="16"/>
  <c r="BD29" i="16"/>
  <c r="BE29" i="16"/>
  <c r="BE14" i="16"/>
  <c r="BD14" i="16"/>
  <c r="BD33" i="16"/>
  <c r="BE33" i="16"/>
  <c r="BD64" i="16"/>
  <c r="BE64" i="16"/>
  <c r="AE17" i="21"/>
  <c r="AD17" i="21"/>
  <c r="AE12" i="21"/>
  <c r="AD12" i="21"/>
  <c r="BK57" i="16"/>
  <c r="AI29" i="21"/>
  <c r="AJ29" i="21"/>
  <c r="BK41" i="16"/>
  <c r="M41" i="21"/>
  <c r="BE11" i="3"/>
  <c r="BD11" i="3"/>
  <c r="BE12" i="3"/>
  <c r="BD12" i="3"/>
  <c r="BE20" i="3"/>
  <c r="BD20" i="3"/>
  <c r="BE63" i="3"/>
  <c r="BD63" i="3"/>
  <c r="BE48" i="3"/>
  <c r="BD48" i="3"/>
  <c r="BD49" i="3"/>
  <c r="BE49" i="3"/>
  <c r="BE61" i="3"/>
  <c r="BD61" i="3"/>
  <c r="Z17" i="21"/>
  <c r="AA17" i="21"/>
  <c r="N41" i="21"/>
  <c r="BK28" i="16"/>
  <c r="BK24" i="16"/>
  <c r="BK33" i="16"/>
  <c r="AN21" i="21"/>
  <c r="AM21" i="21"/>
  <c r="AM23" i="21"/>
  <c r="AN23" i="21"/>
  <c r="AM9" i="21"/>
  <c r="AN9" i="21"/>
  <c r="AN27" i="21"/>
  <c r="AM27" i="21"/>
  <c r="BK29" i="3"/>
  <c r="BK16" i="16"/>
  <c r="BK66" i="16"/>
  <c r="BK53" i="16"/>
  <c r="M86" i="21"/>
  <c r="M36" i="21"/>
  <c r="M72" i="21"/>
  <c r="N72" i="21"/>
  <c r="BK58" i="16"/>
  <c r="H53" i="21"/>
  <c r="BK17" i="3"/>
  <c r="BK35" i="3"/>
  <c r="M32" i="21"/>
  <c r="BK55" i="3"/>
  <c r="BK58" i="3"/>
  <c r="BD55" i="16"/>
  <c r="BE55" i="16"/>
  <c r="BD24" i="16"/>
  <c r="BE24" i="16"/>
  <c r="BD17" i="16"/>
  <c r="BE17" i="16"/>
  <c r="BE58" i="16"/>
  <c r="BD58" i="16"/>
  <c r="BE21" i="16"/>
  <c r="BD21" i="16"/>
  <c r="BE44" i="16"/>
  <c r="BD44" i="16"/>
  <c r="BE56" i="16"/>
  <c r="BD56" i="16"/>
  <c r="BD68" i="16"/>
  <c r="BE68" i="16"/>
  <c r="BK20" i="16"/>
  <c r="AE15" i="21"/>
  <c r="AD15" i="21"/>
  <c r="AD22" i="21"/>
  <c r="AE22" i="21"/>
  <c r="AE14" i="21"/>
  <c r="AD14" i="21"/>
  <c r="AE26" i="21"/>
  <c r="AD26" i="21"/>
  <c r="BK11" i="3"/>
  <c r="BK17" i="16"/>
  <c r="N79" i="21"/>
  <c r="AI13" i="21"/>
  <c r="AJ13" i="21"/>
  <c r="AJ26" i="21"/>
  <c r="AI26" i="21"/>
  <c r="AJ11" i="21"/>
  <c r="AI11" i="21"/>
  <c r="AI18" i="21"/>
  <c r="AJ18" i="21"/>
  <c r="AI24" i="21"/>
  <c r="AJ24" i="21"/>
  <c r="AI21" i="21"/>
  <c r="AJ21" i="21"/>
  <c r="BE57" i="3"/>
  <c r="BD57" i="3"/>
  <c r="BD13" i="3"/>
  <c r="BE13" i="3"/>
  <c r="BE58" i="3"/>
  <c r="BD58" i="3"/>
  <c r="BE33" i="3"/>
  <c r="BD33" i="3"/>
  <c r="BD44" i="3"/>
  <c r="BE44" i="3"/>
  <c r="BD32" i="3"/>
  <c r="BE32" i="3"/>
  <c r="BE18" i="3"/>
  <c r="BD18" i="3"/>
  <c r="Z22" i="21"/>
  <c r="AA22" i="21"/>
  <c r="AA11" i="21"/>
  <c r="Z11" i="21"/>
  <c r="Z24" i="21"/>
  <c r="AA24" i="21"/>
  <c r="U224" i="3"/>
  <c r="D48" i="21"/>
  <c r="AN11" i="21"/>
  <c r="AM11" i="21"/>
  <c r="AM18" i="21"/>
  <c r="AN18" i="21"/>
  <c r="AM22" i="21"/>
  <c r="AN22" i="21"/>
  <c r="AN16" i="21"/>
  <c r="AM16" i="21"/>
  <c r="H77" i="21"/>
  <c r="E31" i="21"/>
  <c r="I31" i="21" s="1"/>
  <c r="U207" i="16"/>
  <c r="BK32" i="16"/>
  <c r="BK38" i="16"/>
  <c r="BK67" i="16"/>
  <c r="BK19" i="3"/>
  <c r="BK43" i="16"/>
  <c r="BK14" i="16"/>
  <c r="BK55" i="16"/>
  <c r="BK68" i="16"/>
  <c r="M83" i="21"/>
  <c r="BK49" i="16"/>
  <c r="BK9" i="3"/>
  <c r="N83" i="21"/>
  <c r="BK53" i="3"/>
  <c r="M74" i="21"/>
  <c r="N74" i="21"/>
  <c r="BK51" i="16"/>
  <c r="BK59" i="3"/>
  <c r="M73" i="21"/>
  <c r="N73" i="21"/>
  <c r="BK31" i="16"/>
  <c r="M82" i="21"/>
  <c r="BD69" i="16"/>
  <c r="BE69" i="16"/>
  <c r="BE10" i="16"/>
  <c r="BD10" i="16"/>
  <c r="BD39" i="16"/>
  <c r="BE39" i="16"/>
  <c r="BD30" i="16"/>
  <c r="BE30" i="16"/>
  <c r="BE16" i="16"/>
  <c r="BD16" i="16"/>
  <c r="BE26" i="16"/>
  <c r="BD26" i="16"/>
  <c r="BD36" i="16"/>
  <c r="BE36" i="16"/>
  <c r="BD48" i="16"/>
  <c r="BE48" i="16"/>
  <c r="M50" i="21"/>
  <c r="AE27" i="21"/>
  <c r="AD27" i="21"/>
  <c r="AE29" i="21"/>
  <c r="AD29" i="21"/>
  <c r="AD13" i="21"/>
  <c r="AE13" i="21"/>
  <c r="BK31" i="3"/>
  <c r="N89" i="21"/>
  <c r="AI23" i="21"/>
  <c r="AJ23" i="21"/>
  <c r="AJ9" i="21"/>
  <c r="AI9" i="21"/>
  <c r="M87" i="21"/>
  <c r="M39" i="21"/>
  <c r="BD41" i="3"/>
  <c r="BE41" i="3"/>
  <c r="BD14" i="3"/>
  <c r="BE14" i="3"/>
  <c r="BE37" i="3"/>
  <c r="BD37" i="3"/>
  <c r="BE67" i="3"/>
  <c r="BD67" i="3"/>
  <c r="BE24" i="3"/>
  <c r="BD24" i="3"/>
  <c r="BD52" i="3"/>
  <c r="BE52" i="3"/>
  <c r="BD56" i="3"/>
  <c r="BE56" i="3"/>
  <c r="BD68" i="3"/>
  <c r="BE68" i="3"/>
  <c r="M76" i="21"/>
  <c r="N76" i="21"/>
  <c r="AA28" i="21"/>
  <c r="Z28" i="21"/>
  <c r="Z23" i="21"/>
  <c r="AA23" i="21"/>
  <c r="AA15" i="21"/>
  <c r="Z15" i="21"/>
  <c r="Z13" i="21"/>
  <c r="AA13" i="21"/>
  <c r="H46" i="21"/>
  <c r="N46" i="21" s="1"/>
  <c r="BK46" i="3"/>
  <c r="AN29" i="21"/>
  <c r="AM29" i="21"/>
  <c r="AM25" i="21"/>
  <c r="AN25" i="21"/>
  <c r="AM17" i="21"/>
  <c r="AN17" i="21"/>
  <c r="AN28" i="21"/>
  <c r="AM28" i="21"/>
  <c r="BK47" i="3"/>
  <c r="N43" i="21"/>
  <c r="M67" i="21"/>
  <c r="BK36" i="3"/>
  <c r="N50" i="21"/>
  <c r="BK20" i="3"/>
  <c r="BK50" i="16"/>
  <c r="M81" i="21"/>
  <c r="BK65" i="3"/>
  <c r="BK13" i="3"/>
  <c r="BK64" i="3"/>
  <c r="BK26" i="16"/>
  <c r="BK18" i="16"/>
  <c r="BK14" i="3"/>
  <c r="BK67" i="3"/>
  <c r="BK68" i="3"/>
  <c r="BK21" i="3"/>
  <c r="BK59" i="16"/>
  <c r="BD65" i="16"/>
  <c r="BE65" i="16"/>
  <c r="BE32" i="16"/>
  <c r="BD32" i="16"/>
  <c r="BD46" i="16"/>
  <c r="BE46" i="16"/>
  <c r="BD51" i="16"/>
  <c r="BE51" i="16"/>
  <c r="BE19" i="16"/>
  <c r="BD19" i="16"/>
  <c r="BD50" i="16"/>
  <c r="BE50" i="16"/>
  <c r="BE38" i="16"/>
  <c r="BD38" i="16"/>
  <c r="AD24" i="21"/>
  <c r="AE24" i="21"/>
  <c r="AJ10" i="21"/>
  <c r="AI10" i="21"/>
  <c r="BD64" i="3"/>
  <c r="BE64" i="3"/>
  <c r="BD60" i="3"/>
  <c r="BE60" i="3"/>
  <c r="BE65" i="3"/>
  <c r="BD65" i="3"/>
  <c r="BD66" i="3"/>
  <c r="BE66" i="3"/>
  <c r="BE22" i="3"/>
  <c r="BD22" i="3"/>
  <c r="BE46" i="3"/>
  <c r="BD46" i="3"/>
  <c r="BD17" i="3"/>
  <c r="BE17" i="3"/>
  <c r="BE54" i="3"/>
  <c r="BD54" i="3"/>
  <c r="AA20" i="21"/>
  <c r="Z20" i="21"/>
  <c r="AA27" i="21"/>
  <c r="Z27" i="21"/>
  <c r="Z21" i="21"/>
  <c r="AA21" i="21"/>
  <c r="BK25" i="16"/>
  <c r="D31" i="21"/>
  <c r="U207" i="3"/>
  <c r="BK41" i="3"/>
  <c r="BK57" i="3"/>
  <c r="AM24" i="21"/>
  <c r="AN24" i="21"/>
  <c r="AM15" i="21"/>
  <c r="AN15" i="21"/>
  <c r="M68" i="21"/>
  <c r="N68" i="21"/>
  <c r="H47" i="21"/>
  <c r="N47" i="21" s="1"/>
  <c r="BK50" i="3"/>
  <c r="BK62" i="3"/>
  <c r="BK47" i="16"/>
  <c r="BK37" i="16"/>
  <c r="M33" i="21"/>
  <c r="M49" i="21"/>
  <c r="BK40" i="16"/>
  <c r="BK9" i="16"/>
  <c r="BK23" i="3"/>
  <c r="BK38" i="3"/>
  <c r="BK54" i="3"/>
  <c r="BK52" i="16"/>
  <c r="M52" i="21"/>
  <c r="BK46" i="16"/>
  <c r="M88" i="21"/>
  <c r="BK23" i="16"/>
  <c r="BK56" i="16"/>
  <c r="BE35" i="16"/>
  <c r="BD35" i="16"/>
  <c r="BD22" i="16"/>
  <c r="BE22" i="16"/>
  <c r="BD57" i="16"/>
  <c r="BE57" i="16"/>
  <c r="BD25" i="16"/>
  <c r="BE25" i="16"/>
  <c r="BE67" i="16"/>
  <c r="BD67" i="16"/>
  <c r="BE28" i="16"/>
  <c r="BD28" i="16"/>
  <c r="BD13" i="16"/>
  <c r="BE13" i="16"/>
  <c r="N36" i="21"/>
  <c r="M80" i="21"/>
  <c r="H30" i="21"/>
  <c r="N30" i="21" s="1"/>
  <c r="AE9" i="21"/>
  <c r="AD9" i="21"/>
  <c r="AD21" i="21"/>
  <c r="AE21" i="21"/>
  <c r="BK49" i="3"/>
  <c r="AI22" i="21"/>
  <c r="AJ22" i="21"/>
  <c r="AJ20" i="21"/>
  <c r="AI20" i="21"/>
  <c r="AJ16" i="21"/>
  <c r="AI16" i="21"/>
  <c r="BK33" i="3"/>
  <c r="BD27" i="3"/>
  <c r="BE27" i="3"/>
  <c r="BD15" i="3"/>
  <c r="BE15" i="3"/>
  <c r="BD42" i="3"/>
  <c r="BE42" i="3"/>
  <c r="BE10" i="3"/>
  <c r="BD10" i="3"/>
  <c r="BE30" i="3"/>
  <c r="BD30" i="3"/>
  <c r="BE19" i="3"/>
  <c r="BD19" i="3"/>
  <c r="BE45" i="3"/>
  <c r="BD45" i="3"/>
  <c r="BD34" i="3"/>
  <c r="BE34" i="3"/>
  <c r="M15" i="21"/>
  <c r="Z10" i="21"/>
  <c r="AA10" i="21"/>
  <c r="Z26" i="21"/>
  <c r="AA26" i="21"/>
  <c r="AA25" i="21"/>
  <c r="Z25" i="21"/>
  <c r="Z18" i="21"/>
  <c r="AA18" i="21"/>
  <c r="M42" i="21"/>
  <c r="D28" i="21"/>
  <c r="Q205" i="3"/>
  <c r="U204" i="3"/>
  <c r="BX62" i="3"/>
  <c r="BX61" i="3"/>
  <c r="BX60" i="3"/>
  <c r="BX59" i="3"/>
  <c r="BX58" i="3"/>
  <c r="BX57" i="3"/>
  <c r="BX8" i="3"/>
  <c r="BX54" i="3"/>
  <c r="BX53" i="3"/>
  <c r="BX52" i="3"/>
  <c r="BX51" i="3"/>
  <c r="BX50" i="3"/>
  <c r="BX49" i="3"/>
  <c r="BX64" i="3"/>
  <c r="BX39" i="3"/>
  <c r="BX46" i="3"/>
  <c r="BX45" i="3"/>
  <c r="BX44" i="3"/>
  <c r="BX43" i="3"/>
  <c r="BX42" i="3"/>
  <c r="BX41" i="3"/>
  <c r="BX56" i="3"/>
  <c r="BX31" i="3"/>
  <c r="BX38" i="3"/>
  <c r="BX37" i="3"/>
  <c r="BX36" i="3"/>
  <c r="BX35" i="3"/>
  <c r="BX34" i="3"/>
  <c r="BX33" i="3"/>
  <c r="BX48" i="3"/>
  <c r="BX23" i="3"/>
  <c r="BX30" i="3"/>
  <c r="BX29" i="3"/>
  <c r="BX28" i="3"/>
  <c r="BX27" i="3"/>
  <c r="BX26" i="3"/>
  <c r="BX25" i="3"/>
  <c r="BX40" i="3"/>
  <c r="BX13" i="3"/>
  <c r="BX22" i="3"/>
  <c r="BX21" i="3"/>
  <c r="BX20" i="3"/>
  <c r="BX19" i="3"/>
  <c r="BX18" i="3"/>
  <c r="BX17" i="3"/>
  <c r="BX32" i="3"/>
  <c r="BX63" i="3"/>
  <c r="BX11" i="3"/>
  <c r="BX9" i="3"/>
  <c r="BX16" i="3"/>
  <c r="BX14" i="3"/>
  <c r="BX12" i="3"/>
  <c r="BX10" i="3"/>
  <c r="BX24" i="3"/>
  <c r="BX55" i="3"/>
  <c r="BX69" i="3"/>
  <c r="BX68" i="3"/>
  <c r="BX67" i="3"/>
  <c r="BX66" i="3"/>
  <c r="BX65" i="3"/>
  <c r="BV8" i="3"/>
  <c r="BW8" i="3" s="1"/>
  <c r="BX47" i="3"/>
  <c r="BX15" i="3"/>
  <c r="AM20" i="21"/>
  <c r="AN20" i="21"/>
  <c r="AN10" i="21"/>
  <c r="AM10" i="21"/>
  <c r="AM13" i="21"/>
  <c r="AN13" i="21"/>
  <c r="BK10" i="16"/>
  <c r="BX35" i="16"/>
  <c r="BX31" i="16"/>
  <c r="BX27" i="16"/>
  <c r="BX23" i="16"/>
  <c r="BX56" i="16"/>
  <c r="BX52" i="16"/>
  <c r="BX32" i="16"/>
  <c r="BX22" i="16"/>
  <c r="BX8" i="16"/>
  <c r="BX68" i="16"/>
  <c r="BX64" i="16"/>
  <c r="BX60" i="16"/>
  <c r="BX44" i="16"/>
  <c r="BX40" i="16"/>
  <c r="BX43" i="16"/>
  <c r="BX46" i="16"/>
  <c r="BX61" i="16"/>
  <c r="BX57" i="16"/>
  <c r="BX53" i="16"/>
  <c r="BX49" i="16"/>
  <c r="BX45" i="16"/>
  <c r="BX41" i="16"/>
  <c r="BX69" i="16"/>
  <c r="BX36" i="16"/>
  <c r="BX29" i="16"/>
  <c r="BX25" i="16"/>
  <c r="BX21" i="16"/>
  <c r="BX17" i="16"/>
  <c r="BX13" i="16"/>
  <c r="BX9" i="16"/>
  <c r="BX37" i="16"/>
  <c r="BX12" i="16"/>
  <c r="BX10" i="16"/>
  <c r="BX28" i="16"/>
  <c r="BX20" i="16"/>
  <c r="BX42" i="16"/>
  <c r="BX34" i="16"/>
  <c r="BX30" i="16"/>
  <c r="BV8" i="16"/>
  <c r="BW8" i="16" s="1"/>
  <c r="BX39" i="16"/>
  <c r="BX18" i="16"/>
  <c r="BX24" i="16"/>
  <c r="BX66" i="16"/>
  <c r="BX62" i="16"/>
  <c r="BX58" i="16"/>
  <c r="BX54" i="16"/>
  <c r="BX16" i="16"/>
  <c r="BX38" i="16"/>
  <c r="BX14" i="16"/>
  <c r="BX19" i="16"/>
  <c r="BX15" i="16"/>
  <c r="BX11" i="16"/>
  <c r="BX48" i="16"/>
  <c r="BX26" i="16"/>
  <c r="BX65" i="16"/>
  <c r="BX59" i="16"/>
  <c r="BX55" i="16"/>
  <c r="BX63" i="16"/>
  <c r="BX51" i="16"/>
  <c r="BX47" i="16"/>
  <c r="BX50" i="16"/>
  <c r="BX33" i="16"/>
  <c r="BX67" i="16"/>
  <c r="E28" i="21"/>
  <c r="U204" i="16"/>
  <c r="Q205" i="16"/>
  <c r="M45" i="21"/>
  <c r="M37" i="21"/>
  <c r="BK64" i="16"/>
  <c r="BK37" i="3"/>
  <c r="BK66" i="3"/>
  <c r="BK60" i="16"/>
  <c r="BK15" i="3"/>
  <c r="M55" i="21"/>
  <c r="BK39" i="3"/>
  <c r="BK27" i="3"/>
  <c r="BK34" i="16"/>
  <c r="BK11" i="16"/>
  <c r="M84" i="21"/>
  <c r="N32" i="21"/>
  <c r="BK13" i="16"/>
  <c r="M35" i="21"/>
  <c r="BD60" i="16"/>
  <c r="BE60" i="16"/>
  <c r="BD31" i="16"/>
  <c r="BE31" i="16"/>
  <c r="BE45" i="16"/>
  <c r="BD45" i="16"/>
  <c r="BD43" i="16"/>
  <c r="BE43" i="16"/>
  <c r="BD37" i="16"/>
  <c r="BE37" i="16"/>
  <c r="BD23" i="16"/>
  <c r="BE23" i="16"/>
  <c r="BD62" i="16"/>
  <c r="BE62" i="16"/>
  <c r="BD15" i="16"/>
  <c r="BE15" i="16"/>
  <c r="AE18" i="21"/>
  <c r="AD18" i="21"/>
  <c r="AE25" i="21"/>
  <c r="AD25" i="21"/>
  <c r="N16" i="21"/>
  <c r="BD36" i="3"/>
  <c r="BE36" i="3"/>
  <c r="BE23" i="3"/>
  <c r="BD23" i="3"/>
  <c r="BE62" i="3"/>
  <c r="BD62" i="3"/>
  <c r="BE26" i="3"/>
  <c r="BD26" i="3"/>
  <c r="BE29" i="3"/>
  <c r="BD29" i="3"/>
  <c r="BE53" i="3"/>
  <c r="BD53" i="3"/>
  <c r="BD43" i="3"/>
  <c r="BE43" i="3"/>
  <c r="BE69" i="3"/>
  <c r="BD69" i="3"/>
  <c r="BK61" i="16"/>
  <c r="Z16" i="21"/>
  <c r="AA16" i="21"/>
  <c r="AA29" i="21"/>
  <c r="Z29" i="21"/>
  <c r="AA14" i="21"/>
  <c r="Z14" i="21"/>
  <c r="BK27" i="16"/>
  <c r="BJ181" i="3"/>
  <c r="BK8" i="3"/>
  <c r="BK43" i="3"/>
  <c r="BK22" i="16"/>
  <c r="M69" i="21"/>
  <c r="N69" i="21"/>
  <c r="N39" i="21"/>
  <c r="BK8" i="16"/>
  <c r="BJ181" i="16"/>
  <c r="N87" i="21"/>
  <c r="BK69" i="16"/>
  <c r="BK42" i="16"/>
  <c r="H65" i="21"/>
  <c r="N65" i="21" s="1"/>
  <c r="BK36" i="16"/>
  <c r="M85" i="21"/>
  <c r="BK12" i="16"/>
  <c r="BK21" i="16"/>
  <c r="BD11" i="16"/>
  <c r="BE11" i="16"/>
  <c r="BD12" i="16"/>
  <c r="BE12" i="16"/>
  <c r="BD34" i="16"/>
  <c r="BE34" i="16"/>
  <c r="BD9" i="16"/>
  <c r="BE9" i="16"/>
  <c r="BE41" i="16"/>
  <c r="BD41" i="16"/>
  <c r="BD53" i="16"/>
  <c r="BE53" i="16"/>
  <c r="BD66" i="16"/>
  <c r="BE66" i="16"/>
  <c r="BE27" i="16"/>
  <c r="BD27" i="16"/>
  <c r="N49" i="21"/>
  <c r="M79" i="21"/>
  <c r="AE23" i="21"/>
  <c r="AD23" i="21"/>
  <c r="AD10" i="21"/>
  <c r="AE10" i="21"/>
  <c r="AE16" i="21"/>
  <c r="AD16" i="21"/>
  <c r="AD28" i="21"/>
  <c r="AE28" i="21"/>
  <c r="AI27" i="21"/>
  <c r="AJ27" i="21"/>
  <c r="AJ25" i="21"/>
  <c r="AI25" i="21"/>
  <c r="AI28" i="21"/>
  <c r="AJ28" i="21"/>
  <c r="AJ14" i="21"/>
  <c r="AI14" i="21"/>
  <c r="BD35" i="3"/>
  <c r="BE35" i="3"/>
  <c r="BE16" i="3"/>
  <c r="BD16" i="3"/>
  <c r="BD38" i="3"/>
  <c r="BE38" i="3"/>
  <c r="BE55" i="3"/>
  <c r="BD55" i="3"/>
  <c r="BD9" i="3"/>
  <c r="BE9" i="3"/>
  <c r="BE39" i="3"/>
  <c r="BD39" i="3"/>
  <c r="BD50" i="3"/>
  <c r="BE50" i="3"/>
  <c r="BD47" i="3"/>
  <c r="BE47" i="3"/>
  <c r="Z9" i="21"/>
  <c r="AA9" i="21"/>
  <c r="BK19" i="16"/>
  <c r="M34" i="21"/>
  <c r="H25" i="21"/>
  <c r="BK26" i="3"/>
  <c r="BK40" i="3"/>
  <c r="N55" i="21"/>
  <c r="BK32" i="3"/>
  <c r="BK34" i="3"/>
  <c r="BK25" i="3"/>
  <c r="BK52" i="3"/>
  <c r="N42" i="21"/>
  <c r="BK16" i="3"/>
  <c r="BK45" i="3"/>
  <c r="BK18" i="3"/>
  <c r="BK63" i="16"/>
  <c r="BK61" i="3"/>
  <c r="BK60" i="3"/>
  <c r="M40" i="21"/>
  <c r="BK30" i="3"/>
  <c r="BK28" i="3"/>
  <c r="M44" i="21"/>
  <c r="BK12" i="3"/>
  <c r="BD40" i="16"/>
  <c r="BE40" i="16"/>
  <c r="BE18" i="16"/>
  <c r="BD18" i="16"/>
  <c r="BD59" i="16"/>
  <c r="BE59" i="16"/>
  <c r="BD42" i="16"/>
  <c r="BE42" i="16"/>
  <c r="BD8" i="16"/>
  <c r="BE8" i="16"/>
  <c r="BD47" i="16"/>
  <c r="BE47" i="16"/>
  <c r="BE20" i="16"/>
  <c r="BD20" i="16"/>
  <c r="BE63" i="16"/>
  <c r="BD63" i="16"/>
  <c r="BK45" i="16"/>
  <c r="BF47" i="16" l="1"/>
  <c r="BF27" i="3"/>
  <c r="M53" i="21"/>
  <c r="BF31" i="3"/>
  <c r="BF41" i="16"/>
  <c r="BP69" i="16"/>
  <c r="BP68" i="16"/>
  <c r="BP67" i="16"/>
  <c r="BP66" i="16"/>
  <c r="BP65" i="16"/>
  <c r="BP64" i="16"/>
  <c r="BP31" i="16"/>
  <c r="BP62" i="16"/>
  <c r="BP61" i="16"/>
  <c r="BP60" i="16"/>
  <c r="BP59" i="16"/>
  <c r="BP58" i="16"/>
  <c r="BP57" i="16"/>
  <c r="BP56" i="16"/>
  <c r="BP23" i="16"/>
  <c r="BP54" i="16"/>
  <c r="BP53" i="16"/>
  <c r="BP52" i="16"/>
  <c r="BP51" i="16"/>
  <c r="BP50" i="16"/>
  <c r="BP49" i="16"/>
  <c r="BP48" i="16"/>
  <c r="BP15" i="16"/>
  <c r="BP46" i="16"/>
  <c r="BP45" i="16"/>
  <c r="BP44" i="16"/>
  <c r="BP43" i="16"/>
  <c r="BP42" i="16"/>
  <c r="BP41" i="16"/>
  <c r="BP40" i="16"/>
  <c r="BO8" i="16"/>
  <c r="BP38" i="16"/>
  <c r="BP37" i="16"/>
  <c r="BP36" i="16"/>
  <c r="BP35" i="16"/>
  <c r="BP34" i="16"/>
  <c r="BP33" i="16"/>
  <c r="BP32" i="16"/>
  <c r="BP63" i="16"/>
  <c r="BP30" i="16"/>
  <c r="BP29" i="16"/>
  <c r="BP28" i="16"/>
  <c r="BP27" i="16"/>
  <c r="BP26" i="16"/>
  <c r="BP25" i="16"/>
  <c r="BP24" i="16"/>
  <c r="BP55" i="16"/>
  <c r="BP22" i="16"/>
  <c r="BP21" i="16"/>
  <c r="BP20" i="16"/>
  <c r="BP19" i="16"/>
  <c r="BP18" i="16"/>
  <c r="BP17" i="16"/>
  <c r="BP16" i="16"/>
  <c r="BP47" i="16"/>
  <c r="BP13" i="16"/>
  <c r="BP12" i="16"/>
  <c r="BP11" i="16"/>
  <c r="BP10" i="16"/>
  <c r="BP14" i="16"/>
  <c r="BP9" i="16"/>
  <c r="BP8" i="16"/>
  <c r="BP39" i="16"/>
  <c r="BP25" i="3"/>
  <c r="BP24" i="3"/>
  <c r="BP23" i="3"/>
  <c r="BP19" i="3"/>
  <c r="BP37" i="3"/>
  <c r="BP33" i="3"/>
  <c r="BP22" i="3"/>
  <c r="BP47" i="3"/>
  <c r="BP16" i="3"/>
  <c r="BP14" i="3"/>
  <c r="BP12" i="3"/>
  <c r="BP10" i="3"/>
  <c r="BP8" i="3"/>
  <c r="BP41" i="3"/>
  <c r="BO8" i="3"/>
  <c r="BP40" i="3"/>
  <c r="BP38" i="3"/>
  <c r="BP34" i="3"/>
  <c r="BP39" i="3"/>
  <c r="BP35" i="3"/>
  <c r="BP20" i="3"/>
  <c r="BP17" i="3"/>
  <c r="BP15" i="3"/>
  <c r="BP26" i="3"/>
  <c r="BP11" i="3"/>
  <c r="BP9" i="3"/>
  <c r="BP69" i="3"/>
  <c r="BP66" i="3"/>
  <c r="BP65" i="3"/>
  <c r="BP64" i="3"/>
  <c r="BP18" i="3"/>
  <c r="BP54" i="3"/>
  <c r="BP53" i="3"/>
  <c r="BP52" i="3"/>
  <c r="BP51" i="3"/>
  <c r="BP50" i="3"/>
  <c r="BP49" i="3"/>
  <c r="BP48" i="3"/>
  <c r="BP13" i="3"/>
  <c r="BP46" i="3"/>
  <c r="BP45" i="3"/>
  <c r="BP44" i="3"/>
  <c r="BP43" i="3"/>
  <c r="BP42" i="3"/>
  <c r="BP67" i="3"/>
  <c r="BP68" i="3"/>
  <c r="BP63" i="3"/>
  <c r="BP61" i="3"/>
  <c r="BP57" i="3"/>
  <c r="BP29" i="3"/>
  <c r="BP32" i="3"/>
  <c r="BP28" i="3"/>
  <c r="BP60" i="3"/>
  <c r="BP56" i="3"/>
  <c r="BP31" i="3"/>
  <c r="BP27" i="3"/>
  <c r="BP59" i="3"/>
  <c r="BP21" i="3"/>
  <c r="BP30" i="3"/>
  <c r="BP55" i="3"/>
  <c r="BP36" i="3"/>
  <c r="BP62" i="3"/>
  <c r="BP58" i="3"/>
  <c r="BF53" i="3"/>
  <c r="BF23" i="3"/>
  <c r="BF23" i="16"/>
  <c r="BF31" i="16"/>
  <c r="BF30" i="3"/>
  <c r="M30" i="21"/>
  <c r="BF28" i="16"/>
  <c r="BF65" i="3"/>
  <c r="BF50" i="16"/>
  <c r="BF48" i="16"/>
  <c r="BF30" i="16"/>
  <c r="BF18" i="3"/>
  <c r="BF58" i="3"/>
  <c r="BF55" i="16"/>
  <c r="BF14" i="16"/>
  <c r="BE181" i="3"/>
  <c r="BF8" i="3"/>
  <c r="H28" i="21"/>
  <c r="D29" i="21"/>
  <c r="BF52" i="3"/>
  <c r="BF16" i="16"/>
  <c r="BF44" i="16"/>
  <c r="BF63" i="3"/>
  <c r="BF18" i="16"/>
  <c r="BF8" i="16"/>
  <c r="BE181" i="16"/>
  <c r="BF40" i="16"/>
  <c r="BF39" i="3"/>
  <c r="BF16" i="3"/>
  <c r="BF9" i="16"/>
  <c r="BF36" i="3"/>
  <c r="E29" i="21"/>
  <c r="I28" i="21"/>
  <c r="BF34" i="3"/>
  <c r="H31" i="21"/>
  <c r="N31" i="21" s="1"/>
  <c r="BF60" i="3"/>
  <c r="BF32" i="16"/>
  <c r="BF41" i="3"/>
  <c r="BF32" i="3"/>
  <c r="BF13" i="3"/>
  <c r="BF21" i="16"/>
  <c r="BF61" i="3"/>
  <c r="BF20" i="3"/>
  <c r="BF29" i="16"/>
  <c r="BF54" i="16"/>
  <c r="BF59" i="3"/>
  <c r="BT12" i="3"/>
  <c r="BT11" i="3"/>
  <c r="BT10" i="3"/>
  <c r="BT9" i="3"/>
  <c r="BT8" i="3"/>
  <c r="BR8" i="3"/>
  <c r="BS8" i="3" s="1"/>
  <c r="BT14" i="3"/>
  <c r="BT61" i="3"/>
  <c r="BT68" i="3"/>
  <c r="BT69" i="3"/>
  <c r="BT66" i="3"/>
  <c r="BT65" i="3"/>
  <c r="BT64" i="3"/>
  <c r="BT63" i="3"/>
  <c r="BT53" i="3"/>
  <c r="BT60" i="3"/>
  <c r="BT59" i="3"/>
  <c r="BT58" i="3"/>
  <c r="BT57" i="3"/>
  <c r="BT56" i="3"/>
  <c r="BT55" i="3"/>
  <c r="BT62" i="3"/>
  <c r="BT45" i="3"/>
  <c r="BT52" i="3"/>
  <c r="BT51" i="3"/>
  <c r="BT50" i="3"/>
  <c r="BT49" i="3"/>
  <c r="BT48" i="3"/>
  <c r="BT47" i="3"/>
  <c r="BT54" i="3"/>
  <c r="BT37" i="3"/>
  <c r="BT36" i="3"/>
  <c r="BT35" i="3"/>
  <c r="BT34" i="3"/>
  <c r="BT33" i="3"/>
  <c r="BT32" i="3"/>
  <c r="BT31" i="3"/>
  <c r="BT38" i="3"/>
  <c r="BT21" i="3"/>
  <c r="BT28" i="3"/>
  <c r="BT27" i="3"/>
  <c r="BT26" i="3"/>
  <c r="BT25" i="3"/>
  <c r="BT24" i="3"/>
  <c r="BT23" i="3"/>
  <c r="BT30" i="3"/>
  <c r="BT13" i="3"/>
  <c r="BT43" i="3"/>
  <c r="BT39" i="3"/>
  <c r="BT19" i="3"/>
  <c r="BT15" i="3"/>
  <c r="BT16" i="3"/>
  <c r="BT42" i="3"/>
  <c r="BT46" i="3"/>
  <c r="BT18" i="3"/>
  <c r="BT22" i="3"/>
  <c r="BT41" i="3"/>
  <c r="BT29" i="3"/>
  <c r="BT17" i="3"/>
  <c r="BT67" i="3"/>
  <c r="BT44" i="3"/>
  <c r="BT40" i="3"/>
  <c r="BT20" i="3"/>
  <c r="BF38" i="16"/>
  <c r="BF52" i="16"/>
  <c r="BT17" i="16"/>
  <c r="BT13" i="16"/>
  <c r="BT9" i="16"/>
  <c r="BR8" i="16"/>
  <c r="BS8" i="16" s="1"/>
  <c r="BT61" i="16"/>
  <c r="BT57" i="16"/>
  <c r="BT12" i="16"/>
  <c r="BT33" i="16"/>
  <c r="BT27" i="16"/>
  <c r="BT59" i="16"/>
  <c r="BT51" i="16"/>
  <c r="BT29" i="16"/>
  <c r="BT25" i="16"/>
  <c r="BT66" i="16"/>
  <c r="BT11" i="16"/>
  <c r="BT50" i="16"/>
  <c r="BT46" i="16"/>
  <c r="BT42" i="16"/>
  <c r="BT15" i="16"/>
  <c r="BT67" i="16"/>
  <c r="BT43" i="16"/>
  <c r="BT23" i="16"/>
  <c r="BT64" i="16"/>
  <c r="BT18" i="16"/>
  <c r="BT14" i="16"/>
  <c r="BT10" i="16"/>
  <c r="BT38" i="16"/>
  <c r="BT62" i="16"/>
  <c r="BT58" i="16"/>
  <c r="BT54" i="16"/>
  <c r="BT21" i="16"/>
  <c r="BT28" i="16"/>
  <c r="BT24" i="16"/>
  <c r="BT20" i="16"/>
  <c r="BT16" i="16"/>
  <c r="BT39" i="16"/>
  <c r="BT68" i="16"/>
  <c r="BT44" i="16"/>
  <c r="BT34" i="16"/>
  <c r="BT55" i="16"/>
  <c r="BT31" i="16"/>
  <c r="BT19" i="16"/>
  <c r="BT69" i="16"/>
  <c r="BT40" i="16"/>
  <c r="BT36" i="16"/>
  <c r="BT32" i="16"/>
  <c r="BT53" i="16"/>
  <c r="BT52" i="16"/>
  <c r="BT26" i="16"/>
  <c r="BT47" i="16"/>
  <c r="BT41" i="16"/>
  <c r="BT35" i="16"/>
  <c r="BT45" i="16"/>
  <c r="BT48" i="16"/>
  <c r="BT65" i="16"/>
  <c r="BT37" i="16"/>
  <c r="BT22" i="16"/>
  <c r="BT60" i="16"/>
  <c r="BT63" i="16"/>
  <c r="BT49" i="16"/>
  <c r="BT8" i="16"/>
  <c r="BT56" i="16"/>
  <c r="BT30" i="16"/>
  <c r="BF9" i="3"/>
  <c r="BF35" i="3"/>
  <c r="BF27" i="16"/>
  <c r="M65" i="21"/>
  <c r="BF29" i="3"/>
  <c r="BF37" i="16"/>
  <c r="BF60" i="16"/>
  <c r="BF10" i="3"/>
  <c r="BF67" i="16"/>
  <c r="BF35" i="16"/>
  <c r="BF46" i="3"/>
  <c r="BF65" i="16"/>
  <c r="BF24" i="3"/>
  <c r="BF36" i="16"/>
  <c r="BF39" i="16"/>
  <c r="BF68" i="16"/>
  <c r="BF49" i="3"/>
  <c r="BF51" i="3"/>
  <c r="BF40" i="3"/>
  <c r="BF11" i="16"/>
  <c r="BF45" i="16"/>
  <c r="BF22" i="16"/>
  <c r="BF42" i="16"/>
  <c r="M25" i="21"/>
  <c r="BF66" i="16"/>
  <c r="BF34" i="16"/>
  <c r="BF42" i="3"/>
  <c r="BF25" i="16"/>
  <c r="N53" i="21"/>
  <c r="BF64" i="3"/>
  <c r="BF19" i="16"/>
  <c r="M46" i="21"/>
  <c r="BF68" i="3"/>
  <c r="BF44" i="3"/>
  <c r="BF58" i="16"/>
  <c r="BF12" i="3"/>
  <c r="BF64" i="16"/>
  <c r="BF17" i="3"/>
  <c r="BF14" i="3"/>
  <c r="BF21" i="3"/>
  <c r="BF63" i="16"/>
  <c r="BF47" i="3"/>
  <c r="BF69" i="3"/>
  <c r="BF26" i="3"/>
  <c r="BF15" i="16"/>
  <c r="BF43" i="16"/>
  <c r="BF45" i="3"/>
  <c r="BF22" i="3"/>
  <c r="BF51" i="16"/>
  <c r="BF67" i="3"/>
  <c r="BF57" i="3"/>
  <c r="BF17" i="16"/>
  <c r="BF61" i="16"/>
  <c r="BF25" i="3"/>
  <c r="M89" i="21"/>
  <c r="M77" i="21"/>
  <c r="N77" i="21"/>
  <c r="BF59" i="16"/>
  <c r="BF55" i="3"/>
  <c r="BF53" i="16"/>
  <c r="BF12" i="16"/>
  <c r="BF43" i="3"/>
  <c r="BF15" i="3"/>
  <c r="BF13" i="16"/>
  <c r="BF57" i="16"/>
  <c r="M47" i="21"/>
  <c r="BF66" i="3"/>
  <c r="N25" i="21"/>
  <c r="BF56" i="3"/>
  <c r="BF26" i="16"/>
  <c r="BF10" i="16"/>
  <c r="H48" i="21"/>
  <c r="BF56" i="16"/>
  <c r="BF48" i="3"/>
  <c r="BF11" i="3"/>
  <c r="BF33" i="16"/>
  <c r="BF49" i="16"/>
  <c r="BF28" i="3"/>
  <c r="BF20" i="16"/>
  <c r="BF50" i="3"/>
  <c r="BF38" i="3"/>
  <c r="BF62" i="3"/>
  <c r="BF62" i="16"/>
  <c r="BF19" i="3"/>
  <c r="BF54" i="3"/>
  <c r="BF46" i="16"/>
  <c r="BF37" i="3"/>
  <c r="BF69" i="16"/>
  <c r="BF33" i="3"/>
  <c r="BF24" i="16"/>
  <c r="BP181" i="3" l="1"/>
  <c r="M48" i="21"/>
  <c r="M28" i="21"/>
  <c r="BR63" i="3"/>
  <c r="BS63" i="3" s="1"/>
  <c r="BR47" i="3"/>
  <c r="BS47" i="3" s="1"/>
  <c r="BR31" i="3"/>
  <c r="BS31" i="3" s="1"/>
  <c r="BN48" i="3"/>
  <c r="BN40" i="3"/>
  <c r="BN11" i="3"/>
  <c r="BM10" i="3"/>
  <c r="BM64" i="3"/>
  <c r="BM31" i="3"/>
  <c r="BR59" i="3"/>
  <c r="BS59" i="3" s="1"/>
  <c r="BR43" i="3"/>
  <c r="BS43" i="3" s="1"/>
  <c r="BR27" i="3"/>
  <c r="BS27" i="3" s="1"/>
  <c r="BN32" i="3"/>
  <c r="BR10" i="3"/>
  <c r="BS10" i="3" s="1"/>
  <c r="BM69" i="3"/>
  <c r="BM56" i="3"/>
  <c r="BM23" i="3"/>
  <c r="BN22" i="3"/>
  <c r="BN61" i="3"/>
  <c r="BM46" i="3"/>
  <c r="BR65" i="3"/>
  <c r="BS65" i="3" s="1"/>
  <c r="BR49" i="3"/>
  <c r="BS49" i="3" s="1"/>
  <c r="BR33" i="3"/>
  <c r="BS33" i="3" s="1"/>
  <c r="BN60" i="3"/>
  <c r="BM45" i="3"/>
  <c r="BN24" i="3"/>
  <c r="BN63" i="3"/>
  <c r="BM48" i="3"/>
  <c r="BM16" i="3"/>
  <c r="BM57" i="3"/>
  <c r="BM24" i="3"/>
  <c r="BR51" i="3"/>
  <c r="BS51" i="3" s="1"/>
  <c r="BR35" i="3"/>
  <c r="BS35" i="3" s="1"/>
  <c r="BN64" i="3"/>
  <c r="BM49" i="3"/>
  <c r="BR21" i="3"/>
  <c r="BS21" i="3" s="1"/>
  <c r="BN39" i="3"/>
  <c r="BN54" i="3"/>
  <c r="BM39" i="3"/>
  <c r="BM22" i="3"/>
  <c r="BN29" i="3"/>
  <c r="BM29" i="3"/>
  <c r="BR57" i="3"/>
  <c r="BS57" i="3" s="1"/>
  <c r="BR41" i="3"/>
  <c r="BS41" i="3" s="1"/>
  <c r="BR25" i="3"/>
  <c r="BS25" i="3" s="1"/>
  <c r="BN28" i="3"/>
  <c r="BR55" i="3"/>
  <c r="BS55" i="3" s="1"/>
  <c r="BM33" i="3"/>
  <c r="BM40" i="3"/>
  <c r="BR58" i="3"/>
  <c r="BS58" i="3" s="1"/>
  <c r="BN46" i="3"/>
  <c r="BR14" i="3"/>
  <c r="BS14" i="3" s="1"/>
  <c r="BN45" i="3"/>
  <c r="BN18" i="3"/>
  <c r="BR29" i="3"/>
  <c r="BS29" i="3" s="1"/>
  <c r="BN20" i="3"/>
  <c r="BR15" i="3"/>
  <c r="BS15" i="3" s="1"/>
  <c r="BN59" i="3"/>
  <c r="BM44" i="3"/>
  <c r="BN69" i="3"/>
  <c r="BN58" i="3"/>
  <c r="BM43" i="3"/>
  <c r="BN16" i="3"/>
  <c r="BR16" i="3"/>
  <c r="BS16" i="3" s="1"/>
  <c r="BM41" i="3"/>
  <c r="BN53" i="3"/>
  <c r="BM13" i="3"/>
  <c r="BR36" i="3"/>
  <c r="BS36" i="3" s="1"/>
  <c r="BM32" i="3"/>
  <c r="BR69" i="3"/>
  <c r="BS69" i="3" s="1"/>
  <c r="BR54" i="3"/>
  <c r="BS54" i="3" s="1"/>
  <c r="BR34" i="3"/>
  <c r="BS34" i="3" s="1"/>
  <c r="BN38" i="3"/>
  <c r="BM9" i="3"/>
  <c r="BN37" i="3"/>
  <c r="BN14" i="3"/>
  <c r="BM61" i="3"/>
  <c r="BN51" i="3"/>
  <c r="BM36" i="3"/>
  <c r="BR64" i="3"/>
  <c r="BS64" i="3" s="1"/>
  <c r="BR48" i="3"/>
  <c r="BS48" i="3" s="1"/>
  <c r="BR32" i="3"/>
  <c r="BS32" i="3" s="1"/>
  <c r="BN50" i="3"/>
  <c r="BM35" i="3"/>
  <c r="BM14" i="3"/>
  <c r="BN49" i="3"/>
  <c r="BN23" i="3"/>
  <c r="BR52" i="3"/>
  <c r="BS52" i="3" s="1"/>
  <c r="BN33" i="3"/>
  <c r="BR39" i="3"/>
  <c r="BS39" i="3" s="1"/>
  <c r="BN9" i="3"/>
  <c r="BR30" i="3"/>
  <c r="BS30" i="3" s="1"/>
  <c r="BN30" i="3"/>
  <c r="BM30" i="3"/>
  <c r="BN21" i="3"/>
  <c r="BM18" i="3"/>
  <c r="BR45" i="3"/>
  <c r="BS45" i="3" s="1"/>
  <c r="BM53" i="3"/>
  <c r="BM28" i="3"/>
  <c r="BN43" i="3"/>
  <c r="BN17" i="3"/>
  <c r="BN42" i="3"/>
  <c r="BN15" i="3"/>
  <c r="BM58" i="3"/>
  <c r="BM34" i="3"/>
  <c r="BN25" i="3"/>
  <c r="BN62" i="3"/>
  <c r="BR9" i="3"/>
  <c r="BS9" i="3" s="1"/>
  <c r="BN10" i="3"/>
  <c r="BM15" i="3"/>
  <c r="BR50" i="3"/>
  <c r="BS50" i="3" s="1"/>
  <c r="BM63" i="3"/>
  <c r="BM19" i="3"/>
  <c r="BM62" i="3"/>
  <c r="BR68" i="3"/>
  <c r="BS68" i="3" s="1"/>
  <c r="BM37" i="3"/>
  <c r="BR20" i="3"/>
  <c r="BS20" i="3" s="1"/>
  <c r="BN35" i="3"/>
  <c r="BR12" i="3"/>
  <c r="BS12" i="3" s="1"/>
  <c r="BR60" i="3"/>
  <c r="BS60" i="3" s="1"/>
  <c r="BR44" i="3"/>
  <c r="BS44" i="3" s="1"/>
  <c r="BR28" i="3"/>
  <c r="BS28" i="3" s="1"/>
  <c r="BN34" i="3"/>
  <c r="BM17" i="3"/>
  <c r="BM25" i="3"/>
  <c r="BM12" i="3"/>
  <c r="BM11" i="3"/>
  <c r="BN67" i="3"/>
  <c r="BN8" i="3"/>
  <c r="BM52" i="3"/>
  <c r="BM42" i="3"/>
  <c r="BR23" i="3"/>
  <c r="BS23" i="3" s="1"/>
  <c r="BN55" i="3"/>
  <c r="BM21" i="3"/>
  <c r="BR46" i="3"/>
  <c r="BS46" i="3" s="1"/>
  <c r="BR26" i="3"/>
  <c r="BS26" i="3" s="1"/>
  <c r="BM55" i="3"/>
  <c r="BM8" i="3"/>
  <c r="BM54" i="3"/>
  <c r="BR61" i="3"/>
  <c r="BS61" i="3" s="1"/>
  <c r="BM20" i="3"/>
  <c r="BN27" i="3"/>
  <c r="BN26" i="3"/>
  <c r="BR11" i="3"/>
  <c r="BS11" i="3" s="1"/>
  <c r="BN65" i="3"/>
  <c r="BN41" i="3"/>
  <c r="BM66" i="3"/>
  <c r="BN56" i="3"/>
  <c r="BN47" i="3"/>
  <c r="BR66" i="3"/>
  <c r="BS66" i="3" s="1"/>
  <c r="BR67" i="3"/>
  <c r="BS67" i="3" s="1"/>
  <c r="BM47" i="3"/>
  <c r="BR19" i="3"/>
  <c r="BS19" i="3" s="1"/>
  <c r="BM38" i="3"/>
  <c r="BR37" i="3"/>
  <c r="BS37" i="3" s="1"/>
  <c r="BN52" i="3"/>
  <c r="BR18" i="3"/>
  <c r="BS18" i="3" s="1"/>
  <c r="BN12" i="3"/>
  <c r="BN19" i="3"/>
  <c r="BM27" i="3"/>
  <c r="BR56" i="3"/>
  <c r="BS56" i="3" s="1"/>
  <c r="BR40" i="3"/>
  <c r="BS40" i="3" s="1"/>
  <c r="BR24" i="3"/>
  <c r="BS24" i="3" s="1"/>
  <c r="BM67" i="3"/>
  <c r="BM50" i="3"/>
  <c r="BN13" i="3"/>
  <c r="BR53" i="3"/>
  <c r="BS53" i="3" s="1"/>
  <c r="BN66" i="3"/>
  <c r="BM65" i="3"/>
  <c r="BN31" i="3"/>
  <c r="BR62" i="3"/>
  <c r="BS62" i="3" s="1"/>
  <c r="BR42" i="3"/>
  <c r="BS42" i="3" s="1"/>
  <c r="BR22" i="3"/>
  <c r="BS22" i="3" s="1"/>
  <c r="BM68" i="3"/>
  <c r="BN44" i="3"/>
  <c r="BR17" i="3"/>
  <c r="BS17" i="3" s="1"/>
  <c r="BM60" i="3"/>
  <c r="BR13" i="3"/>
  <c r="BS13" i="3" s="1"/>
  <c r="BM59" i="3"/>
  <c r="BM26" i="3"/>
  <c r="BN57" i="3"/>
  <c r="BN68" i="3"/>
  <c r="BR38" i="3"/>
  <c r="BS38" i="3" s="1"/>
  <c r="BN36" i="3"/>
  <c r="BM51" i="3"/>
  <c r="BP181" i="16"/>
  <c r="M31" i="21"/>
  <c r="N48" i="21"/>
  <c r="N28" i="21"/>
  <c r="BR23" i="16"/>
  <c r="BS23" i="16" s="1"/>
  <c r="BR36" i="16"/>
  <c r="BS36" i="16" s="1"/>
  <c r="BR53" i="16"/>
  <c r="BS53" i="16" s="1"/>
  <c r="BN65" i="16"/>
  <c r="BN32" i="16"/>
  <c r="BN56" i="16"/>
  <c r="BN25" i="16"/>
  <c r="BR51" i="16"/>
  <c r="BS51" i="16" s="1"/>
  <c r="BR64" i="16"/>
  <c r="BS64" i="16" s="1"/>
  <c r="BR62" i="16"/>
  <c r="BS62" i="16" s="1"/>
  <c r="BR17" i="16"/>
  <c r="BS17" i="16" s="1"/>
  <c r="BM53" i="16"/>
  <c r="BM21" i="16"/>
  <c r="BM44" i="16"/>
  <c r="BM12" i="16"/>
  <c r="BR31" i="16"/>
  <c r="BS31" i="16" s="1"/>
  <c r="BR44" i="16"/>
  <c r="BS44" i="16" s="1"/>
  <c r="BR61" i="16"/>
  <c r="BS61" i="16" s="1"/>
  <c r="BR26" i="16"/>
  <c r="BS26" i="16" s="1"/>
  <c r="BM43" i="16"/>
  <c r="BM11" i="16"/>
  <c r="BM42" i="16"/>
  <c r="BM10" i="16"/>
  <c r="BR27" i="16"/>
  <c r="BS27" i="16" s="1"/>
  <c r="BR40" i="16"/>
  <c r="BS40" i="16" s="1"/>
  <c r="BR57" i="16"/>
  <c r="BS57" i="16" s="1"/>
  <c r="BN67" i="16"/>
  <c r="BN34" i="16"/>
  <c r="BM32" i="16"/>
  <c r="BM64" i="16"/>
  <c r="BM52" i="16"/>
  <c r="BM19" i="16"/>
  <c r="BM30" i="16"/>
  <c r="BN57" i="16"/>
  <c r="BN26" i="16"/>
  <c r="BN48" i="16"/>
  <c r="BN17" i="16"/>
  <c r="BM45" i="16"/>
  <c r="BM13" i="16"/>
  <c r="BM36" i="16"/>
  <c r="BN45" i="16"/>
  <c r="BM35" i="16"/>
  <c r="BN42" i="16"/>
  <c r="BM34" i="16"/>
  <c r="BM28" i="16"/>
  <c r="BN59" i="16"/>
  <c r="BM29" i="16"/>
  <c r="BM9" i="16"/>
  <c r="BN11" i="16"/>
  <c r="BM48" i="16"/>
  <c r="BM61" i="16"/>
  <c r="BM18" i="16"/>
  <c r="BM33" i="16"/>
  <c r="BR10" i="16"/>
  <c r="BS10" i="16" s="1"/>
  <c r="BR58" i="16"/>
  <c r="BS58" i="16" s="1"/>
  <c r="BR20" i="16"/>
  <c r="BS20" i="16" s="1"/>
  <c r="BR37" i="16"/>
  <c r="BS37" i="16" s="1"/>
  <c r="BN49" i="16"/>
  <c r="BN18" i="16"/>
  <c r="BM62" i="16"/>
  <c r="BN9" i="16"/>
  <c r="BR35" i="16"/>
  <c r="BS35" i="16" s="1"/>
  <c r="BR48" i="16"/>
  <c r="BS48" i="16" s="1"/>
  <c r="BR65" i="16"/>
  <c r="BS65" i="16" s="1"/>
  <c r="BR38" i="16"/>
  <c r="BS38" i="16" s="1"/>
  <c r="BM37" i="16"/>
  <c r="BM8" i="16"/>
  <c r="BN37" i="16"/>
  <c r="BR66" i="16"/>
  <c r="BS66" i="16" s="1"/>
  <c r="BR15" i="16"/>
  <c r="BS15" i="16" s="1"/>
  <c r="BR28" i="16"/>
  <c r="BS28" i="16" s="1"/>
  <c r="BR45" i="16"/>
  <c r="BS45" i="16" s="1"/>
  <c r="BN69" i="16"/>
  <c r="BN36" i="16"/>
  <c r="BN68" i="16"/>
  <c r="BN35" i="16"/>
  <c r="BR34" i="16"/>
  <c r="BS34" i="16" s="1"/>
  <c r="BR11" i="16"/>
  <c r="BS11" i="16" s="1"/>
  <c r="BR24" i="16"/>
  <c r="BS24" i="16" s="1"/>
  <c r="BR41" i="16"/>
  <c r="BS41" i="16" s="1"/>
  <c r="BN51" i="16"/>
  <c r="BN20" i="16"/>
  <c r="BN66" i="16"/>
  <c r="BM56" i="16"/>
  <c r="BR25" i="16"/>
  <c r="BS25" i="16" s="1"/>
  <c r="BN46" i="16"/>
  <c r="BM20" i="16"/>
  <c r="BN41" i="16"/>
  <c r="BM63" i="16"/>
  <c r="BN10" i="16"/>
  <c r="BM54" i="16"/>
  <c r="BM22" i="16"/>
  <c r="BN38" i="16"/>
  <c r="BN62" i="16"/>
  <c r="BN29" i="16"/>
  <c r="BN61" i="16"/>
  <c r="BN40" i="16"/>
  <c r="BN60" i="16"/>
  <c r="BM31" i="16"/>
  <c r="BM65" i="16"/>
  <c r="BN12" i="16"/>
  <c r="BN33" i="16"/>
  <c r="BM24" i="16"/>
  <c r="BR54" i="16"/>
  <c r="BS54" i="16" s="1"/>
  <c r="BN64" i="16"/>
  <c r="BM50" i="16"/>
  <c r="BR55" i="16"/>
  <c r="BS55" i="16" s="1"/>
  <c r="BR68" i="16"/>
  <c r="BS68" i="16" s="1"/>
  <c r="BR18" i="16"/>
  <c r="BS18" i="16" s="1"/>
  <c r="BR21" i="16"/>
  <c r="BS21" i="16" s="1"/>
  <c r="BM55" i="16"/>
  <c r="BM23" i="16"/>
  <c r="BM46" i="16"/>
  <c r="BM14" i="16"/>
  <c r="BR19" i="16"/>
  <c r="BS19" i="16" s="1"/>
  <c r="BR32" i="16"/>
  <c r="BS32" i="16" s="1"/>
  <c r="BR49" i="16"/>
  <c r="BS49" i="16" s="1"/>
  <c r="BN63" i="16"/>
  <c r="BN31" i="16"/>
  <c r="BN54" i="16"/>
  <c r="BN23" i="16"/>
  <c r="BR63" i="16"/>
  <c r="BS63" i="16" s="1"/>
  <c r="BR14" i="16"/>
  <c r="BS14" i="16" s="1"/>
  <c r="BR12" i="16"/>
  <c r="BS12" i="16" s="1"/>
  <c r="BR29" i="16"/>
  <c r="BS29" i="16" s="1"/>
  <c r="BN53" i="16"/>
  <c r="BN22" i="16"/>
  <c r="BN52" i="16"/>
  <c r="BN21" i="16"/>
  <c r="BR59" i="16"/>
  <c r="BS59" i="16" s="1"/>
  <c r="BR46" i="16"/>
  <c r="BS46" i="16" s="1"/>
  <c r="BM57" i="16"/>
  <c r="BM25" i="16"/>
  <c r="BN58" i="16"/>
  <c r="BM47" i="16"/>
  <c r="BM15" i="16"/>
  <c r="BM38" i="16"/>
  <c r="BN28" i="16"/>
  <c r="BN55" i="16"/>
  <c r="BN24" i="16"/>
  <c r="BM68" i="16"/>
  <c r="BN15" i="16"/>
  <c r="BM67" i="16"/>
  <c r="BN14" i="16"/>
  <c r="BM66" i="16"/>
  <c r="BN13" i="16"/>
  <c r="BM49" i="16"/>
  <c r="BM17" i="16"/>
  <c r="BN27" i="16"/>
  <c r="BM16" i="16"/>
  <c r="BN8" i="16"/>
  <c r="BM51" i="16"/>
  <c r="BR39" i="16"/>
  <c r="BS39" i="16" s="1"/>
  <c r="BR52" i="16"/>
  <c r="BS52" i="16" s="1"/>
  <c r="BR69" i="16"/>
  <c r="BS69" i="16" s="1"/>
  <c r="BR50" i="16"/>
  <c r="BS50" i="16" s="1"/>
  <c r="BM39" i="16"/>
  <c r="BN30" i="16"/>
  <c r="BN39" i="16"/>
  <c r="BR67" i="16"/>
  <c r="BS67" i="16" s="1"/>
  <c r="BR30" i="16"/>
  <c r="BS30" i="16" s="1"/>
  <c r="BR16" i="16"/>
  <c r="BS16" i="16" s="1"/>
  <c r="BR33" i="16"/>
  <c r="BS33" i="16" s="1"/>
  <c r="BM69" i="16"/>
  <c r="BN16" i="16"/>
  <c r="BM60" i="16"/>
  <c r="BN44" i="16"/>
  <c r="BR47" i="16"/>
  <c r="BS47" i="16" s="1"/>
  <c r="BR60" i="16"/>
  <c r="BS60" i="16" s="1"/>
  <c r="BR42" i="16"/>
  <c r="BS42" i="16" s="1"/>
  <c r="BR13" i="16"/>
  <c r="BS13" i="16" s="1"/>
  <c r="BM59" i="16"/>
  <c r="BM27" i="16"/>
  <c r="BM58" i="16"/>
  <c r="BM26" i="16"/>
  <c r="BR43" i="16"/>
  <c r="BS43" i="16" s="1"/>
  <c r="BR56" i="16"/>
  <c r="BS56" i="16" s="1"/>
  <c r="BR22" i="16"/>
  <c r="BS22" i="16" s="1"/>
  <c r="BR9" i="16"/>
  <c r="BS9" i="16" s="1"/>
  <c r="BM41" i="16"/>
  <c r="BN47" i="16"/>
  <c r="BN50" i="16"/>
  <c r="BM40" i="16"/>
  <c r="BN43" i="16"/>
  <c r="BN19" i="16"/>
  <c r="BN181" i="16" l="1"/>
  <c r="BN181" i="3"/>
  <c r="AV99" i="28" l="1"/>
  <c r="AV67" i="28"/>
  <c r="AV35" i="28"/>
  <c r="AV110" i="28"/>
  <c r="AV78" i="28"/>
  <c r="AV46" i="28"/>
  <c r="AV14" i="28"/>
  <c r="AV85" i="28"/>
  <c r="AV53" i="28"/>
  <c r="AV21" i="28"/>
  <c r="AV92" i="28"/>
  <c r="AV60" i="28"/>
  <c r="AV28" i="28"/>
  <c r="AV91" i="28"/>
  <c r="AV59" i="28"/>
  <c r="AV27" i="28"/>
  <c r="AV102" i="28"/>
  <c r="AV70" i="28"/>
  <c r="AV38" i="28"/>
  <c r="AV109" i="28"/>
  <c r="AV77" i="28"/>
  <c r="AV45" i="28"/>
  <c r="AV13" i="28"/>
  <c r="AV84" i="28"/>
  <c r="AV52" i="28"/>
  <c r="AV20" i="28"/>
  <c r="AV83" i="28"/>
  <c r="AV51" i="28"/>
  <c r="AV19" i="28"/>
  <c r="AV94" i="28"/>
  <c r="AV62" i="28"/>
  <c r="AV30" i="28"/>
  <c r="AV101" i="28"/>
  <c r="AV69" i="28"/>
  <c r="AV37" i="28"/>
  <c r="AV108" i="28"/>
  <c r="AV76" i="28"/>
  <c r="AV44" i="28"/>
  <c r="AV12" i="28"/>
  <c r="AV79" i="28"/>
  <c r="AV47" i="28"/>
  <c r="AV15" i="28"/>
  <c r="AV90" i="28"/>
  <c r="AV58" i="28"/>
  <c r="AV26" i="28"/>
  <c r="AV97" i="28"/>
  <c r="AV65" i="28"/>
  <c r="AV33" i="28"/>
  <c r="AV104" i="28"/>
  <c r="AV72" i="28"/>
  <c r="AV40" i="28"/>
  <c r="AV8" i="28"/>
  <c r="AV87" i="28"/>
  <c r="AV23" i="28"/>
  <c r="AV66" i="28"/>
  <c r="AV105" i="28"/>
  <c r="AV41" i="28"/>
  <c r="AV80" i="28"/>
  <c r="AV16" i="28"/>
  <c r="AV75" i="28"/>
  <c r="AV11" i="28"/>
  <c r="AV54" i="28"/>
  <c r="AV93" i="28"/>
  <c r="AV29" i="28"/>
  <c r="AV68" i="28"/>
  <c r="AV71" i="28"/>
  <c r="AV7" i="28"/>
  <c r="AV50" i="28"/>
  <c r="AV89" i="28"/>
  <c r="AV25" i="28"/>
  <c r="AV64" i="28"/>
  <c r="AV63" i="28"/>
  <c r="AV106" i="28"/>
  <c r="AV42" i="28"/>
  <c r="AV81" i="28"/>
  <c r="AV17" i="28"/>
  <c r="AV56" i="28"/>
  <c r="AV55" i="28"/>
  <c r="AV98" i="28"/>
  <c r="AV34" i="28"/>
  <c r="AV73" i="28"/>
  <c r="AV9" i="28"/>
  <c r="AV48" i="28"/>
  <c r="AV103" i="28"/>
  <c r="AV22" i="28"/>
  <c r="AV88" i="28"/>
  <c r="AV95" i="28"/>
  <c r="AV18" i="28"/>
  <c r="AV36" i="28"/>
  <c r="AV43" i="28"/>
  <c r="AV10" i="28"/>
  <c r="AV32" i="28"/>
  <c r="AV31" i="28"/>
  <c r="AV57" i="28"/>
  <c r="AV39" i="28"/>
  <c r="AV24" i="28"/>
  <c r="AV86" i="28"/>
  <c r="AV82" i="28"/>
  <c r="AV74" i="28"/>
  <c r="AV61" i="28"/>
  <c r="AV49" i="28"/>
  <c r="AV100" i="28"/>
  <c r="AV107" i="28"/>
  <c r="AV96" i="28"/>
  <c r="AV51" i="26"/>
  <c r="AV12" i="26"/>
  <c r="AV76" i="26"/>
  <c r="AV37" i="26"/>
  <c r="AV101" i="26"/>
  <c r="AV97" i="26"/>
  <c r="AV22" i="26"/>
  <c r="AV86" i="26"/>
  <c r="AV39" i="26"/>
  <c r="AV103" i="26"/>
  <c r="AV64" i="26"/>
  <c r="AV57" i="26"/>
  <c r="AV74" i="26"/>
  <c r="AV67" i="26"/>
  <c r="AV28" i="26"/>
  <c r="AV92" i="26"/>
  <c r="AV53" i="26"/>
  <c r="AV104" i="26"/>
  <c r="AV26" i="26"/>
  <c r="AV38" i="26"/>
  <c r="AV102" i="26"/>
  <c r="AV55" i="26"/>
  <c r="AV16" i="26"/>
  <c r="AV80" i="26"/>
  <c r="AV89" i="26"/>
  <c r="AV106" i="26"/>
  <c r="AV19" i="26"/>
  <c r="AV83" i="26"/>
  <c r="AV44" i="26"/>
  <c r="AV108" i="26"/>
  <c r="AV69" i="26"/>
  <c r="AV33" i="26"/>
  <c r="AV66" i="26"/>
  <c r="AV54" i="26"/>
  <c r="AV7" i="26"/>
  <c r="AV71" i="26"/>
  <c r="AV32" i="26"/>
  <c r="AV96" i="26"/>
  <c r="AV18" i="26"/>
  <c r="AV27" i="26"/>
  <c r="AV91" i="26"/>
  <c r="AV52" i="26"/>
  <c r="AV13" i="26"/>
  <c r="AV77" i="26"/>
  <c r="AV49" i="26"/>
  <c r="AV82" i="26"/>
  <c r="AV62" i="26"/>
  <c r="AV15" i="26"/>
  <c r="AV79" i="26"/>
  <c r="AV40" i="26"/>
  <c r="AV17" i="26"/>
  <c r="AV34" i="26"/>
  <c r="AV20" i="26"/>
  <c r="AV45" i="26"/>
  <c r="AV10" i="26"/>
  <c r="AV94" i="26"/>
  <c r="AV8" i="26"/>
  <c r="AV73" i="26"/>
  <c r="AV11" i="26"/>
  <c r="AV36" i="26"/>
  <c r="AV61" i="26"/>
  <c r="AV50" i="26"/>
  <c r="AV110" i="26"/>
  <c r="AV24" i="26"/>
  <c r="AV105" i="26"/>
  <c r="AV35" i="26"/>
  <c r="AV60" i="26"/>
  <c r="AV85" i="26"/>
  <c r="AV98" i="26"/>
  <c r="AV23" i="26"/>
  <c r="AV48" i="26"/>
  <c r="AV42" i="26"/>
  <c r="AV43" i="26"/>
  <c r="AV68" i="26"/>
  <c r="AV93" i="26"/>
  <c r="AV14" i="26"/>
  <c r="AV31" i="26"/>
  <c r="AV56" i="26"/>
  <c r="AV58" i="26"/>
  <c r="AV59" i="26"/>
  <c r="AV84" i="26"/>
  <c r="AV109" i="26"/>
  <c r="AV30" i="26"/>
  <c r="AV47" i="26"/>
  <c r="AV72" i="26"/>
  <c r="AV90" i="26"/>
  <c r="AV75" i="26"/>
  <c r="AV100" i="26"/>
  <c r="AV9" i="26"/>
  <c r="AV46" i="26"/>
  <c r="AV63" i="26"/>
  <c r="AV88" i="26"/>
  <c r="AV65" i="26"/>
  <c r="AV81" i="26"/>
  <c r="AV70" i="26"/>
  <c r="AV99" i="26"/>
  <c r="AV87" i="26"/>
  <c r="AV107" i="26"/>
  <c r="AV95" i="26"/>
  <c r="AV41" i="26"/>
  <c r="AV21" i="26"/>
  <c r="AV29" i="26"/>
  <c r="AV78" i="26"/>
  <c r="AV25" i="26"/>
  <c r="AV71" i="27"/>
  <c r="AV25" i="27"/>
  <c r="AV21" i="27"/>
  <c r="AV87" i="27"/>
  <c r="AV85" i="27"/>
  <c r="AV106" i="27"/>
  <c r="AV38" i="27"/>
  <c r="AV99" i="27"/>
  <c r="AV101" i="27"/>
  <c r="AV14" i="27"/>
  <c r="AV58" i="27"/>
  <c r="AV96" i="27"/>
  <c r="AV80" i="27"/>
  <c r="AV16" i="27"/>
  <c r="AV10" i="27"/>
  <c r="AV54" i="27"/>
  <c r="AV74" i="27"/>
  <c r="AV33" i="27"/>
  <c r="AV12" i="27"/>
  <c r="AV35" i="27"/>
  <c r="AV97" i="27"/>
  <c r="AV19" i="27"/>
  <c r="AV109" i="27"/>
  <c r="AV7" i="27"/>
  <c r="AV98" i="27"/>
  <c r="AV55" i="27"/>
  <c r="AV69" i="27"/>
  <c r="AV51" i="27"/>
  <c r="AV40" i="27"/>
  <c r="AV83" i="27"/>
  <c r="AV91" i="27"/>
  <c r="AV28" i="27"/>
  <c r="AV82" i="27"/>
  <c r="AV103" i="27"/>
  <c r="AV52" i="27"/>
  <c r="AV20" i="27"/>
  <c r="AV95" i="27"/>
  <c r="AV92" i="27"/>
  <c r="AV59" i="27"/>
  <c r="AV8" i="27"/>
  <c r="AV30" i="27"/>
  <c r="AV102" i="27"/>
  <c r="AV100" i="27"/>
  <c r="AV110" i="27"/>
  <c r="AV32" i="27"/>
  <c r="AV68" i="27"/>
  <c r="AV89" i="27"/>
  <c r="AV76" i="27"/>
  <c r="AV24" i="27"/>
  <c r="AV70" i="27"/>
  <c r="AV44" i="27"/>
  <c r="AV48" i="27"/>
  <c r="AV94" i="27"/>
  <c r="AV50" i="27"/>
  <c r="AV65" i="27"/>
  <c r="AV46" i="27"/>
  <c r="AV81" i="27"/>
  <c r="AV88" i="27"/>
  <c r="AV31" i="27"/>
  <c r="AV108" i="27"/>
  <c r="AV9" i="27"/>
  <c r="AV29" i="27"/>
  <c r="AV105" i="27"/>
  <c r="AV64" i="27"/>
  <c r="AV15" i="27"/>
  <c r="AV78" i="27"/>
  <c r="AV49" i="27"/>
  <c r="AV53" i="27"/>
  <c r="AV22" i="27"/>
  <c r="AV73" i="27"/>
  <c r="AV47" i="27"/>
  <c r="AV17" i="27"/>
  <c r="AV60" i="27"/>
  <c r="AV34" i="27"/>
  <c r="AV42" i="27"/>
  <c r="AV107" i="27"/>
  <c r="AV90" i="27"/>
  <c r="AV27" i="27"/>
  <c r="AV104" i="27"/>
  <c r="AV13" i="27"/>
  <c r="AV67" i="27"/>
  <c r="AV39" i="27"/>
  <c r="AV62" i="27"/>
  <c r="AV37" i="27"/>
  <c r="AV23" i="27"/>
  <c r="AV41" i="27"/>
  <c r="AV77" i="27"/>
  <c r="AV45" i="27"/>
  <c r="AV86" i="27"/>
  <c r="AV57" i="27"/>
  <c r="AV93" i="27"/>
  <c r="AV18" i="27"/>
  <c r="AV72" i="27"/>
  <c r="AV36" i="27"/>
  <c r="AV61" i="27"/>
  <c r="AV75" i="27"/>
  <c r="AV79" i="27"/>
  <c r="AV56" i="27"/>
  <c r="AV26" i="27"/>
  <c r="AV63" i="27"/>
  <c r="AV11" i="27"/>
  <c r="AV66" i="27"/>
  <c r="AV84" i="27"/>
  <c r="AV43" i="27"/>
  <c r="AU62" i="27"/>
  <c r="AU106" i="27"/>
  <c r="AU22" i="27"/>
  <c r="AU109" i="27"/>
  <c r="AU60" i="27"/>
  <c r="AU20" i="27"/>
  <c r="AU38" i="27"/>
  <c r="AU64" i="27"/>
  <c r="AU34" i="27"/>
  <c r="AU24" i="27"/>
  <c r="AU30" i="27"/>
  <c r="AU89" i="27"/>
  <c r="AU79" i="27"/>
  <c r="AU67" i="27"/>
  <c r="AU63" i="27"/>
  <c r="AU51" i="27"/>
  <c r="AU45" i="27"/>
  <c r="AU29" i="27"/>
  <c r="AU19" i="27"/>
  <c r="AU12" i="27"/>
  <c r="AU77" i="27"/>
  <c r="AU54" i="27"/>
  <c r="AU18" i="27"/>
  <c r="AU87" i="27"/>
  <c r="AU85" i="27"/>
  <c r="AU49" i="27"/>
  <c r="AU33" i="27"/>
  <c r="AU23" i="27"/>
  <c r="AU17" i="27"/>
  <c r="AU7" i="27"/>
  <c r="AX57" i="26"/>
  <c r="AX27" i="26"/>
  <c r="AX12" i="26"/>
  <c r="AX40" i="26"/>
  <c r="AX42" i="26"/>
  <c r="AX106" i="26"/>
  <c r="AX65" i="26"/>
  <c r="AX35" i="26"/>
  <c r="AX28" i="26"/>
  <c r="AX9" i="26"/>
  <c r="AX73" i="26"/>
  <c r="AX43" i="26"/>
  <c r="AX44" i="26"/>
  <c r="AX72" i="26"/>
  <c r="AX58" i="26"/>
  <c r="AX59" i="26"/>
  <c r="AX25" i="26"/>
  <c r="AX89" i="26"/>
  <c r="AX67" i="26"/>
  <c r="AX76" i="26"/>
  <c r="AX10" i="26"/>
  <c r="AX74" i="26"/>
  <c r="AX99" i="26"/>
  <c r="AX33" i="26"/>
  <c r="AX97" i="26"/>
  <c r="AX75" i="26"/>
  <c r="AX92" i="26"/>
  <c r="AX18" i="26"/>
  <c r="AX82" i="26"/>
  <c r="AX20" i="26"/>
  <c r="AX41" i="26"/>
  <c r="AX60" i="26"/>
  <c r="AX66" i="26"/>
  <c r="AX84" i="26"/>
  <c r="AX45" i="26"/>
  <c r="AX109" i="26"/>
  <c r="AX70" i="26"/>
  <c r="AX23" i="26"/>
  <c r="AX87" i="26"/>
  <c r="AX104" i="26"/>
  <c r="AX81" i="26"/>
  <c r="AX8" i="26"/>
  <c r="AX98" i="26"/>
  <c r="AX24" i="26"/>
  <c r="AX61" i="26"/>
  <c r="AX22" i="26"/>
  <c r="AX86" i="26"/>
  <c r="AX39" i="26"/>
  <c r="AX103" i="26"/>
  <c r="AX11" i="26"/>
  <c r="AX96" i="26"/>
  <c r="AX83" i="26"/>
  <c r="AX13" i="26"/>
  <c r="AX77" i="26"/>
  <c r="AX38" i="26"/>
  <c r="AX102" i="26"/>
  <c r="AX55" i="26"/>
  <c r="AX32" i="26"/>
  <c r="AX51" i="26"/>
  <c r="AX26" i="26"/>
  <c r="AX36" i="26"/>
  <c r="AX21" i="26"/>
  <c r="AX85" i="26"/>
  <c r="AX46" i="26"/>
  <c r="AX110" i="26"/>
  <c r="AX63" i="26"/>
  <c r="AX48" i="26"/>
  <c r="AX108" i="26"/>
  <c r="AX100" i="26"/>
  <c r="AX14" i="26"/>
  <c r="AX31" i="26"/>
  <c r="AX56" i="26"/>
  <c r="AX88" i="26"/>
  <c r="AX30" i="26"/>
  <c r="AX47" i="26"/>
  <c r="AX34" i="26"/>
  <c r="AX29" i="26"/>
  <c r="AX54" i="26"/>
  <c r="AX71" i="26"/>
  <c r="AX17" i="26"/>
  <c r="AX50" i="26"/>
  <c r="AX37" i="26"/>
  <c r="AX62" i="26"/>
  <c r="AX79" i="26"/>
  <c r="AX49" i="26"/>
  <c r="AX90" i="26"/>
  <c r="AX53" i="26"/>
  <c r="AX78" i="26"/>
  <c r="AX95" i="26"/>
  <c r="AX105" i="26"/>
  <c r="AX19" i="26"/>
  <c r="AX69" i="26"/>
  <c r="AX94" i="26"/>
  <c r="AX16" i="26"/>
  <c r="AX7" i="26"/>
  <c r="AX15" i="26"/>
  <c r="AX91" i="26"/>
  <c r="AX64" i="26"/>
  <c r="AX52" i="26"/>
  <c r="AX68" i="26"/>
  <c r="AX107" i="26"/>
  <c r="AX93" i="26"/>
  <c r="AX101" i="26"/>
  <c r="AX80" i="26"/>
  <c r="AU102" i="28"/>
  <c r="AU86" i="28"/>
  <c r="AU70" i="28"/>
  <c r="AU64" i="28"/>
  <c r="AU75" i="28"/>
  <c r="AU22" i="28"/>
  <c r="AU87" i="28"/>
  <c r="AU65" i="28"/>
  <c r="AU53" i="28"/>
  <c r="AU101" i="28"/>
  <c r="AU35" i="28"/>
  <c r="AU27" i="28"/>
  <c r="AU17" i="28"/>
  <c r="AU93" i="28"/>
  <c r="AU71" i="28"/>
  <c r="AU67" i="28"/>
  <c r="AU23" i="28"/>
  <c r="AU96" i="28"/>
  <c r="AU46" i="28"/>
  <c r="AU43" i="28"/>
  <c r="AU21" i="28"/>
  <c r="AU94" i="28"/>
  <c r="AU28" i="28"/>
  <c r="AU8" i="28"/>
  <c r="AU61" i="28"/>
  <c r="AU51" i="28"/>
  <c r="AU41" i="28"/>
  <c r="AU25" i="28"/>
  <c r="AU19" i="28"/>
  <c r="AU9" i="28"/>
  <c r="AU73" i="28"/>
  <c r="AU63" i="28"/>
  <c r="AU55" i="28"/>
  <c r="AX46" i="28"/>
  <c r="AX108" i="28"/>
  <c r="AX44" i="28"/>
  <c r="AX31" i="28"/>
  <c r="AX67" i="28"/>
  <c r="AX98" i="28"/>
  <c r="AX40" i="28"/>
  <c r="AX61" i="28"/>
  <c r="AX102" i="28"/>
  <c r="AX73" i="28"/>
  <c r="AX9" i="28"/>
  <c r="AX48" i="28"/>
  <c r="AX22" i="28"/>
  <c r="AX93" i="28"/>
  <c r="AX92" i="28"/>
  <c r="AX28" i="28"/>
  <c r="AX69" i="28"/>
  <c r="AX51" i="28"/>
  <c r="AX82" i="28"/>
  <c r="AX71" i="28"/>
  <c r="AX106" i="28"/>
  <c r="AX30" i="28"/>
  <c r="AX57" i="28"/>
  <c r="AX96" i="28"/>
  <c r="AX8" i="28"/>
  <c r="AX53" i="28"/>
  <c r="AX87" i="28"/>
  <c r="AX86" i="28"/>
  <c r="AX76" i="28"/>
  <c r="AX12" i="28"/>
  <c r="AX99" i="28"/>
  <c r="AX35" i="28"/>
  <c r="AX66" i="28"/>
  <c r="AX15" i="28"/>
  <c r="AX26" i="28"/>
  <c r="AX105" i="28"/>
  <c r="AX41" i="28"/>
  <c r="AX80" i="28"/>
  <c r="AX63" i="28"/>
  <c r="AX55" i="28"/>
  <c r="AX29" i="28"/>
  <c r="AX68" i="28"/>
  <c r="AX50" i="28"/>
  <c r="AX91" i="28"/>
  <c r="AX27" i="28"/>
  <c r="AX42" i="28"/>
  <c r="AX78" i="28"/>
  <c r="AX16" i="28"/>
  <c r="AX97" i="28"/>
  <c r="AX33" i="28"/>
  <c r="AX72" i="28"/>
  <c r="AX39" i="28"/>
  <c r="AX100" i="28"/>
  <c r="AX54" i="28"/>
  <c r="AX90" i="28"/>
  <c r="AX21" i="28"/>
  <c r="AX65" i="28"/>
  <c r="AX84" i="28"/>
  <c r="AX107" i="28"/>
  <c r="AX74" i="28"/>
  <c r="AX58" i="28"/>
  <c r="AX49" i="28"/>
  <c r="AX95" i="28"/>
  <c r="AX110" i="28"/>
  <c r="AX60" i="28"/>
  <c r="AX83" i="28"/>
  <c r="AX34" i="28"/>
  <c r="AX79" i="28"/>
  <c r="AX25" i="28"/>
  <c r="AX7" i="28"/>
  <c r="AX70" i="28"/>
  <c r="AX52" i="28"/>
  <c r="AX75" i="28"/>
  <c r="AX10" i="28"/>
  <c r="AX23" i="28"/>
  <c r="AX17" i="28"/>
  <c r="AX94" i="28"/>
  <c r="AX14" i="28"/>
  <c r="AX36" i="28"/>
  <c r="AX59" i="28"/>
  <c r="AX103" i="28"/>
  <c r="AX62" i="28"/>
  <c r="AX104" i="28"/>
  <c r="AX85" i="28"/>
  <c r="AX37" i="28"/>
  <c r="AX20" i="28"/>
  <c r="AX43" i="28"/>
  <c r="AX47" i="28"/>
  <c r="AX77" i="28"/>
  <c r="AX88" i="28"/>
  <c r="AX13" i="28"/>
  <c r="AX38" i="28"/>
  <c r="AX109" i="28"/>
  <c r="AX101" i="28"/>
  <c r="AX89" i="28"/>
  <c r="AX18" i="28"/>
  <c r="AX64" i="28"/>
  <c r="AX24" i="28"/>
  <c r="AX45" i="28"/>
  <c r="AX19" i="28"/>
  <c r="AX11" i="28"/>
  <c r="AX81" i="28"/>
  <c r="AX56" i="28"/>
  <c r="AX32" i="28"/>
  <c r="AX50" i="27"/>
  <c r="AX61" i="27"/>
  <c r="AX22" i="27"/>
  <c r="AX10" i="27"/>
  <c r="AX49" i="27"/>
  <c r="AX68" i="27"/>
  <c r="AX84" i="27"/>
  <c r="AX65" i="27"/>
  <c r="AX108" i="27"/>
  <c r="AX7" i="27"/>
  <c r="AX78" i="27"/>
  <c r="AX25" i="27"/>
  <c r="AX92" i="27"/>
  <c r="AX74" i="27"/>
  <c r="AX56" i="27"/>
  <c r="AX15" i="27"/>
  <c r="AX8" i="27"/>
  <c r="AX94" i="27"/>
  <c r="AX26" i="27"/>
  <c r="AX38" i="27"/>
  <c r="AX99" i="27"/>
  <c r="AX33" i="27"/>
  <c r="AX13" i="27"/>
  <c r="AX107" i="27"/>
  <c r="AX89" i="27"/>
  <c r="AX27" i="27"/>
  <c r="AX31" i="27"/>
  <c r="AX45" i="27"/>
  <c r="AX39" i="27"/>
  <c r="AX43" i="27"/>
  <c r="AX28" i="27"/>
  <c r="AX105" i="27"/>
  <c r="AX109" i="27"/>
  <c r="AX57" i="27"/>
  <c r="AX32" i="27"/>
  <c r="AX59" i="27"/>
  <c r="AX93" i="27"/>
  <c r="AX80" i="27"/>
  <c r="AX85" i="27"/>
  <c r="AX102" i="27"/>
  <c r="AX37" i="27"/>
  <c r="AX17" i="27"/>
  <c r="AX55" i="27"/>
  <c r="AX12" i="27"/>
  <c r="AX91" i="27"/>
  <c r="AX77" i="27"/>
  <c r="AX76" i="27"/>
  <c r="AX70" i="27"/>
  <c r="AX96" i="27"/>
  <c r="AX100" i="27"/>
  <c r="AX9" i="27"/>
  <c r="AX52" i="27"/>
  <c r="AX87" i="27"/>
  <c r="AX81" i="27"/>
  <c r="AX60" i="27"/>
  <c r="AX47" i="27"/>
  <c r="AX20" i="27"/>
  <c r="AX41" i="27"/>
  <c r="AX86" i="27"/>
  <c r="AX101" i="27"/>
  <c r="AX30" i="27"/>
  <c r="AX73" i="27"/>
  <c r="AX79" i="27"/>
  <c r="AX58" i="27"/>
  <c r="AX64" i="27"/>
  <c r="AX23" i="27"/>
  <c r="AX63" i="27"/>
  <c r="AX53" i="27"/>
  <c r="AX103" i="27"/>
  <c r="AX46" i="27"/>
  <c r="AX71" i="27"/>
  <c r="AX42" i="27"/>
  <c r="AX54" i="27"/>
  <c r="AX97" i="27"/>
  <c r="AX62" i="27"/>
  <c r="AX72" i="27"/>
  <c r="AX24" i="27"/>
  <c r="AX90" i="27"/>
  <c r="AX88" i="27"/>
  <c r="AX34" i="27"/>
  <c r="AX110" i="27"/>
  <c r="AX36" i="27"/>
  <c r="AX106" i="27"/>
  <c r="AX35" i="27"/>
  <c r="AX66" i="27"/>
  <c r="AX67" i="27"/>
  <c r="AX11" i="27"/>
  <c r="AX14" i="27"/>
  <c r="AX18" i="27"/>
  <c r="AX75" i="27"/>
  <c r="AX82" i="27"/>
  <c r="AX21" i="27"/>
  <c r="AX29" i="27"/>
  <c r="AX83" i="27"/>
  <c r="AX48" i="27"/>
  <c r="AX69" i="27"/>
  <c r="AX44" i="27"/>
  <c r="AX16" i="27"/>
  <c r="AX51" i="27"/>
  <c r="AX19" i="27"/>
  <c r="AX40" i="27"/>
  <c r="AX95" i="27"/>
  <c r="AX104" i="27"/>
  <c r="AX98" i="27"/>
  <c r="R85" i="28"/>
  <c r="R27" i="28"/>
  <c r="R84" i="28"/>
  <c r="R30" i="28"/>
  <c r="R79" i="28"/>
  <c r="R33" i="28"/>
  <c r="R105" i="28"/>
  <c r="R29" i="28"/>
  <c r="R63" i="28"/>
  <c r="R34" i="28"/>
  <c r="R18" i="28"/>
  <c r="R24" i="28"/>
  <c r="R96" i="28"/>
  <c r="R99" i="27"/>
  <c r="R54" i="27"/>
  <c r="R7" i="27"/>
  <c r="R28" i="27"/>
  <c r="R8" i="27"/>
  <c r="R76" i="27"/>
  <c r="R46" i="27"/>
  <c r="R64" i="27"/>
  <c r="R17" i="27"/>
  <c r="R13" i="27"/>
  <c r="R45" i="27"/>
  <c r="R75" i="27"/>
  <c r="R43" i="27"/>
  <c r="Q106" i="27"/>
  <c r="Q29" i="27"/>
  <c r="Q7" i="27"/>
  <c r="Q53" i="28"/>
  <c r="Q35" i="28"/>
  <c r="Q17" i="28"/>
  <c r="Q94" i="28"/>
  <c r="Q9" i="28"/>
  <c r="T61" i="28"/>
  <c r="T28" i="28"/>
  <c r="T96" i="28"/>
  <c r="T35" i="28"/>
  <c r="T55" i="28"/>
  <c r="T16" i="28"/>
  <c r="T21" i="28"/>
  <c r="T110" i="28"/>
  <c r="T52" i="28"/>
  <c r="T59" i="28"/>
  <c r="T47" i="28"/>
  <c r="T18" i="28"/>
  <c r="T32" i="28"/>
  <c r="T65" i="27"/>
  <c r="T15" i="27"/>
  <c r="T107" i="27"/>
  <c r="T105" i="27"/>
  <c r="T102" i="27"/>
  <c r="T70" i="27"/>
  <c r="T47" i="27"/>
  <c r="T58" i="27"/>
  <c r="T42" i="27"/>
  <c r="T34" i="27"/>
  <c r="T14" i="27"/>
  <c r="T69" i="27"/>
  <c r="T98" i="27"/>
  <c r="T80" i="27"/>
  <c r="R107" i="28"/>
  <c r="R59" i="27"/>
  <c r="Q17" i="27"/>
  <c r="Q21" i="28"/>
  <c r="T99" i="28"/>
  <c r="T60" i="27"/>
  <c r="R99" i="28"/>
  <c r="R53" i="28"/>
  <c r="R102" i="28"/>
  <c r="R52" i="28"/>
  <c r="R101" i="28"/>
  <c r="R47" i="28"/>
  <c r="R104" i="28"/>
  <c r="R41" i="28"/>
  <c r="R68" i="28"/>
  <c r="R106" i="28"/>
  <c r="R73" i="28"/>
  <c r="R36" i="28"/>
  <c r="R86" i="28"/>
  <c r="R71" i="27"/>
  <c r="R101" i="27"/>
  <c r="R74" i="27"/>
  <c r="R98" i="27"/>
  <c r="R82" i="27"/>
  <c r="R30" i="27"/>
  <c r="R24" i="27"/>
  <c r="R81" i="27"/>
  <c r="R15" i="27"/>
  <c r="R60" i="27"/>
  <c r="R67" i="27"/>
  <c r="R86" i="27"/>
  <c r="R79" i="27"/>
  <c r="Q30" i="27"/>
  <c r="Q19" i="27"/>
  <c r="Q28" i="28"/>
  <c r="T46" i="28"/>
  <c r="T102" i="28"/>
  <c r="T69" i="28"/>
  <c r="T8" i="28"/>
  <c r="T66" i="28"/>
  <c r="T29" i="28"/>
  <c r="T97" i="28"/>
  <c r="T65" i="28"/>
  <c r="T60" i="28"/>
  <c r="T75" i="28"/>
  <c r="T103" i="28"/>
  <c r="T77" i="28"/>
  <c r="T64" i="28"/>
  <c r="T50" i="27"/>
  <c r="T108" i="27"/>
  <c r="T8" i="27"/>
  <c r="T89" i="27"/>
  <c r="T109" i="27"/>
  <c r="T37" i="27"/>
  <c r="T96" i="27"/>
  <c r="T20" i="27"/>
  <c r="T64" i="27"/>
  <c r="T54" i="27"/>
  <c r="T110" i="27"/>
  <c r="T18" i="27"/>
  <c r="T44" i="27"/>
  <c r="Q70" i="28"/>
  <c r="T42" i="28"/>
  <c r="T14" i="28"/>
  <c r="T68" i="27"/>
  <c r="T90" i="27"/>
  <c r="R14" i="28"/>
  <c r="R93" i="28"/>
  <c r="R38" i="27"/>
  <c r="R47" i="27"/>
  <c r="Q60" i="27"/>
  <c r="Q19" i="28"/>
  <c r="T57" i="28"/>
  <c r="T70" i="28"/>
  <c r="T85" i="27"/>
  <c r="T104" i="27"/>
  <c r="R67" i="28"/>
  <c r="R21" i="28"/>
  <c r="R70" i="28"/>
  <c r="R20" i="28"/>
  <c r="R69" i="28"/>
  <c r="R15" i="28"/>
  <c r="R72" i="28"/>
  <c r="R80" i="28"/>
  <c r="R71" i="28"/>
  <c r="R42" i="28"/>
  <c r="R9" i="28"/>
  <c r="R43" i="28"/>
  <c r="R82" i="28"/>
  <c r="R25" i="27"/>
  <c r="R14" i="27"/>
  <c r="R33" i="27"/>
  <c r="R55" i="27"/>
  <c r="R103" i="27"/>
  <c r="R102" i="27"/>
  <c r="R70" i="27"/>
  <c r="R88" i="27"/>
  <c r="R78" i="27"/>
  <c r="R34" i="27"/>
  <c r="R39" i="27"/>
  <c r="R57" i="27"/>
  <c r="R56" i="27"/>
  <c r="Q20" i="27"/>
  <c r="Q64" i="27"/>
  <c r="Q89" i="27"/>
  <c r="Q12" i="27"/>
  <c r="Q54" i="27"/>
  <c r="Q23" i="28"/>
  <c r="Q8" i="28"/>
  <c r="T108" i="28"/>
  <c r="T73" i="28"/>
  <c r="T51" i="28"/>
  <c r="T53" i="28"/>
  <c r="T15" i="28"/>
  <c r="T68" i="28"/>
  <c r="T33" i="28"/>
  <c r="T84" i="28"/>
  <c r="T83" i="28"/>
  <c r="T10" i="28"/>
  <c r="T62" i="28"/>
  <c r="T88" i="28"/>
  <c r="T24" i="28"/>
  <c r="T61" i="27"/>
  <c r="T7" i="27"/>
  <c r="T94" i="27"/>
  <c r="T27" i="27"/>
  <c r="T57" i="27"/>
  <c r="T17" i="27"/>
  <c r="T100" i="27"/>
  <c r="T41" i="27"/>
  <c r="T23" i="27"/>
  <c r="T97" i="27"/>
  <c r="T36" i="27"/>
  <c r="T75" i="27"/>
  <c r="T16" i="27"/>
  <c r="T13" i="28"/>
  <c r="T22" i="27"/>
  <c r="T26" i="27"/>
  <c r="T31" i="27"/>
  <c r="T55" i="27"/>
  <c r="T63" i="27"/>
  <c r="T106" i="27"/>
  <c r="T51" i="27"/>
  <c r="R92" i="27"/>
  <c r="R36" i="27"/>
  <c r="Q43" i="28"/>
  <c r="T80" i="28"/>
  <c r="T7" i="28"/>
  <c r="T74" i="27"/>
  <c r="T67" i="27"/>
  <c r="R13" i="28"/>
  <c r="R66" i="28"/>
  <c r="R91" i="27"/>
  <c r="R77" i="27"/>
  <c r="Q45" i="27"/>
  <c r="Q27" i="28"/>
  <c r="T90" i="28"/>
  <c r="T56" i="28"/>
  <c r="T56" i="27"/>
  <c r="T88" i="27"/>
  <c r="R35" i="28"/>
  <c r="R92" i="28"/>
  <c r="R38" i="28"/>
  <c r="R83" i="28"/>
  <c r="R37" i="28"/>
  <c r="R90" i="28"/>
  <c r="R40" i="28"/>
  <c r="R16" i="28"/>
  <c r="R7" i="28"/>
  <c r="R81" i="28"/>
  <c r="R48" i="28"/>
  <c r="R10" i="28"/>
  <c r="R74" i="28"/>
  <c r="R21" i="27"/>
  <c r="R58" i="27"/>
  <c r="R12" i="27"/>
  <c r="R69" i="27"/>
  <c r="R52" i="27"/>
  <c r="R100" i="27"/>
  <c r="R44" i="27"/>
  <c r="R31" i="27"/>
  <c r="R49" i="27"/>
  <c r="R42" i="27"/>
  <c r="R62" i="27"/>
  <c r="R93" i="27"/>
  <c r="R26" i="27"/>
  <c r="Q34" i="27"/>
  <c r="Q79" i="27"/>
  <c r="Q85" i="27"/>
  <c r="Q61" i="28"/>
  <c r="T44" i="28"/>
  <c r="T9" i="28"/>
  <c r="T82" i="28"/>
  <c r="T87" i="28"/>
  <c r="T26" i="28"/>
  <c r="T50" i="28"/>
  <c r="T72" i="28"/>
  <c r="T107" i="28"/>
  <c r="T34" i="28"/>
  <c r="T23" i="28"/>
  <c r="T104" i="28"/>
  <c r="T45" i="28"/>
  <c r="T78" i="27"/>
  <c r="T32" i="27"/>
  <c r="T9" i="27"/>
  <c r="T86" i="27"/>
  <c r="T62" i="27"/>
  <c r="T82" i="27"/>
  <c r="R83" i="27"/>
  <c r="R41" i="27"/>
  <c r="Q75" i="28"/>
  <c r="Q63" i="28"/>
  <c r="T93" i="28"/>
  <c r="T101" i="28"/>
  <c r="T81" i="27"/>
  <c r="R62" i="28"/>
  <c r="R95" i="28"/>
  <c r="R10" i="27"/>
  <c r="R105" i="27"/>
  <c r="Q101" i="28"/>
  <c r="T40" i="28"/>
  <c r="T95" i="28"/>
  <c r="T84" i="27"/>
  <c r="T11" i="27"/>
  <c r="R110" i="28"/>
  <c r="R60" i="28"/>
  <c r="R109" i="28"/>
  <c r="R51" i="28"/>
  <c r="R108" i="28"/>
  <c r="R58" i="28"/>
  <c r="R8" i="28"/>
  <c r="R75" i="28"/>
  <c r="R50" i="28"/>
  <c r="R17" i="28"/>
  <c r="R103" i="28"/>
  <c r="R32" i="28"/>
  <c r="R61" i="28"/>
  <c r="R87" i="27"/>
  <c r="R96" i="27"/>
  <c r="R35" i="27"/>
  <c r="R51" i="27"/>
  <c r="R20" i="27"/>
  <c r="R110" i="27"/>
  <c r="R48" i="27"/>
  <c r="R108" i="27"/>
  <c r="R53" i="27"/>
  <c r="R107" i="27"/>
  <c r="R37" i="27"/>
  <c r="R18" i="27"/>
  <c r="R63" i="27"/>
  <c r="Q62" i="27"/>
  <c r="Q22" i="27"/>
  <c r="Q38" i="27"/>
  <c r="Q24" i="27"/>
  <c r="Q67" i="27"/>
  <c r="Q18" i="27"/>
  <c r="Q49" i="27"/>
  <c r="Q22" i="28"/>
  <c r="Q96" i="28"/>
  <c r="Q51" i="28"/>
  <c r="T31" i="28"/>
  <c r="T48" i="28"/>
  <c r="T71" i="28"/>
  <c r="T86" i="28"/>
  <c r="T105" i="28"/>
  <c r="T91" i="28"/>
  <c r="T39" i="28"/>
  <c r="T74" i="28"/>
  <c r="T79" i="28"/>
  <c r="T17" i="28"/>
  <c r="T85" i="28"/>
  <c r="T38" i="28"/>
  <c r="T19" i="28"/>
  <c r="T10" i="27"/>
  <c r="T25" i="27"/>
  <c r="T38" i="27"/>
  <c r="T45" i="27"/>
  <c r="T59" i="27"/>
  <c r="T12" i="27"/>
  <c r="T52" i="27"/>
  <c r="T101" i="27"/>
  <c r="T53" i="27"/>
  <c r="T72" i="27"/>
  <c r="T35" i="27"/>
  <c r="T21" i="27"/>
  <c r="T19" i="27"/>
  <c r="T29" i="27"/>
  <c r="R106" i="27"/>
  <c r="R27" i="27"/>
  <c r="Q51" i="27"/>
  <c r="Q25" i="28"/>
  <c r="T12" i="28"/>
  <c r="T54" i="28"/>
  <c r="T81" i="28"/>
  <c r="T77" i="27"/>
  <c r="T95" i="27"/>
  <c r="R12" i="28"/>
  <c r="R64" i="28"/>
  <c r="R65" i="27"/>
  <c r="R104" i="27"/>
  <c r="Q65" i="28"/>
  <c r="T78" i="28"/>
  <c r="T43" i="28"/>
  <c r="T13" i="27"/>
  <c r="T79" i="27"/>
  <c r="R78" i="28"/>
  <c r="R28" i="28"/>
  <c r="R77" i="28"/>
  <c r="R19" i="28"/>
  <c r="R76" i="28"/>
  <c r="R26" i="28"/>
  <c r="R87" i="28"/>
  <c r="R11" i="28"/>
  <c r="R89" i="28"/>
  <c r="R56" i="28"/>
  <c r="R22" i="28"/>
  <c r="R31" i="28"/>
  <c r="R49" i="28"/>
  <c r="R85" i="27"/>
  <c r="R80" i="27"/>
  <c r="R97" i="27"/>
  <c r="R40" i="27"/>
  <c r="R95" i="27"/>
  <c r="R32" i="27"/>
  <c r="R94" i="27"/>
  <c r="R9" i="27"/>
  <c r="R22" i="27"/>
  <c r="R90" i="27"/>
  <c r="R23" i="27"/>
  <c r="R72" i="27"/>
  <c r="R11" i="27"/>
  <c r="Q109" i="27"/>
  <c r="Q63" i="27"/>
  <c r="Q87" i="27"/>
  <c r="Q33" i="27"/>
  <c r="Q86" i="28"/>
  <c r="Q87" i="28"/>
  <c r="Q93" i="28"/>
  <c r="Q46" i="28"/>
  <c r="Q41" i="28"/>
  <c r="Q73" i="28"/>
  <c r="T67" i="28"/>
  <c r="T22" i="28"/>
  <c r="T106" i="28"/>
  <c r="T76" i="28"/>
  <c r="T41" i="28"/>
  <c r="T27" i="28"/>
  <c r="T100" i="28"/>
  <c r="T58" i="28"/>
  <c r="T25" i="28"/>
  <c r="T94" i="28"/>
  <c r="T37" i="28"/>
  <c r="T109" i="28"/>
  <c r="T11" i="28"/>
  <c r="T49" i="27"/>
  <c r="T92" i="27"/>
  <c r="T99" i="27"/>
  <c r="T39" i="27"/>
  <c r="T93" i="27"/>
  <c r="T91" i="27"/>
  <c r="T87" i="27"/>
  <c r="T30" i="27"/>
  <c r="T103" i="27"/>
  <c r="T24" i="27"/>
  <c r="T66" i="27"/>
  <c r="T40" i="27"/>
  <c r="R19" i="27"/>
  <c r="R68" i="27"/>
  <c r="R29" i="27"/>
  <c r="R66" i="27"/>
  <c r="Q77" i="27"/>
  <c r="Q102" i="28"/>
  <c r="T30" i="28"/>
  <c r="T49" i="28"/>
  <c r="T33" i="27"/>
  <c r="T73" i="27"/>
  <c r="R65" i="28"/>
  <c r="R39" i="28"/>
  <c r="R89" i="27"/>
  <c r="R61" i="27"/>
  <c r="Q64" i="28"/>
  <c r="Q55" i="28"/>
  <c r="T63" i="28"/>
  <c r="T36" i="28"/>
  <c r="T28" i="27"/>
  <c r="T71" i="27"/>
  <c r="R46" i="28"/>
  <c r="R91" i="28"/>
  <c r="R45" i="28"/>
  <c r="R94" i="28"/>
  <c r="R44" i="28"/>
  <c r="R97" i="28"/>
  <c r="R23" i="28"/>
  <c r="R54" i="28"/>
  <c r="R25" i="28"/>
  <c r="R55" i="28"/>
  <c r="R88" i="28"/>
  <c r="R57" i="28"/>
  <c r="R100" i="28"/>
  <c r="R16" i="27"/>
  <c r="R50" i="27"/>
  <c r="R73" i="27"/>
  <c r="Q23" i="27"/>
  <c r="Q71" i="28"/>
  <c r="T98" i="28"/>
  <c r="T20" i="28"/>
  <c r="T43" i="27"/>
  <c r="T46" i="27"/>
  <c r="T83" i="27"/>
  <c r="R59" i="28"/>
  <c r="R98" i="28"/>
  <c r="R109" i="27"/>
  <c r="R84" i="27"/>
  <c r="Q67" i="28"/>
  <c r="T92" i="28"/>
  <c r="T89" i="28"/>
  <c r="T76" i="27"/>
  <c r="T48" i="27"/>
  <c r="AU108" i="28" l="1"/>
  <c r="AU32" i="27"/>
  <c r="AU18" i="28"/>
  <c r="AU82" i="28"/>
  <c r="AU93" i="27"/>
  <c r="AU52" i="27"/>
  <c r="AU97" i="28"/>
  <c r="AU50" i="27"/>
  <c r="AU29" i="28"/>
  <c r="AU106" i="28"/>
  <c r="AU84" i="28"/>
  <c r="AU99" i="27"/>
  <c r="AU68" i="27"/>
  <c r="AU47" i="28"/>
  <c r="AU108" i="27"/>
  <c r="N48" i="27"/>
  <c r="H48" i="27" s="1"/>
  <c r="L110" i="17" s="1"/>
  <c r="Q110" i="17" s="1"/>
  <c r="N76" i="27"/>
  <c r="H76" i="27" s="1"/>
  <c r="L138" i="17" s="1"/>
  <c r="Q138" i="17" s="1"/>
  <c r="N89" i="28"/>
  <c r="H89" i="28" s="1"/>
  <c r="L151" i="23" s="1"/>
  <c r="Q151" i="23" s="1"/>
  <c r="N92" i="28"/>
  <c r="H92" i="28" s="1"/>
  <c r="L154" i="23" s="1"/>
  <c r="Q154" i="23" s="1"/>
  <c r="K67" i="28"/>
  <c r="E67" i="28" s="1"/>
  <c r="I129" i="23" s="1"/>
  <c r="N129" i="23" s="1"/>
  <c r="L84" i="27"/>
  <c r="F84" i="27" s="1"/>
  <c r="K146" i="17" s="1"/>
  <c r="P146" i="17" s="1"/>
  <c r="L109" i="27"/>
  <c r="F109" i="27" s="1"/>
  <c r="K171" i="17" s="1"/>
  <c r="P171" i="17" s="1"/>
  <c r="L98" i="28"/>
  <c r="F98" i="28" s="1"/>
  <c r="K160" i="23" s="1"/>
  <c r="P160" i="23" s="1"/>
  <c r="L59" i="28"/>
  <c r="F59" i="28" s="1"/>
  <c r="K121" i="23" s="1"/>
  <c r="P121" i="23" s="1"/>
  <c r="N83" i="27"/>
  <c r="H83" i="27" s="1"/>
  <c r="L145" i="17" s="1"/>
  <c r="Q145" i="17" s="1"/>
  <c r="N46" i="27"/>
  <c r="H46" i="27" s="1"/>
  <c r="L108" i="17" s="1"/>
  <c r="Q108" i="17" s="1"/>
  <c r="N43" i="27"/>
  <c r="H43" i="27" s="1"/>
  <c r="L105" i="17" s="1"/>
  <c r="Q105" i="17" s="1"/>
  <c r="N20" i="28"/>
  <c r="H20" i="28" s="1"/>
  <c r="L82" i="23" s="1"/>
  <c r="Q82" i="23" s="1"/>
  <c r="N98" i="28"/>
  <c r="H98" i="28" s="1"/>
  <c r="L160" i="23" s="1"/>
  <c r="Q160" i="23" s="1"/>
  <c r="K71" i="28"/>
  <c r="E71" i="28" s="1"/>
  <c r="I133" i="23" s="1"/>
  <c r="N133" i="23" s="1"/>
  <c r="K23" i="27"/>
  <c r="E23" i="27" s="1"/>
  <c r="I85" i="17" s="1"/>
  <c r="N85" i="17" s="1"/>
  <c r="L73" i="27"/>
  <c r="F73" i="27" s="1"/>
  <c r="K135" i="17" s="1"/>
  <c r="P135" i="17" s="1"/>
  <c r="L50" i="27"/>
  <c r="F50" i="27" s="1"/>
  <c r="K112" i="17" s="1"/>
  <c r="P112" i="17" s="1"/>
  <c r="L16" i="27"/>
  <c r="F16" i="27" s="1"/>
  <c r="K78" i="17" s="1"/>
  <c r="P78" i="17" s="1"/>
  <c r="L100" i="28"/>
  <c r="F100" i="28" s="1"/>
  <c r="K162" i="23" s="1"/>
  <c r="P162" i="23" s="1"/>
  <c r="L57" i="28"/>
  <c r="F57" i="28" s="1"/>
  <c r="K119" i="23" s="1"/>
  <c r="P119" i="23" s="1"/>
  <c r="L88" i="28"/>
  <c r="F88" i="28" s="1"/>
  <c r="K150" i="23" s="1"/>
  <c r="P150" i="23" s="1"/>
  <c r="L55" i="28"/>
  <c r="F55" i="28" s="1"/>
  <c r="K117" i="23" s="1"/>
  <c r="P117" i="23" s="1"/>
  <c r="L25" i="28"/>
  <c r="F25" i="28" s="1"/>
  <c r="K87" i="23" s="1"/>
  <c r="P87" i="23" s="1"/>
  <c r="L54" i="28"/>
  <c r="F54" i="28" s="1"/>
  <c r="K116" i="23" s="1"/>
  <c r="P116" i="23" s="1"/>
  <c r="L23" i="28"/>
  <c r="F23" i="28" s="1"/>
  <c r="K85" i="23" s="1"/>
  <c r="P85" i="23" s="1"/>
  <c r="L97" i="28"/>
  <c r="F97" i="28" s="1"/>
  <c r="K159" i="23" s="1"/>
  <c r="P159" i="23" s="1"/>
  <c r="L44" i="28"/>
  <c r="F44" i="28" s="1"/>
  <c r="K106" i="23" s="1"/>
  <c r="P106" i="23" s="1"/>
  <c r="L94" i="28"/>
  <c r="F94" i="28" s="1"/>
  <c r="K156" i="23" s="1"/>
  <c r="P156" i="23" s="1"/>
  <c r="L45" i="28"/>
  <c r="F45" i="28" s="1"/>
  <c r="K107" i="23" s="1"/>
  <c r="P107" i="23" s="1"/>
  <c r="L91" i="28"/>
  <c r="F91" i="28" s="1"/>
  <c r="K153" i="23" s="1"/>
  <c r="P153" i="23" s="1"/>
  <c r="L46" i="28"/>
  <c r="F46" i="28" s="1"/>
  <c r="K108" i="23" s="1"/>
  <c r="P108" i="23" s="1"/>
  <c r="N71" i="27"/>
  <c r="H71" i="27" s="1"/>
  <c r="L133" i="17" s="1"/>
  <c r="Q133" i="17" s="1"/>
  <c r="N28" i="27"/>
  <c r="H28" i="27" s="1"/>
  <c r="L90" i="17" s="1"/>
  <c r="Q90" i="17" s="1"/>
  <c r="N36" i="28"/>
  <c r="H36" i="28" s="1"/>
  <c r="L98" i="23" s="1"/>
  <c r="Q98" i="23" s="1"/>
  <c r="N63" i="28"/>
  <c r="H63" i="28" s="1"/>
  <c r="L125" i="23" s="1"/>
  <c r="Q125" i="23" s="1"/>
  <c r="K55" i="28"/>
  <c r="E55" i="28" s="1"/>
  <c r="I117" i="23" s="1"/>
  <c r="N117" i="23" s="1"/>
  <c r="K64" i="28"/>
  <c r="E64" i="28" s="1"/>
  <c r="I126" i="23" s="1"/>
  <c r="N126" i="23" s="1"/>
  <c r="L61" i="27"/>
  <c r="F61" i="27" s="1"/>
  <c r="K123" i="17" s="1"/>
  <c r="P123" i="17" s="1"/>
  <c r="L89" i="27"/>
  <c r="F89" i="27" s="1"/>
  <c r="K151" i="17" s="1"/>
  <c r="P151" i="17" s="1"/>
  <c r="L39" i="28"/>
  <c r="F39" i="28" s="1"/>
  <c r="K101" i="23" s="1"/>
  <c r="P101" i="23" s="1"/>
  <c r="L65" i="28"/>
  <c r="F65" i="28" s="1"/>
  <c r="K127" i="23" s="1"/>
  <c r="P127" i="23" s="1"/>
  <c r="N73" i="27"/>
  <c r="H73" i="27" s="1"/>
  <c r="L135" i="17" s="1"/>
  <c r="Q135" i="17" s="1"/>
  <c r="N33" i="27"/>
  <c r="H33" i="27" s="1"/>
  <c r="L95" i="17" s="1"/>
  <c r="Q95" i="17" s="1"/>
  <c r="N49" i="28"/>
  <c r="H49" i="28" s="1"/>
  <c r="L111" i="23" s="1"/>
  <c r="Q111" i="23" s="1"/>
  <c r="N30" i="28"/>
  <c r="H30" i="28" s="1"/>
  <c r="L92" i="23" s="1"/>
  <c r="Q92" i="23" s="1"/>
  <c r="K102" i="28"/>
  <c r="E102" i="28" s="1"/>
  <c r="I164" i="23" s="1"/>
  <c r="N164" i="23" s="1"/>
  <c r="K77" i="27"/>
  <c r="E77" i="27" s="1"/>
  <c r="I139" i="17" s="1"/>
  <c r="N139" i="17" s="1"/>
  <c r="L66" i="27"/>
  <c r="F66" i="27" s="1"/>
  <c r="K128" i="17" s="1"/>
  <c r="P128" i="17" s="1"/>
  <c r="L29" i="27"/>
  <c r="F29" i="27" s="1"/>
  <c r="K91" i="17" s="1"/>
  <c r="P91" i="17" s="1"/>
  <c r="L68" i="27"/>
  <c r="F68" i="27" s="1"/>
  <c r="K130" i="17" s="1"/>
  <c r="P130" i="17" s="1"/>
  <c r="L19" i="27"/>
  <c r="F19" i="27" s="1"/>
  <c r="K81" i="17" s="1"/>
  <c r="P81" i="17" s="1"/>
  <c r="N40" i="27"/>
  <c r="H40" i="27" s="1"/>
  <c r="L102" i="17" s="1"/>
  <c r="Q102" i="17" s="1"/>
  <c r="N66" i="27"/>
  <c r="H66" i="27" s="1"/>
  <c r="L128" i="17" s="1"/>
  <c r="Q128" i="17" s="1"/>
  <c r="N24" i="27"/>
  <c r="H24" i="27" s="1"/>
  <c r="L86" i="17" s="1"/>
  <c r="Q86" i="17" s="1"/>
  <c r="N103" i="27"/>
  <c r="H103" i="27" s="1"/>
  <c r="L165" i="17" s="1"/>
  <c r="Q165" i="17" s="1"/>
  <c r="N30" i="27"/>
  <c r="H30" i="27" s="1"/>
  <c r="L92" i="17" s="1"/>
  <c r="Q92" i="17" s="1"/>
  <c r="N87" i="27"/>
  <c r="H87" i="27" s="1"/>
  <c r="L149" i="17" s="1"/>
  <c r="Q149" i="17" s="1"/>
  <c r="N91" i="27"/>
  <c r="H91" i="27" s="1"/>
  <c r="L153" i="17" s="1"/>
  <c r="Q153" i="17" s="1"/>
  <c r="N93" i="27"/>
  <c r="H93" i="27" s="1"/>
  <c r="L155" i="17" s="1"/>
  <c r="Q155" i="17" s="1"/>
  <c r="N39" i="27"/>
  <c r="H39" i="27" s="1"/>
  <c r="L101" i="17" s="1"/>
  <c r="Q101" i="17" s="1"/>
  <c r="N99" i="27"/>
  <c r="H99" i="27" s="1"/>
  <c r="L161" i="17" s="1"/>
  <c r="Q161" i="17" s="1"/>
  <c r="N92" i="27"/>
  <c r="H92" i="27" s="1"/>
  <c r="L154" i="17" s="1"/>
  <c r="Q154" i="17" s="1"/>
  <c r="N49" i="27"/>
  <c r="H49" i="27" s="1"/>
  <c r="L111" i="17" s="1"/>
  <c r="Q111" i="17" s="1"/>
  <c r="N11" i="28"/>
  <c r="H11" i="28" s="1"/>
  <c r="L73" i="23" s="1"/>
  <c r="Q73" i="23" s="1"/>
  <c r="N109" i="28"/>
  <c r="H109" i="28" s="1"/>
  <c r="L171" i="23" s="1"/>
  <c r="Q171" i="23" s="1"/>
  <c r="N37" i="28"/>
  <c r="H37" i="28" s="1"/>
  <c r="L99" i="23" s="1"/>
  <c r="Q99" i="23" s="1"/>
  <c r="N94" i="28"/>
  <c r="H94" i="28" s="1"/>
  <c r="L156" i="23" s="1"/>
  <c r="Q156" i="23" s="1"/>
  <c r="N25" i="28"/>
  <c r="H25" i="28" s="1"/>
  <c r="L87" i="23" s="1"/>
  <c r="Q87" i="23" s="1"/>
  <c r="N58" i="28"/>
  <c r="H58" i="28" s="1"/>
  <c r="L120" i="23" s="1"/>
  <c r="Q120" i="23" s="1"/>
  <c r="N100" i="28"/>
  <c r="H100" i="28" s="1"/>
  <c r="L162" i="23" s="1"/>
  <c r="Q162" i="23" s="1"/>
  <c r="N27" i="28"/>
  <c r="H27" i="28" s="1"/>
  <c r="L89" i="23" s="1"/>
  <c r="Q89" i="23" s="1"/>
  <c r="N41" i="28"/>
  <c r="H41" i="28" s="1"/>
  <c r="L103" i="23" s="1"/>
  <c r="Q103" i="23" s="1"/>
  <c r="N76" i="28"/>
  <c r="H76" i="28" s="1"/>
  <c r="L138" i="23" s="1"/>
  <c r="Q138" i="23" s="1"/>
  <c r="N106" i="28"/>
  <c r="H106" i="28" s="1"/>
  <c r="L168" i="23" s="1"/>
  <c r="Q168" i="23" s="1"/>
  <c r="N22" i="28"/>
  <c r="H22" i="28" s="1"/>
  <c r="L84" i="23" s="1"/>
  <c r="Q84" i="23" s="1"/>
  <c r="N67" i="28"/>
  <c r="H67" i="28" s="1"/>
  <c r="L129" i="23" s="1"/>
  <c r="Q129" i="23" s="1"/>
  <c r="K73" i="28"/>
  <c r="E73" i="28" s="1"/>
  <c r="I135" i="23" s="1"/>
  <c r="N135" i="23" s="1"/>
  <c r="K41" i="28"/>
  <c r="E41" i="28" s="1"/>
  <c r="I103" i="23" s="1"/>
  <c r="N103" i="23" s="1"/>
  <c r="K46" i="28"/>
  <c r="E46" i="28" s="1"/>
  <c r="I108" i="23" s="1"/>
  <c r="N108" i="23" s="1"/>
  <c r="K93" i="28"/>
  <c r="E93" i="28" s="1"/>
  <c r="I155" i="23" s="1"/>
  <c r="N155" i="23" s="1"/>
  <c r="K87" i="28"/>
  <c r="E87" i="28" s="1"/>
  <c r="I149" i="23" s="1"/>
  <c r="N149" i="23" s="1"/>
  <c r="K86" i="28"/>
  <c r="E86" i="28" s="1"/>
  <c r="I148" i="23" s="1"/>
  <c r="N148" i="23" s="1"/>
  <c r="K33" i="27"/>
  <c r="E33" i="27" s="1"/>
  <c r="I95" i="17" s="1"/>
  <c r="N95" i="17" s="1"/>
  <c r="K87" i="27"/>
  <c r="E87" i="27" s="1"/>
  <c r="I149" i="17" s="1"/>
  <c r="N149" i="17" s="1"/>
  <c r="K63" i="27"/>
  <c r="E63" i="27" s="1"/>
  <c r="I125" i="17" s="1"/>
  <c r="N125" i="17" s="1"/>
  <c r="K109" i="27"/>
  <c r="E109" i="27" s="1"/>
  <c r="I171" i="17" s="1"/>
  <c r="N171" i="17" s="1"/>
  <c r="L11" i="27"/>
  <c r="F11" i="27" s="1"/>
  <c r="K73" i="17" s="1"/>
  <c r="P73" i="17" s="1"/>
  <c r="L72" i="27"/>
  <c r="F72" i="27" s="1"/>
  <c r="K134" i="17" s="1"/>
  <c r="P134" i="17" s="1"/>
  <c r="L23" i="27"/>
  <c r="F23" i="27" s="1"/>
  <c r="K85" i="17" s="1"/>
  <c r="P85" i="17" s="1"/>
  <c r="L90" i="27"/>
  <c r="F90" i="27" s="1"/>
  <c r="K152" i="17" s="1"/>
  <c r="P152" i="17" s="1"/>
  <c r="L22" i="27"/>
  <c r="F22" i="27" s="1"/>
  <c r="K84" i="17" s="1"/>
  <c r="P84" i="17" s="1"/>
  <c r="L9" i="27"/>
  <c r="F9" i="27" s="1"/>
  <c r="K71" i="17" s="1"/>
  <c r="P71" i="17" s="1"/>
  <c r="L94" i="27"/>
  <c r="F94" i="27" s="1"/>
  <c r="K156" i="17" s="1"/>
  <c r="P156" i="17" s="1"/>
  <c r="L32" i="27"/>
  <c r="F32" i="27" s="1"/>
  <c r="K94" i="17" s="1"/>
  <c r="P94" i="17" s="1"/>
  <c r="L95" i="27"/>
  <c r="F95" i="27" s="1"/>
  <c r="K157" i="17" s="1"/>
  <c r="P157" i="17" s="1"/>
  <c r="L40" i="27"/>
  <c r="F40" i="27" s="1"/>
  <c r="K102" i="17" s="1"/>
  <c r="P102" i="17" s="1"/>
  <c r="L97" i="27"/>
  <c r="F97" i="27" s="1"/>
  <c r="K159" i="17" s="1"/>
  <c r="P159" i="17" s="1"/>
  <c r="L80" i="27"/>
  <c r="F80" i="27" s="1"/>
  <c r="K142" i="17" s="1"/>
  <c r="P142" i="17" s="1"/>
  <c r="L85" i="27"/>
  <c r="F85" i="27" s="1"/>
  <c r="K147" i="17" s="1"/>
  <c r="P147" i="17" s="1"/>
  <c r="L49" i="28"/>
  <c r="F49" i="28" s="1"/>
  <c r="K111" i="23" s="1"/>
  <c r="P111" i="23" s="1"/>
  <c r="L31" i="28"/>
  <c r="F31" i="28" s="1"/>
  <c r="K93" i="23" s="1"/>
  <c r="P93" i="23" s="1"/>
  <c r="L22" i="28"/>
  <c r="F22" i="28" s="1"/>
  <c r="K84" i="23" s="1"/>
  <c r="P84" i="23" s="1"/>
  <c r="L56" i="28"/>
  <c r="F56" i="28" s="1"/>
  <c r="K118" i="23" s="1"/>
  <c r="P118" i="23" s="1"/>
  <c r="L89" i="28"/>
  <c r="F89" i="28" s="1"/>
  <c r="K151" i="23" s="1"/>
  <c r="P151" i="23" s="1"/>
  <c r="L11" i="28"/>
  <c r="F11" i="28" s="1"/>
  <c r="K73" i="23" s="1"/>
  <c r="P73" i="23" s="1"/>
  <c r="L87" i="28"/>
  <c r="F87" i="28" s="1"/>
  <c r="K149" i="23" s="1"/>
  <c r="P149" i="23" s="1"/>
  <c r="L26" i="28"/>
  <c r="F26" i="28" s="1"/>
  <c r="K88" i="23" s="1"/>
  <c r="P88" i="23" s="1"/>
  <c r="L76" i="28"/>
  <c r="F76" i="28" s="1"/>
  <c r="K138" i="23" s="1"/>
  <c r="P138" i="23" s="1"/>
  <c r="L19" i="28"/>
  <c r="F19" i="28" s="1"/>
  <c r="K81" i="23" s="1"/>
  <c r="P81" i="23" s="1"/>
  <c r="L77" i="28"/>
  <c r="F77" i="28" s="1"/>
  <c r="K139" i="23" s="1"/>
  <c r="P139" i="23" s="1"/>
  <c r="L28" i="28"/>
  <c r="F28" i="28" s="1"/>
  <c r="K90" i="23" s="1"/>
  <c r="P90" i="23" s="1"/>
  <c r="L78" i="28"/>
  <c r="F78" i="28" s="1"/>
  <c r="K140" i="23" s="1"/>
  <c r="P140" i="23" s="1"/>
  <c r="N79" i="27"/>
  <c r="H79" i="27" s="1"/>
  <c r="L141" i="17" s="1"/>
  <c r="Q141" i="17" s="1"/>
  <c r="N13" i="27"/>
  <c r="H13" i="27" s="1"/>
  <c r="L75" i="17" s="1"/>
  <c r="Q75" i="17" s="1"/>
  <c r="N43" i="28"/>
  <c r="H43" i="28" s="1"/>
  <c r="L105" i="23" s="1"/>
  <c r="Q105" i="23" s="1"/>
  <c r="N78" i="28"/>
  <c r="H78" i="28" s="1"/>
  <c r="L140" i="23" s="1"/>
  <c r="Q140" i="23" s="1"/>
  <c r="K65" i="28"/>
  <c r="E65" i="28" s="1"/>
  <c r="I127" i="23" s="1"/>
  <c r="N127" i="23" s="1"/>
  <c r="L104" i="27"/>
  <c r="F104" i="27" s="1"/>
  <c r="K166" i="17" s="1"/>
  <c r="P166" i="17" s="1"/>
  <c r="L65" i="27"/>
  <c r="F65" i="27" s="1"/>
  <c r="K127" i="17" s="1"/>
  <c r="P127" i="17" s="1"/>
  <c r="L64" i="28"/>
  <c r="F64" i="28" s="1"/>
  <c r="K126" i="23" s="1"/>
  <c r="P126" i="23" s="1"/>
  <c r="L12" i="28"/>
  <c r="F12" i="28" s="1"/>
  <c r="K74" i="23" s="1"/>
  <c r="P74" i="23" s="1"/>
  <c r="N95" i="27"/>
  <c r="H95" i="27" s="1"/>
  <c r="L157" i="17" s="1"/>
  <c r="Q157" i="17" s="1"/>
  <c r="N77" i="27"/>
  <c r="H77" i="27" s="1"/>
  <c r="L139" i="17" s="1"/>
  <c r="Q139" i="17" s="1"/>
  <c r="N81" i="28"/>
  <c r="H81" i="28" s="1"/>
  <c r="L143" i="23" s="1"/>
  <c r="Q143" i="23" s="1"/>
  <c r="N54" i="28"/>
  <c r="H54" i="28" s="1"/>
  <c r="L116" i="23" s="1"/>
  <c r="Q116" i="23" s="1"/>
  <c r="N12" i="28"/>
  <c r="H12" i="28" s="1"/>
  <c r="L74" i="23" s="1"/>
  <c r="Q74" i="23" s="1"/>
  <c r="K25" i="28"/>
  <c r="E25" i="28" s="1"/>
  <c r="I87" i="23" s="1"/>
  <c r="N87" i="23" s="1"/>
  <c r="K51" i="27"/>
  <c r="E51" i="27" s="1"/>
  <c r="I113" i="17" s="1"/>
  <c r="N113" i="17" s="1"/>
  <c r="L27" i="27"/>
  <c r="F27" i="27" s="1"/>
  <c r="K89" i="17" s="1"/>
  <c r="P89" i="17" s="1"/>
  <c r="L106" i="27"/>
  <c r="F106" i="27" s="1"/>
  <c r="K168" i="17" s="1"/>
  <c r="P168" i="17" s="1"/>
  <c r="N29" i="27"/>
  <c r="H29" i="27" s="1"/>
  <c r="L91" i="17" s="1"/>
  <c r="Q91" i="17" s="1"/>
  <c r="N19" i="27"/>
  <c r="H19" i="27" s="1"/>
  <c r="L81" i="17" s="1"/>
  <c r="Q81" i="17" s="1"/>
  <c r="N21" i="27"/>
  <c r="H21" i="27" s="1"/>
  <c r="L83" i="17" s="1"/>
  <c r="Q83" i="17" s="1"/>
  <c r="N35" i="27"/>
  <c r="H35" i="27" s="1"/>
  <c r="L97" i="17" s="1"/>
  <c r="Q97" i="17" s="1"/>
  <c r="N72" i="27"/>
  <c r="H72" i="27" s="1"/>
  <c r="L134" i="17" s="1"/>
  <c r="Q134" i="17" s="1"/>
  <c r="N53" i="27"/>
  <c r="H53" i="27" s="1"/>
  <c r="L115" i="17" s="1"/>
  <c r="Q115" i="17" s="1"/>
  <c r="N101" i="27"/>
  <c r="H101" i="27" s="1"/>
  <c r="L163" i="17" s="1"/>
  <c r="Q163" i="17" s="1"/>
  <c r="N52" i="27"/>
  <c r="H52" i="27" s="1"/>
  <c r="L114" i="17" s="1"/>
  <c r="Q114" i="17" s="1"/>
  <c r="N12" i="27"/>
  <c r="H12" i="27" s="1"/>
  <c r="L74" i="17" s="1"/>
  <c r="Q74" i="17" s="1"/>
  <c r="N59" i="27"/>
  <c r="H59" i="27" s="1"/>
  <c r="L121" i="17" s="1"/>
  <c r="Q121" i="17" s="1"/>
  <c r="N45" i="27"/>
  <c r="H45" i="27" s="1"/>
  <c r="L107" i="17" s="1"/>
  <c r="Q107" i="17" s="1"/>
  <c r="N38" i="27"/>
  <c r="H38" i="27" s="1"/>
  <c r="L100" i="17" s="1"/>
  <c r="Q100" i="17" s="1"/>
  <c r="N25" i="27"/>
  <c r="H25" i="27" s="1"/>
  <c r="L87" i="17" s="1"/>
  <c r="Q87" i="17" s="1"/>
  <c r="N10" i="27"/>
  <c r="H10" i="27" s="1"/>
  <c r="L72" i="17" s="1"/>
  <c r="Q72" i="17" s="1"/>
  <c r="N19" i="28"/>
  <c r="H19" i="28" s="1"/>
  <c r="L81" i="23" s="1"/>
  <c r="Q81" i="23" s="1"/>
  <c r="N38" i="28"/>
  <c r="H38" i="28" s="1"/>
  <c r="L100" i="23" s="1"/>
  <c r="Q100" i="23" s="1"/>
  <c r="N85" i="28"/>
  <c r="H85" i="28" s="1"/>
  <c r="L147" i="23" s="1"/>
  <c r="Q147" i="23" s="1"/>
  <c r="N17" i="28"/>
  <c r="H17" i="28" s="1"/>
  <c r="L79" i="23" s="1"/>
  <c r="Q79" i="23" s="1"/>
  <c r="N79" i="28"/>
  <c r="H79" i="28" s="1"/>
  <c r="L141" i="23" s="1"/>
  <c r="Q141" i="23" s="1"/>
  <c r="N74" i="28"/>
  <c r="H74" i="28" s="1"/>
  <c r="L136" i="23" s="1"/>
  <c r="Q136" i="23" s="1"/>
  <c r="N39" i="28"/>
  <c r="H39" i="28" s="1"/>
  <c r="L101" i="23" s="1"/>
  <c r="Q101" i="23" s="1"/>
  <c r="N91" i="28"/>
  <c r="H91" i="28" s="1"/>
  <c r="L153" i="23" s="1"/>
  <c r="Q153" i="23" s="1"/>
  <c r="N105" i="28"/>
  <c r="H105" i="28" s="1"/>
  <c r="L167" i="23" s="1"/>
  <c r="Q167" i="23" s="1"/>
  <c r="N86" i="28"/>
  <c r="H86" i="28" s="1"/>
  <c r="L148" i="23" s="1"/>
  <c r="Q148" i="23" s="1"/>
  <c r="N71" i="28"/>
  <c r="H71" i="28" s="1"/>
  <c r="L133" i="23" s="1"/>
  <c r="Q133" i="23" s="1"/>
  <c r="N48" i="28"/>
  <c r="H48" i="28" s="1"/>
  <c r="L110" i="23" s="1"/>
  <c r="Q110" i="23" s="1"/>
  <c r="N31" i="28"/>
  <c r="H31" i="28" s="1"/>
  <c r="L93" i="23" s="1"/>
  <c r="Q93" i="23" s="1"/>
  <c r="K51" i="28"/>
  <c r="E51" i="28" s="1"/>
  <c r="I113" i="23" s="1"/>
  <c r="N113" i="23" s="1"/>
  <c r="K96" i="28"/>
  <c r="E96" i="28" s="1"/>
  <c r="I158" i="23" s="1"/>
  <c r="N158" i="23" s="1"/>
  <c r="K22" i="28"/>
  <c r="E22" i="28" s="1"/>
  <c r="I84" i="23" s="1"/>
  <c r="N84" i="23" s="1"/>
  <c r="K49" i="27"/>
  <c r="E49" i="27" s="1"/>
  <c r="I111" i="17" s="1"/>
  <c r="N111" i="17" s="1"/>
  <c r="K18" i="27"/>
  <c r="E18" i="27" s="1"/>
  <c r="I80" i="17" s="1"/>
  <c r="N80" i="17" s="1"/>
  <c r="K67" i="27"/>
  <c r="E67" i="27" s="1"/>
  <c r="I129" i="17" s="1"/>
  <c r="N129" i="17" s="1"/>
  <c r="K24" i="27"/>
  <c r="E24" i="27" s="1"/>
  <c r="I86" i="17" s="1"/>
  <c r="N86" i="17" s="1"/>
  <c r="K38" i="27"/>
  <c r="E38" i="27" s="1"/>
  <c r="I100" i="17" s="1"/>
  <c r="N100" i="17" s="1"/>
  <c r="K22" i="27"/>
  <c r="E22" i="27" s="1"/>
  <c r="I84" i="17" s="1"/>
  <c r="N84" i="17" s="1"/>
  <c r="K62" i="27"/>
  <c r="E62" i="27" s="1"/>
  <c r="I124" i="17" s="1"/>
  <c r="N124" i="17" s="1"/>
  <c r="L63" i="27"/>
  <c r="F63" i="27" s="1"/>
  <c r="K125" i="17" s="1"/>
  <c r="P125" i="17" s="1"/>
  <c r="L18" i="27"/>
  <c r="F18" i="27" s="1"/>
  <c r="K80" i="17" s="1"/>
  <c r="P80" i="17" s="1"/>
  <c r="L37" i="27"/>
  <c r="F37" i="27" s="1"/>
  <c r="K99" i="17" s="1"/>
  <c r="P99" i="17" s="1"/>
  <c r="L107" i="27"/>
  <c r="F107" i="27" s="1"/>
  <c r="K169" i="17" s="1"/>
  <c r="P169" i="17" s="1"/>
  <c r="L53" i="27"/>
  <c r="F53" i="27" s="1"/>
  <c r="K115" i="17" s="1"/>
  <c r="P115" i="17" s="1"/>
  <c r="L108" i="27"/>
  <c r="F108" i="27" s="1"/>
  <c r="K170" i="17" s="1"/>
  <c r="P170" i="17" s="1"/>
  <c r="L48" i="27"/>
  <c r="F48" i="27" s="1"/>
  <c r="K110" i="17" s="1"/>
  <c r="P110" i="17" s="1"/>
  <c r="L110" i="27"/>
  <c r="F110" i="27" s="1"/>
  <c r="K172" i="17" s="1"/>
  <c r="P172" i="17" s="1"/>
  <c r="L20" i="27"/>
  <c r="F20" i="27" s="1"/>
  <c r="K82" i="17" s="1"/>
  <c r="P82" i="17" s="1"/>
  <c r="L51" i="27"/>
  <c r="F51" i="27" s="1"/>
  <c r="K113" i="17" s="1"/>
  <c r="P113" i="17" s="1"/>
  <c r="L35" i="27"/>
  <c r="F35" i="27" s="1"/>
  <c r="K97" i="17" s="1"/>
  <c r="P97" i="17" s="1"/>
  <c r="L96" i="27"/>
  <c r="F96" i="27" s="1"/>
  <c r="K158" i="17" s="1"/>
  <c r="P158" i="17" s="1"/>
  <c r="L87" i="27"/>
  <c r="F87" i="27" s="1"/>
  <c r="K149" i="17" s="1"/>
  <c r="P149" i="17" s="1"/>
  <c r="L61" i="28"/>
  <c r="F61" i="28" s="1"/>
  <c r="K123" i="23" s="1"/>
  <c r="P123" i="23" s="1"/>
  <c r="L32" i="28"/>
  <c r="F32" i="28" s="1"/>
  <c r="K94" i="23" s="1"/>
  <c r="P94" i="23" s="1"/>
  <c r="L103" i="28"/>
  <c r="F103" i="28" s="1"/>
  <c r="K165" i="23" s="1"/>
  <c r="P165" i="23" s="1"/>
  <c r="L17" i="28"/>
  <c r="F17" i="28" s="1"/>
  <c r="K79" i="23" s="1"/>
  <c r="P79" i="23" s="1"/>
  <c r="L50" i="28"/>
  <c r="F50" i="28" s="1"/>
  <c r="K112" i="23" s="1"/>
  <c r="P112" i="23" s="1"/>
  <c r="L75" i="28"/>
  <c r="F75" i="28" s="1"/>
  <c r="K137" i="23" s="1"/>
  <c r="P137" i="23" s="1"/>
  <c r="L8" i="28"/>
  <c r="F8" i="28" s="1"/>
  <c r="K70" i="23" s="1"/>
  <c r="P70" i="23" s="1"/>
  <c r="L58" i="28"/>
  <c r="F58" i="28" s="1"/>
  <c r="K120" i="23" s="1"/>
  <c r="P120" i="23" s="1"/>
  <c r="L108" i="28"/>
  <c r="F108" i="28" s="1"/>
  <c r="K170" i="23" s="1"/>
  <c r="P170" i="23" s="1"/>
  <c r="L51" i="28"/>
  <c r="F51" i="28" s="1"/>
  <c r="K113" i="23" s="1"/>
  <c r="P113" i="23" s="1"/>
  <c r="L109" i="28"/>
  <c r="F109" i="28" s="1"/>
  <c r="K171" i="23" s="1"/>
  <c r="P171" i="23" s="1"/>
  <c r="L60" i="28"/>
  <c r="F60" i="28" s="1"/>
  <c r="K122" i="23" s="1"/>
  <c r="P122" i="23" s="1"/>
  <c r="L110" i="28"/>
  <c r="F110" i="28" s="1"/>
  <c r="K172" i="23" s="1"/>
  <c r="P172" i="23" s="1"/>
  <c r="N11" i="27"/>
  <c r="H11" i="27" s="1"/>
  <c r="L73" i="17" s="1"/>
  <c r="Q73" i="17" s="1"/>
  <c r="N84" i="27"/>
  <c r="H84" i="27" s="1"/>
  <c r="L146" i="17" s="1"/>
  <c r="Q146" i="17" s="1"/>
  <c r="N95" i="28"/>
  <c r="H95" i="28" s="1"/>
  <c r="L157" i="23" s="1"/>
  <c r="Q157" i="23" s="1"/>
  <c r="N40" i="28"/>
  <c r="H40" i="28" s="1"/>
  <c r="L102" i="23" s="1"/>
  <c r="Q102" i="23" s="1"/>
  <c r="K101" i="28"/>
  <c r="E101" i="28" s="1"/>
  <c r="I163" i="23" s="1"/>
  <c r="N163" i="23" s="1"/>
  <c r="L105" i="27"/>
  <c r="F105" i="27" s="1"/>
  <c r="K167" i="17" s="1"/>
  <c r="P167" i="17" s="1"/>
  <c r="L10" i="27"/>
  <c r="F10" i="27" s="1"/>
  <c r="K72" i="17" s="1"/>
  <c r="P72" i="17" s="1"/>
  <c r="L95" i="28"/>
  <c r="F95" i="28" s="1"/>
  <c r="K157" i="23" s="1"/>
  <c r="P157" i="23" s="1"/>
  <c r="L62" i="28"/>
  <c r="F62" i="28" s="1"/>
  <c r="K124" i="23" s="1"/>
  <c r="P124" i="23" s="1"/>
  <c r="N81" i="27"/>
  <c r="H81" i="27" s="1"/>
  <c r="L143" i="17" s="1"/>
  <c r="Q143" i="17" s="1"/>
  <c r="N101" i="28"/>
  <c r="H101" i="28" s="1"/>
  <c r="L163" i="23" s="1"/>
  <c r="Q163" i="23" s="1"/>
  <c r="N93" i="28"/>
  <c r="H93" i="28" s="1"/>
  <c r="L155" i="23" s="1"/>
  <c r="Q155" i="23" s="1"/>
  <c r="K63" i="28"/>
  <c r="E63" i="28" s="1"/>
  <c r="I125" i="23" s="1"/>
  <c r="N125" i="23" s="1"/>
  <c r="K75" i="28"/>
  <c r="E75" i="28" s="1"/>
  <c r="I137" i="23" s="1"/>
  <c r="N137" i="23" s="1"/>
  <c r="L41" i="27"/>
  <c r="F41" i="27" s="1"/>
  <c r="K103" i="17" s="1"/>
  <c r="P103" i="17" s="1"/>
  <c r="L83" i="27"/>
  <c r="F83" i="27" s="1"/>
  <c r="K145" i="17" s="1"/>
  <c r="P145" i="17" s="1"/>
  <c r="N82" i="27"/>
  <c r="H82" i="27" s="1"/>
  <c r="L144" i="17" s="1"/>
  <c r="Q144" i="17" s="1"/>
  <c r="N62" i="27"/>
  <c r="H62" i="27" s="1"/>
  <c r="L124" i="17" s="1"/>
  <c r="Q124" i="17" s="1"/>
  <c r="N86" i="27"/>
  <c r="H86" i="27" s="1"/>
  <c r="L148" i="17" s="1"/>
  <c r="Q148" i="17" s="1"/>
  <c r="N9" i="27"/>
  <c r="H9" i="27" s="1"/>
  <c r="L71" i="17" s="1"/>
  <c r="Q71" i="17" s="1"/>
  <c r="N32" i="27"/>
  <c r="H32" i="27" s="1"/>
  <c r="L94" i="17" s="1"/>
  <c r="Q94" i="17" s="1"/>
  <c r="N78" i="27"/>
  <c r="H78" i="27" s="1"/>
  <c r="L140" i="17" s="1"/>
  <c r="Q140" i="17" s="1"/>
  <c r="N45" i="28"/>
  <c r="H45" i="28" s="1"/>
  <c r="L107" i="23" s="1"/>
  <c r="Q107" i="23" s="1"/>
  <c r="N104" i="28"/>
  <c r="H104" i="28" s="1"/>
  <c r="L166" i="23" s="1"/>
  <c r="Q166" i="23" s="1"/>
  <c r="N23" i="28"/>
  <c r="H23" i="28" s="1"/>
  <c r="L85" i="23" s="1"/>
  <c r="Q85" i="23" s="1"/>
  <c r="N34" i="28"/>
  <c r="H34" i="28" s="1"/>
  <c r="L96" i="23" s="1"/>
  <c r="Q96" i="23" s="1"/>
  <c r="N107" i="28"/>
  <c r="H107" i="28" s="1"/>
  <c r="L169" i="23" s="1"/>
  <c r="Q169" i="23" s="1"/>
  <c r="N72" i="28"/>
  <c r="H72" i="28" s="1"/>
  <c r="L134" i="23" s="1"/>
  <c r="Q134" i="23" s="1"/>
  <c r="N50" i="28"/>
  <c r="H50" i="28" s="1"/>
  <c r="L112" i="23" s="1"/>
  <c r="Q112" i="23" s="1"/>
  <c r="N26" i="28"/>
  <c r="H26" i="28" s="1"/>
  <c r="L88" i="23" s="1"/>
  <c r="Q88" i="23" s="1"/>
  <c r="N87" i="28"/>
  <c r="H87" i="28" s="1"/>
  <c r="L149" i="23" s="1"/>
  <c r="Q149" i="23" s="1"/>
  <c r="N82" i="28"/>
  <c r="H82" i="28" s="1"/>
  <c r="L144" i="23" s="1"/>
  <c r="Q144" i="23" s="1"/>
  <c r="N9" i="28"/>
  <c r="H9" i="28" s="1"/>
  <c r="L71" i="23" s="1"/>
  <c r="Q71" i="23" s="1"/>
  <c r="N44" i="28"/>
  <c r="H44" i="28" s="1"/>
  <c r="L106" i="23" s="1"/>
  <c r="Q106" i="23" s="1"/>
  <c r="K61" i="28"/>
  <c r="E61" i="28" s="1"/>
  <c r="I123" i="23" s="1"/>
  <c r="N123" i="23" s="1"/>
  <c r="K85" i="27"/>
  <c r="E85" i="27" s="1"/>
  <c r="I147" i="17" s="1"/>
  <c r="N147" i="17" s="1"/>
  <c r="K79" i="27"/>
  <c r="E79" i="27" s="1"/>
  <c r="I141" i="17" s="1"/>
  <c r="N141" i="17" s="1"/>
  <c r="K34" i="27"/>
  <c r="E34" i="27" s="1"/>
  <c r="I96" i="17" s="1"/>
  <c r="N96" i="17" s="1"/>
  <c r="L26" i="27"/>
  <c r="F26" i="27" s="1"/>
  <c r="K88" i="17" s="1"/>
  <c r="P88" i="17" s="1"/>
  <c r="L93" i="27"/>
  <c r="F93" i="27" s="1"/>
  <c r="K155" i="17" s="1"/>
  <c r="P155" i="17" s="1"/>
  <c r="L62" i="27"/>
  <c r="F62" i="27" s="1"/>
  <c r="K124" i="17" s="1"/>
  <c r="P124" i="17" s="1"/>
  <c r="L42" i="27"/>
  <c r="F42" i="27" s="1"/>
  <c r="K104" i="17" s="1"/>
  <c r="P104" i="17" s="1"/>
  <c r="L49" i="27"/>
  <c r="F49" i="27" s="1"/>
  <c r="K111" i="17" s="1"/>
  <c r="P111" i="17" s="1"/>
  <c r="L31" i="27"/>
  <c r="F31" i="27" s="1"/>
  <c r="K93" i="17" s="1"/>
  <c r="P93" i="17" s="1"/>
  <c r="L44" i="27"/>
  <c r="F44" i="27" s="1"/>
  <c r="K106" i="17" s="1"/>
  <c r="P106" i="17" s="1"/>
  <c r="L100" i="27"/>
  <c r="F100" i="27" s="1"/>
  <c r="K162" i="17" s="1"/>
  <c r="P162" i="17" s="1"/>
  <c r="L52" i="27"/>
  <c r="F52" i="27" s="1"/>
  <c r="K114" i="17" s="1"/>
  <c r="P114" i="17" s="1"/>
  <c r="L69" i="27"/>
  <c r="F69" i="27" s="1"/>
  <c r="K131" i="17" s="1"/>
  <c r="P131" i="17" s="1"/>
  <c r="L12" i="27"/>
  <c r="F12" i="27" s="1"/>
  <c r="K74" i="17" s="1"/>
  <c r="P74" i="17" s="1"/>
  <c r="L58" i="27"/>
  <c r="F58" i="27" s="1"/>
  <c r="K120" i="17" s="1"/>
  <c r="P120" i="17" s="1"/>
  <c r="L21" i="27"/>
  <c r="F21" i="27" s="1"/>
  <c r="K83" i="17" s="1"/>
  <c r="P83" i="17" s="1"/>
  <c r="L74" i="28"/>
  <c r="F74" i="28" s="1"/>
  <c r="K136" i="23" s="1"/>
  <c r="P136" i="23" s="1"/>
  <c r="L10" i="28"/>
  <c r="F10" i="28" s="1"/>
  <c r="K72" i="23" s="1"/>
  <c r="P72" i="23" s="1"/>
  <c r="L48" i="28"/>
  <c r="F48" i="28" s="1"/>
  <c r="K110" i="23" s="1"/>
  <c r="P110" i="23" s="1"/>
  <c r="L81" i="28"/>
  <c r="F81" i="28" s="1"/>
  <c r="K143" i="23" s="1"/>
  <c r="P143" i="23" s="1"/>
  <c r="L7" i="28"/>
  <c r="F7" i="28" s="1"/>
  <c r="K69" i="23" s="1"/>
  <c r="P69" i="23" s="1"/>
  <c r="L16" i="28"/>
  <c r="F16" i="28" s="1"/>
  <c r="K78" i="23" s="1"/>
  <c r="P78" i="23" s="1"/>
  <c r="L40" i="28"/>
  <c r="F40" i="28" s="1"/>
  <c r="K102" i="23" s="1"/>
  <c r="P102" i="23" s="1"/>
  <c r="L90" i="28"/>
  <c r="F90" i="28" s="1"/>
  <c r="K152" i="23" s="1"/>
  <c r="P152" i="23" s="1"/>
  <c r="L37" i="28"/>
  <c r="F37" i="28" s="1"/>
  <c r="K99" i="23" s="1"/>
  <c r="P99" i="23" s="1"/>
  <c r="L83" i="28"/>
  <c r="F83" i="28" s="1"/>
  <c r="K145" i="23" s="1"/>
  <c r="P145" i="23" s="1"/>
  <c r="L38" i="28"/>
  <c r="F38" i="28" s="1"/>
  <c r="K100" i="23" s="1"/>
  <c r="P100" i="23" s="1"/>
  <c r="L92" i="28"/>
  <c r="F92" i="28" s="1"/>
  <c r="K154" i="23" s="1"/>
  <c r="P154" i="23" s="1"/>
  <c r="L35" i="28"/>
  <c r="F35" i="28" s="1"/>
  <c r="K97" i="23" s="1"/>
  <c r="P97" i="23" s="1"/>
  <c r="N88" i="27"/>
  <c r="H88" i="27" s="1"/>
  <c r="L150" i="17" s="1"/>
  <c r="Q150" i="17" s="1"/>
  <c r="N56" i="27"/>
  <c r="H56" i="27" s="1"/>
  <c r="L118" i="17" s="1"/>
  <c r="Q118" i="17" s="1"/>
  <c r="N56" i="28"/>
  <c r="H56" i="28" s="1"/>
  <c r="L118" i="23" s="1"/>
  <c r="Q118" i="23" s="1"/>
  <c r="N90" i="28"/>
  <c r="H90" i="28" s="1"/>
  <c r="L152" i="23" s="1"/>
  <c r="Q152" i="23" s="1"/>
  <c r="K27" i="28"/>
  <c r="E27" i="28" s="1"/>
  <c r="I89" i="23" s="1"/>
  <c r="N89" i="23" s="1"/>
  <c r="K45" i="27"/>
  <c r="E45" i="27" s="1"/>
  <c r="I107" i="17" s="1"/>
  <c r="N107" i="17" s="1"/>
  <c r="L77" i="27"/>
  <c r="F77" i="27" s="1"/>
  <c r="K139" i="17" s="1"/>
  <c r="P139" i="17" s="1"/>
  <c r="L91" i="27"/>
  <c r="F91" i="27" s="1"/>
  <c r="K153" i="17" s="1"/>
  <c r="P153" i="17" s="1"/>
  <c r="L66" i="28"/>
  <c r="F66" i="28" s="1"/>
  <c r="K128" i="23" s="1"/>
  <c r="P128" i="23" s="1"/>
  <c r="L13" i="28"/>
  <c r="F13" i="28" s="1"/>
  <c r="K75" i="23" s="1"/>
  <c r="P75" i="23" s="1"/>
  <c r="N67" i="27"/>
  <c r="H67" i="27" s="1"/>
  <c r="L129" i="17" s="1"/>
  <c r="Q129" i="17" s="1"/>
  <c r="N74" i="27"/>
  <c r="H74" i="27" s="1"/>
  <c r="L136" i="17" s="1"/>
  <c r="Q136" i="17" s="1"/>
  <c r="N7" i="28"/>
  <c r="H7" i="28" s="1"/>
  <c r="L69" i="23" s="1"/>
  <c r="Q69" i="23" s="1"/>
  <c r="N80" i="28"/>
  <c r="H80" i="28" s="1"/>
  <c r="L142" i="23" s="1"/>
  <c r="Q142" i="23" s="1"/>
  <c r="K43" i="28"/>
  <c r="E43" i="28" s="1"/>
  <c r="I105" i="23" s="1"/>
  <c r="N105" i="23" s="1"/>
  <c r="L36" i="27"/>
  <c r="F36" i="27" s="1"/>
  <c r="K98" i="17" s="1"/>
  <c r="P98" i="17" s="1"/>
  <c r="L92" i="27"/>
  <c r="F92" i="27" s="1"/>
  <c r="K154" i="17" s="1"/>
  <c r="P154" i="17" s="1"/>
  <c r="N51" i="27"/>
  <c r="H51" i="27" s="1"/>
  <c r="L113" i="17" s="1"/>
  <c r="Q113" i="17" s="1"/>
  <c r="N106" i="27"/>
  <c r="H106" i="27" s="1"/>
  <c r="L168" i="17" s="1"/>
  <c r="Q168" i="17" s="1"/>
  <c r="N63" i="27"/>
  <c r="H63" i="27" s="1"/>
  <c r="L125" i="17" s="1"/>
  <c r="Q125" i="17" s="1"/>
  <c r="N55" i="27"/>
  <c r="H55" i="27" s="1"/>
  <c r="L117" i="17" s="1"/>
  <c r="Q117" i="17" s="1"/>
  <c r="N31" i="27"/>
  <c r="H31" i="27" s="1"/>
  <c r="L93" i="17" s="1"/>
  <c r="Q93" i="17" s="1"/>
  <c r="N26" i="27"/>
  <c r="H26" i="27" s="1"/>
  <c r="L88" i="17" s="1"/>
  <c r="Q88" i="17" s="1"/>
  <c r="N22" i="27"/>
  <c r="H22" i="27" s="1"/>
  <c r="L84" i="17" s="1"/>
  <c r="Q84" i="17" s="1"/>
  <c r="N13" i="28"/>
  <c r="H13" i="28" s="1"/>
  <c r="L75" i="23" s="1"/>
  <c r="Q75" i="23" s="1"/>
  <c r="N16" i="27"/>
  <c r="H16" i="27" s="1"/>
  <c r="L78" i="17" s="1"/>
  <c r="Q78" i="17" s="1"/>
  <c r="N75" i="27"/>
  <c r="H75" i="27" s="1"/>
  <c r="L137" i="17" s="1"/>
  <c r="Q137" i="17" s="1"/>
  <c r="N36" i="27"/>
  <c r="H36" i="27" s="1"/>
  <c r="L98" i="17" s="1"/>
  <c r="Q98" i="17" s="1"/>
  <c r="N97" i="27"/>
  <c r="H97" i="27" s="1"/>
  <c r="L159" i="17" s="1"/>
  <c r="Q159" i="17" s="1"/>
  <c r="N23" i="27"/>
  <c r="H23" i="27" s="1"/>
  <c r="L85" i="17" s="1"/>
  <c r="Q85" i="17" s="1"/>
  <c r="N41" i="27"/>
  <c r="H41" i="27" s="1"/>
  <c r="L103" i="17" s="1"/>
  <c r="Q103" i="17" s="1"/>
  <c r="N100" i="27"/>
  <c r="H100" i="27" s="1"/>
  <c r="L162" i="17" s="1"/>
  <c r="Q162" i="17" s="1"/>
  <c r="N17" i="27"/>
  <c r="H17" i="27" s="1"/>
  <c r="L79" i="17" s="1"/>
  <c r="Q79" i="17" s="1"/>
  <c r="N57" i="27"/>
  <c r="H57" i="27" s="1"/>
  <c r="L119" i="17" s="1"/>
  <c r="Q119" i="17" s="1"/>
  <c r="N27" i="27"/>
  <c r="H27" i="27" s="1"/>
  <c r="L89" i="17" s="1"/>
  <c r="Q89" i="17" s="1"/>
  <c r="N94" i="27"/>
  <c r="H94" i="27" s="1"/>
  <c r="L156" i="17" s="1"/>
  <c r="Q156" i="17" s="1"/>
  <c r="N7" i="27"/>
  <c r="H7" i="27" s="1"/>
  <c r="L69" i="17" s="1"/>
  <c r="Q69" i="17" s="1"/>
  <c r="N61" i="27"/>
  <c r="H61" i="27" s="1"/>
  <c r="L123" i="17" s="1"/>
  <c r="Q123" i="17" s="1"/>
  <c r="N24" i="28"/>
  <c r="H24" i="28" s="1"/>
  <c r="L86" i="23" s="1"/>
  <c r="Q86" i="23" s="1"/>
  <c r="N88" i="28"/>
  <c r="H88" i="28" s="1"/>
  <c r="L150" i="23" s="1"/>
  <c r="Q150" i="23" s="1"/>
  <c r="N62" i="28"/>
  <c r="H62" i="28" s="1"/>
  <c r="L124" i="23" s="1"/>
  <c r="Q124" i="23" s="1"/>
  <c r="N10" i="28"/>
  <c r="H10" i="28" s="1"/>
  <c r="L72" i="23" s="1"/>
  <c r="Q72" i="23" s="1"/>
  <c r="N83" i="28"/>
  <c r="H83" i="28" s="1"/>
  <c r="L145" i="23" s="1"/>
  <c r="Q145" i="23" s="1"/>
  <c r="N84" i="28"/>
  <c r="H84" i="28" s="1"/>
  <c r="L146" i="23" s="1"/>
  <c r="Q146" i="23" s="1"/>
  <c r="N33" i="28"/>
  <c r="H33" i="28" s="1"/>
  <c r="L95" i="23" s="1"/>
  <c r="Q95" i="23" s="1"/>
  <c r="N68" i="28"/>
  <c r="H68" i="28" s="1"/>
  <c r="L130" i="23" s="1"/>
  <c r="Q130" i="23" s="1"/>
  <c r="N15" i="28"/>
  <c r="H15" i="28" s="1"/>
  <c r="L77" i="23" s="1"/>
  <c r="Q77" i="23" s="1"/>
  <c r="N53" i="28"/>
  <c r="H53" i="28" s="1"/>
  <c r="L115" i="23" s="1"/>
  <c r="Q115" i="23" s="1"/>
  <c r="N51" i="28"/>
  <c r="H51" i="28" s="1"/>
  <c r="L113" i="23" s="1"/>
  <c r="Q113" i="23" s="1"/>
  <c r="N73" i="28"/>
  <c r="H73" i="28" s="1"/>
  <c r="L135" i="23" s="1"/>
  <c r="Q135" i="23" s="1"/>
  <c r="N108" i="28"/>
  <c r="H108" i="28" s="1"/>
  <c r="L170" i="23" s="1"/>
  <c r="Q170" i="23" s="1"/>
  <c r="K8" i="28"/>
  <c r="E8" i="28" s="1"/>
  <c r="I70" i="23" s="1"/>
  <c r="N70" i="23" s="1"/>
  <c r="K23" i="28"/>
  <c r="E23" i="28" s="1"/>
  <c r="I85" i="23" s="1"/>
  <c r="N85" i="23" s="1"/>
  <c r="K54" i="27"/>
  <c r="E54" i="27" s="1"/>
  <c r="I116" i="17" s="1"/>
  <c r="N116" i="17" s="1"/>
  <c r="K12" i="27"/>
  <c r="E12" i="27" s="1"/>
  <c r="I74" i="17" s="1"/>
  <c r="N74" i="17" s="1"/>
  <c r="K89" i="27"/>
  <c r="E89" i="27" s="1"/>
  <c r="I151" i="17" s="1"/>
  <c r="N151" i="17" s="1"/>
  <c r="K64" i="27"/>
  <c r="E64" i="27" s="1"/>
  <c r="I126" i="17" s="1"/>
  <c r="N126" i="17" s="1"/>
  <c r="K20" i="27"/>
  <c r="E20" i="27" s="1"/>
  <c r="I82" i="17" s="1"/>
  <c r="N82" i="17" s="1"/>
  <c r="L56" i="27"/>
  <c r="F56" i="27" s="1"/>
  <c r="K118" i="17" s="1"/>
  <c r="P118" i="17" s="1"/>
  <c r="L57" i="27"/>
  <c r="F57" i="27" s="1"/>
  <c r="K119" i="17" s="1"/>
  <c r="P119" i="17" s="1"/>
  <c r="L39" i="27"/>
  <c r="F39" i="27" s="1"/>
  <c r="K101" i="17" s="1"/>
  <c r="P101" i="17" s="1"/>
  <c r="L34" i="27"/>
  <c r="F34" i="27" s="1"/>
  <c r="K96" i="17" s="1"/>
  <c r="P96" i="17" s="1"/>
  <c r="L78" i="27"/>
  <c r="F78" i="27" s="1"/>
  <c r="K140" i="17" s="1"/>
  <c r="P140" i="17" s="1"/>
  <c r="L88" i="27"/>
  <c r="F88" i="27" s="1"/>
  <c r="K150" i="17" s="1"/>
  <c r="P150" i="17" s="1"/>
  <c r="L70" i="27"/>
  <c r="F70" i="27" s="1"/>
  <c r="K132" i="17" s="1"/>
  <c r="P132" i="17" s="1"/>
  <c r="L102" i="27"/>
  <c r="F102" i="27" s="1"/>
  <c r="K164" i="17" s="1"/>
  <c r="P164" i="17" s="1"/>
  <c r="L103" i="27"/>
  <c r="F103" i="27" s="1"/>
  <c r="K165" i="17" s="1"/>
  <c r="P165" i="17" s="1"/>
  <c r="L55" i="27"/>
  <c r="F55" i="27" s="1"/>
  <c r="K117" i="17" s="1"/>
  <c r="P117" i="17" s="1"/>
  <c r="L33" i="27"/>
  <c r="F33" i="27" s="1"/>
  <c r="K95" i="17" s="1"/>
  <c r="P95" i="17" s="1"/>
  <c r="L14" i="27"/>
  <c r="F14" i="27" s="1"/>
  <c r="K76" i="17" s="1"/>
  <c r="P76" i="17" s="1"/>
  <c r="L25" i="27"/>
  <c r="F25" i="27" s="1"/>
  <c r="K87" i="17" s="1"/>
  <c r="P87" i="17" s="1"/>
  <c r="L82" i="28"/>
  <c r="F82" i="28" s="1"/>
  <c r="K144" i="23" s="1"/>
  <c r="P144" i="23" s="1"/>
  <c r="L43" i="28"/>
  <c r="F43" i="28" s="1"/>
  <c r="K105" i="23" s="1"/>
  <c r="P105" i="23" s="1"/>
  <c r="L9" i="28"/>
  <c r="F9" i="28" s="1"/>
  <c r="K71" i="23" s="1"/>
  <c r="P71" i="23" s="1"/>
  <c r="L42" i="28"/>
  <c r="F42" i="28" s="1"/>
  <c r="K104" i="23" s="1"/>
  <c r="P104" i="23" s="1"/>
  <c r="L71" i="28"/>
  <c r="F71" i="28" s="1"/>
  <c r="K133" i="23" s="1"/>
  <c r="P133" i="23" s="1"/>
  <c r="L80" i="28"/>
  <c r="F80" i="28" s="1"/>
  <c r="K142" i="23" s="1"/>
  <c r="P142" i="23" s="1"/>
  <c r="L72" i="28"/>
  <c r="F72" i="28" s="1"/>
  <c r="K134" i="23" s="1"/>
  <c r="P134" i="23" s="1"/>
  <c r="L15" i="28"/>
  <c r="F15" i="28" s="1"/>
  <c r="K77" i="23" s="1"/>
  <c r="P77" i="23" s="1"/>
  <c r="L69" i="28"/>
  <c r="F69" i="28" s="1"/>
  <c r="K131" i="23" s="1"/>
  <c r="P131" i="23" s="1"/>
  <c r="L20" i="28"/>
  <c r="F20" i="28" s="1"/>
  <c r="K82" i="23" s="1"/>
  <c r="P82" i="23" s="1"/>
  <c r="L70" i="28"/>
  <c r="F70" i="28" s="1"/>
  <c r="K132" i="23" s="1"/>
  <c r="P132" i="23" s="1"/>
  <c r="L21" i="28"/>
  <c r="F21" i="28" s="1"/>
  <c r="K83" i="23" s="1"/>
  <c r="P83" i="23" s="1"/>
  <c r="L67" i="28"/>
  <c r="F67" i="28" s="1"/>
  <c r="K129" i="23" s="1"/>
  <c r="P129" i="23" s="1"/>
  <c r="N104" i="27"/>
  <c r="H104" i="27" s="1"/>
  <c r="L166" i="17" s="1"/>
  <c r="Q166" i="17" s="1"/>
  <c r="N85" i="27"/>
  <c r="H85" i="27" s="1"/>
  <c r="L147" i="17" s="1"/>
  <c r="Q147" i="17" s="1"/>
  <c r="N70" i="28"/>
  <c r="H70" i="28" s="1"/>
  <c r="L132" i="23" s="1"/>
  <c r="Q132" i="23" s="1"/>
  <c r="N57" i="28"/>
  <c r="H57" i="28" s="1"/>
  <c r="L119" i="23" s="1"/>
  <c r="Q119" i="23" s="1"/>
  <c r="K19" i="28"/>
  <c r="E19" i="28" s="1"/>
  <c r="I81" i="23" s="1"/>
  <c r="N81" i="23" s="1"/>
  <c r="K60" i="27"/>
  <c r="E60" i="27" s="1"/>
  <c r="I122" i="17" s="1"/>
  <c r="N122" i="17" s="1"/>
  <c r="L47" i="27"/>
  <c r="F47" i="27" s="1"/>
  <c r="K109" i="17" s="1"/>
  <c r="P109" i="17" s="1"/>
  <c r="L38" i="27"/>
  <c r="F38" i="27" s="1"/>
  <c r="K100" i="17" s="1"/>
  <c r="P100" i="17" s="1"/>
  <c r="L93" i="28"/>
  <c r="F93" i="28" s="1"/>
  <c r="K155" i="23" s="1"/>
  <c r="P155" i="23" s="1"/>
  <c r="L14" i="28"/>
  <c r="F14" i="28" s="1"/>
  <c r="K76" i="23" s="1"/>
  <c r="P76" i="23" s="1"/>
  <c r="N90" i="27"/>
  <c r="H90" i="27" s="1"/>
  <c r="L152" i="17" s="1"/>
  <c r="Q152" i="17" s="1"/>
  <c r="N68" i="27"/>
  <c r="H68" i="27" s="1"/>
  <c r="L130" i="17" s="1"/>
  <c r="Q130" i="17" s="1"/>
  <c r="N14" i="28"/>
  <c r="H14" i="28" s="1"/>
  <c r="L76" i="23" s="1"/>
  <c r="Q76" i="23" s="1"/>
  <c r="N42" i="28"/>
  <c r="H42" i="28" s="1"/>
  <c r="L104" i="23" s="1"/>
  <c r="Q104" i="23" s="1"/>
  <c r="K70" i="28"/>
  <c r="E70" i="28" s="1"/>
  <c r="I132" i="23" s="1"/>
  <c r="N132" i="23" s="1"/>
  <c r="N44" i="27"/>
  <c r="H44" i="27" s="1"/>
  <c r="L106" i="17" s="1"/>
  <c r="Q106" i="17" s="1"/>
  <c r="N18" i="27"/>
  <c r="H18" i="27" s="1"/>
  <c r="L80" i="17" s="1"/>
  <c r="Q80" i="17" s="1"/>
  <c r="N110" i="27"/>
  <c r="H110" i="27" s="1"/>
  <c r="L172" i="17" s="1"/>
  <c r="Q172" i="17" s="1"/>
  <c r="N54" i="27"/>
  <c r="H54" i="27" s="1"/>
  <c r="L116" i="17" s="1"/>
  <c r="Q116" i="17" s="1"/>
  <c r="N64" i="27"/>
  <c r="H64" i="27" s="1"/>
  <c r="L126" i="17" s="1"/>
  <c r="Q126" i="17" s="1"/>
  <c r="N20" i="27"/>
  <c r="H20" i="27" s="1"/>
  <c r="L82" i="17" s="1"/>
  <c r="Q82" i="17" s="1"/>
  <c r="N96" i="27"/>
  <c r="H96" i="27" s="1"/>
  <c r="L158" i="17" s="1"/>
  <c r="Q158" i="17" s="1"/>
  <c r="N37" i="27"/>
  <c r="H37" i="27" s="1"/>
  <c r="L99" i="17" s="1"/>
  <c r="Q99" i="17" s="1"/>
  <c r="N109" i="27"/>
  <c r="H109" i="27" s="1"/>
  <c r="L171" i="17" s="1"/>
  <c r="Q171" i="17" s="1"/>
  <c r="N89" i="27"/>
  <c r="H89" i="27" s="1"/>
  <c r="L151" i="17" s="1"/>
  <c r="Q151" i="17" s="1"/>
  <c r="N8" i="27"/>
  <c r="H8" i="27" s="1"/>
  <c r="L70" i="17" s="1"/>
  <c r="Q70" i="17" s="1"/>
  <c r="N108" i="27"/>
  <c r="H108" i="27" s="1"/>
  <c r="L170" i="17" s="1"/>
  <c r="Q170" i="17" s="1"/>
  <c r="N50" i="27"/>
  <c r="H50" i="27" s="1"/>
  <c r="L112" i="17" s="1"/>
  <c r="Q112" i="17" s="1"/>
  <c r="N64" i="28"/>
  <c r="H64" i="28" s="1"/>
  <c r="L126" i="23" s="1"/>
  <c r="Q126" i="23" s="1"/>
  <c r="N77" i="28"/>
  <c r="H77" i="28" s="1"/>
  <c r="L139" i="23" s="1"/>
  <c r="Q139" i="23" s="1"/>
  <c r="N103" i="28"/>
  <c r="H103" i="28" s="1"/>
  <c r="L165" i="23" s="1"/>
  <c r="Q165" i="23" s="1"/>
  <c r="N75" i="28"/>
  <c r="H75" i="28" s="1"/>
  <c r="L137" i="23" s="1"/>
  <c r="Q137" i="23" s="1"/>
  <c r="N60" i="28"/>
  <c r="H60" i="28" s="1"/>
  <c r="L122" i="23" s="1"/>
  <c r="Q122" i="23" s="1"/>
  <c r="N65" i="28"/>
  <c r="H65" i="28" s="1"/>
  <c r="L127" i="23" s="1"/>
  <c r="Q127" i="23" s="1"/>
  <c r="N97" i="28"/>
  <c r="H97" i="28" s="1"/>
  <c r="L159" i="23" s="1"/>
  <c r="Q159" i="23" s="1"/>
  <c r="N29" i="28"/>
  <c r="H29" i="28" s="1"/>
  <c r="L91" i="23" s="1"/>
  <c r="Q91" i="23" s="1"/>
  <c r="N66" i="28"/>
  <c r="H66" i="28" s="1"/>
  <c r="L128" i="23" s="1"/>
  <c r="Q128" i="23" s="1"/>
  <c r="N8" i="28"/>
  <c r="H8" i="28" s="1"/>
  <c r="L70" i="23" s="1"/>
  <c r="Q70" i="23" s="1"/>
  <c r="N69" i="28"/>
  <c r="H69" i="28" s="1"/>
  <c r="L131" i="23" s="1"/>
  <c r="Q131" i="23" s="1"/>
  <c r="N102" i="28"/>
  <c r="H102" i="28" s="1"/>
  <c r="L164" i="23" s="1"/>
  <c r="Q164" i="23" s="1"/>
  <c r="N46" i="28"/>
  <c r="H46" i="28" s="1"/>
  <c r="L108" i="23" s="1"/>
  <c r="Q108" i="23" s="1"/>
  <c r="K28" i="28"/>
  <c r="E28" i="28" s="1"/>
  <c r="I90" i="23" s="1"/>
  <c r="N90" i="23" s="1"/>
  <c r="K19" i="27"/>
  <c r="E19" i="27" s="1"/>
  <c r="I81" i="17" s="1"/>
  <c r="N81" i="17" s="1"/>
  <c r="K30" i="27"/>
  <c r="E30" i="27" s="1"/>
  <c r="I92" i="17" s="1"/>
  <c r="N92" i="17" s="1"/>
  <c r="L79" i="27"/>
  <c r="F79" i="27" s="1"/>
  <c r="K141" i="17" s="1"/>
  <c r="P141" i="17" s="1"/>
  <c r="L86" i="27"/>
  <c r="F86" i="27" s="1"/>
  <c r="K148" i="17" s="1"/>
  <c r="P148" i="17" s="1"/>
  <c r="L67" i="27"/>
  <c r="F67" i="27" s="1"/>
  <c r="K129" i="17" s="1"/>
  <c r="P129" i="17" s="1"/>
  <c r="L60" i="27"/>
  <c r="F60" i="27" s="1"/>
  <c r="K122" i="17" s="1"/>
  <c r="P122" i="17" s="1"/>
  <c r="L15" i="27"/>
  <c r="F15" i="27" s="1"/>
  <c r="K77" i="17" s="1"/>
  <c r="P77" i="17" s="1"/>
  <c r="L81" i="27"/>
  <c r="F81" i="27" s="1"/>
  <c r="K143" i="17" s="1"/>
  <c r="P143" i="17" s="1"/>
  <c r="L24" i="27"/>
  <c r="F24" i="27" s="1"/>
  <c r="K86" i="17" s="1"/>
  <c r="P86" i="17" s="1"/>
  <c r="L30" i="27"/>
  <c r="F30" i="27" s="1"/>
  <c r="K92" i="17" s="1"/>
  <c r="P92" i="17" s="1"/>
  <c r="L82" i="27"/>
  <c r="F82" i="27" s="1"/>
  <c r="K144" i="17" s="1"/>
  <c r="P144" i="17" s="1"/>
  <c r="L98" i="27"/>
  <c r="F98" i="27" s="1"/>
  <c r="K160" i="17" s="1"/>
  <c r="P160" i="17" s="1"/>
  <c r="L74" i="27"/>
  <c r="F74" i="27" s="1"/>
  <c r="K136" i="17" s="1"/>
  <c r="P136" i="17" s="1"/>
  <c r="L101" i="27"/>
  <c r="F101" i="27" s="1"/>
  <c r="K163" i="17" s="1"/>
  <c r="P163" i="17" s="1"/>
  <c r="L71" i="27"/>
  <c r="F71" i="27" s="1"/>
  <c r="K133" i="17" s="1"/>
  <c r="P133" i="17" s="1"/>
  <c r="L86" i="28"/>
  <c r="F86" i="28" s="1"/>
  <c r="K148" i="23" s="1"/>
  <c r="P148" i="23" s="1"/>
  <c r="L36" i="28"/>
  <c r="F36" i="28" s="1"/>
  <c r="K98" i="23" s="1"/>
  <c r="P98" i="23" s="1"/>
  <c r="L73" i="28"/>
  <c r="F73" i="28" s="1"/>
  <c r="K135" i="23" s="1"/>
  <c r="P135" i="23" s="1"/>
  <c r="L106" i="28"/>
  <c r="F106" i="28" s="1"/>
  <c r="K168" i="23" s="1"/>
  <c r="P168" i="23" s="1"/>
  <c r="L68" i="28"/>
  <c r="F68" i="28" s="1"/>
  <c r="K130" i="23" s="1"/>
  <c r="P130" i="23" s="1"/>
  <c r="L41" i="28"/>
  <c r="F41" i="28" s="1"/>
  <c r="K103" i="23" s="1"/>
  <c r="P103" i="23" s="1"/>
  <c r="L104" i="28"/>
  <c r="F104" i="28" s="1"/>
  <c r="K166" i="23" s="1"/>
  <c r="P166" i="23" s="1"/>
  <c r="L47" i="28"/>
  <c r="F47" i="28" s="1"/>
  <c r="K109" i="23" s="1"/>
  <c r="P109" i="23" s="1"/>
  <c r="L101" i="28"/>
  <c r="F101" i="28" s="1"/>
  <c r="K163" i="23" s="1"/>
  <c r="P163" i="23" s="1"/>
  <c r="L52" i="28"/>
  <c r="F52" i="28" s="1"/>
  <c r="K114" i="23" s="1"/>
  <c r="P114" i="23" s="1"/>
  <c r="L102" i="28"/>
  <c r="F102" i="28" s="1"/>
  <c r="K164" i="23" s="1"/>
  <c r="P164" i="23" s="1"/>
  <c r="L53" i="28"/>
  <c r="F53" i="28" s="1"/>
  <c r="K115" i="23" s="1"/>
  <c r="P115" i="23" s="1"/>
  <c r="L99" i="28"/>
  <c r="F99" i="28" s="1"/>
  <c r="K161" i="23" s="1"/>
  <c r="P161" i="23" s="1"/>
  <c r="N60" i="27"/>
  <c r="H60" i="27" s="1"/>
  <c r="L122" i="17" s="1"/>
  <c r="Q122" i="17" s="1"/>
  <c r="N99" i="28"/>
  <c r="H99" i="28" s="1"/>
  <c r="L161" i="23" s="1"/>
  <c r="Q161" i="23" s="1"/>
  <c r="K21" i="28"/>
  <c r="E21" i="28" s="1"/>
  <c r="I83" i="23" s="1"/>
  <c r="N83" i="23" s="1"/>
  <c r="K17" i="27"/>
  <c r="E17" i="27" s="1"/>
  <c r="I79" i="17" s="1"/>
  <c r="N79" i="17" s="1"/>
  <c r="L59" i="27"/>
  <c r="F59" i="27" s="1"/>
  <c r="K121" i="17" s="1"/>
  <c r="P121" i="17" s="1"/>
  <c r="L107" i="28"/>
  <c r="F107" i="28" s="1"/>
  <c r="K169" i="23" s="1"/>
  <c r="P169" i="23" s="1"/>
  <c r="N80" i="27"/>
  <c r="H80" i="27" s="1"/>
  <c r="L142" i="17" s="1"/>
  <c r="Q142" i="17" s="1"/>
  <c r="N98" i="27"/>
  <c r="H98" i="27" s="1"/>
  <c r="L160" i="17" s="1"/>
  <c r="Q160" i="17" s="1"/>
  <c r="N69" i="27"/>
  <c r="H69" i="27" s="1"/>
  <c r="L131" i="17" s="1"/>
  <c r="Q131" i="17" s="1"/>
  <c r="N14" i="27"/>
  <c r="H14" i="27" s="1"/>
  <c r="L76" i="17" s="1"/>
  <c r="Q76" i="17" s="1"/>
  <c r="N34" i="27"/>
  <c r="H34" i="27" s="1"/>
  <c r="L96" i="17" s="1"/>
  <c r="Q96" i="17" s="1"/>
  <c r="N42" i="27"/>
  <c r="H42" i="27" s="1"/>
  <c r="L104" i="17" s="1"/>
  <c r="Q104" i="17" s="1"/>
  <c r="N58" i="27"/>
  <c r="H58" i="27" s="1"/>
  <c r="L120" i="17" s="1"/>
  <c r="Q120" i="17" s="1"/>
  <c r="N47" i="27"/>
  <c r="H47" i="27" s="1"/>
  <c r="L109" i="17" s="1"/>
  <c r="Q109" i="17" s="1"/>
  <c r="N70" i="27"/>
  <c r="H70" i="27" s="1"/>
  <c r="L132" i="17" s="1"/>
  <c r="Q132" i="17" s="1"/>
  <c r="N102" i="27"/>
  <c r="H102" i="27" s="1"/>
  <c r="L164" i="17" s="1"/>
  <c r="Q164" i="17" s="1"/>
  <c r="N105" i="27"/>
  <c r="H105" i="27" s="1"/>
  <c r="L167" i="17" s="1"/>
  <c r="Q167" i="17" s="1"/>
  <c r="N107" i="27"/>
  <c r="H107" i="27" s="1"/>
  <c r="L169" i="17" s="1"/>
  <c r="Q169" i="17" s="1"/>
  <c r="N15" i="27"/>
  <c r="H15" i="27" s="1"/>
  <c r="L77" i="17" s="1"/>
  <c r="Q77" i="17" s="1"/>
  <c r="N65" i="27"/>
  <c r="H65" i="27" s="1"/>
  <c r="L127" i="17" s="1"/>
  <c r="Q127" i="17" s="1"/>
  <c r="N32" i="28"/>
  <c r="H32" i="28" s="1"/>
  <c r="L94" i="23" s="1"/>
  <c r="Q94" i="23" s="1"/>
  <c r="N18" i="28"/>
  <c r="H18" i="28" s="1"/>
  <c r="L80" i="23" s="1"/>
  <c r="Q80" i="23" s="1"/>
  <c r="N47" i="28"/>
  <c r="H47" i="28" s="1"/>
  <c r="L109" i="23" s="1"/>
  <c r="Q109" i="23" s="1"/>
  <c r="N59" i="28"/>
  <c r="H59" i="28" s="1"/>
  <c r="L121" i="23" s="1"/>
  <c r="Q121" i="23" s="1"/>
  <c r="N52" i="28"/>
  <c r="H52" i="28" s="1"/>
  <c r="L114" i="23" s="1"/>
  <c r="Q114" i="23" s="1"/>
  <c r="N110" i="28"/>
  <c r="H110" i="28" s="1"/>
  <c r="L172" i="23" s="1"/>
  <c r="Q172" i="23" s="1"/>
  <c r="N21" i="28"/>
  <c r="H21" i="28" s="1"/>
  <c r="L83" i="23" s="1"/>
  <c r="Q83" i="23" s="1"/>
  <c r="N16" i="28"/>
  <c r="H16" i="28" s="1"/>
  <c r="L78" i="23" s="1"/>
  <c r="Q78" i="23" s="1"/>
  <c r="N55" i="28"/>
  <c r="H55" i="28" s="1"/>
  <c r="L117" i="23" s="1"/>
  <c r="Q117" i="23" s="1"/>
  <c r="N35" i="28"/>
  <c r="H35" i="28" s="1"/>
  <c r="L97" i="23" s="1"/>
  <c r="Q97" i="23" s="1"/>
  <c r="N96" i="28"/>
  <c r="H96" i="28" s="1"/>
  <c r="L158" i="23" s="1"/>
  <c r="Q158" i="23" s="1"/>
  <c r="N28" i="28"/>
  <c r="H28" i="28" s="1"/>
  <c r="L90" i="23" s="1"/>
  <c r="Q90" i="23" s="1"/>
  <c r="N61" i="28"/>
  <c r="H61" i="28" s="1"/>
  <c r="L123" i="23" s="1"/>
  <c r="Q123" i="23" s="1"/>
  <c r="K9" i="28"/>
  <c r="E9" i="28" s="1"/>
  <c r="I71" i="23" s="1"/>
  <c r="N71" i="23" s="1"/>
  <c r="K94" i="28"/>
  <c r="E94" i="28" s="1"/>
  <c r="I156" i="23" s="1"/>
  <c r="N156" i="23" s="1"/>
  <c r="K17" i="28"/>
  <c r="E17" i="28" s="1"/>
  <c r="I79" i="23" s="1"/>
  <c r="N79" i="23" s="1"/>
  <c r="K35" i="28"/>
  <c r="E35" i="28" s="1"/>
  <c r="I97" i="23" s="1"/>
  <c r="N97" i="23" s="1"/>
  <c r="K53" i="28"/>
  <c r="E53" i="28" s="1"/>
  <c r="I115" i="23" s="1"/>
  <c r="N115" i="23" s="1"/>
  <c r="K7" i="27"/>
  <c r="E7" i="27" s="1"/>
  <c r="I69" i="17" s="1"/>
  <c r="N69" i="17" s="1"/>
  <c r="K29" i="27"/>
  <c r="E29" i="27" s="1"/>
  <c r="I91" i="17" s="1"/>
  <c r="N91" i="17" s="1"/>
  <c r="K106" i="27"/>
  <c r="E106" i="27" s="1"/>
  <c r="I168" i="17" s="1"/>
  <c r="N168" i="17" s="1"/>
  <c r="L43" i="27"/>
  <c r="F43" i="27" s="1"/>
  <c r="K105" i="17" s="1"/>
  <c r="P105" i="17" s="1"/>
  <c r="L75" i="27"/>
  <c r="F75" i="27" s="1"/>
  <c r="K137" i="17" s="1"/>
  <c r="P137" i="17" s="1"/>
  <c r="L45" i="27"/>
  <c r="F45" i="27" s="1"/>
  <c r="K107" i="17" s="1"/>
  <c r="P107" i="17" s="1"/>
  <c r="L13" i="27"/>
  <c r="F13" i="27" s="1"/>
  <c r="K75" i="17" s="1"/>
  <c r="P75" i="17" s="1"/>
  <c r="L17" i="27"/>
  <c r="F17" i="27" s="1"/>
  <c r="K79" i="17" s="1"/>
  <c r="P79" i="17" s="1"/>
  <c r="L64" i="27"/>
  <c r="F64" i="27" s="1"/>
  <c r="K126" i="17" s="1"/>
  <c r="P126" i="17" s="1"/>
  <c r="L46" i="27"/>
  <c r="F46" i="27" s="1"/>
  <c r="K108" i="17" s="1"/>
  <c r="P108" i="17" s="1"/>
  <c r="L76" i="27"/>
  <c r="F76" i="27" s="1"/>
  <c r="K138" i="17" s="1"/>
  <c r="P138" i="17" s="1"/>
  <c r="L8" i="27"/>
  <c r="F8" i="27" s="1"/>
  <c r="K70" i="17" s="1"/>
  <c r="P70" i="17" s="1"/>
  <c r="L28" i="27"/>
  <c r="F28" i="27" s="1"/>
  <c r="K90" i="17" s="1"/>
  <c r="P90" i="17" s="1"/>
  <c r="L7" i="27"/>
  <c r="F7" i="27" s="1"/>
  <c r="K69" i="17" s="1"/>
  <c r="P69" i="17" s="1"/>
  <c r="L54" i="27"/>
  <c r="F54" i="27" s="1"/>
  <c r="K116" i="17" s="1"/>
  <c r="P116" i="17" s="1"/>
  <c r="L99" i="27"/>
  <c r="F99" i="27" s="1"/>
  <c r="K161" i="17" s="1"/>
  <c r="P161" i="17" s="1"/>
  <c r="L96" i="28"/>
  <c r="F96" i="28" s="1"/>
  <c r="K158" i="23" s="1"/>
  <c r="P158" i="23" s="1"/>
  <c r="L24" i="28"/>
  <c r="F24" i="28" s="1"/>
  <c r="K86" i="23" s="1"/>
  <c r="P86" i="23" s="1"/>
  <c r="L18" i="28"/>
  <c r="F18" i="28" s="1"/>
  <c r="K80" i="23" s="1"/>
  <c r="P80" i="23" s="1"/>
  <c r="L34" i="28"/>
  <c r="F34" i="28" s="1"/>
  <c r="K96" i="23" s="1"/>
  <c r="P96" i="23" s="1"/>
  <c r="L63" i="28"/>
  <c r="F63" i="28" s="1"/>
  <c r="K125" i="23" s="1"/>
  <c r="P125" i="23" s="1"/>
  <c r="L29" i="28"/>
  <c r="F29" i="28" s="1"/>
  <c r="K91" i="23" s="1"/>
  <c r="P91" i="23" s="1"/>
  <c r="L105" i="28"/>
  <c r="F105" i="28" s="1"/>
  <c r="K167" i="23" s="1"/>
  <c r="P167" i="23" s="1"/>
  <c r="L33" i="28"/>
  <c r="F33" i="28" s="1"/>
  <c r="K95" i="23" s="1"/>
  <c r="P95" i="23" s="1"/>
  <c r="L79" i="28"/>
  <c r="F79" i="28" s="1"/>
  <c r="K141" i="23" s="1"/>
  <c r="P141" i="23" s="1"/>
  <c r="L30" i="28"/>
  <c r="F30" i="28" s="1"/>
  <c r="K92" i="23" s="1"/>
  <c r="P92" i="23" s="1"/>
  <c r="L84" i="28"/>
  <c r="F84" i="28" s="1"/>
  <c r="K146" i="23" s="1"/>
  <c r="P146" i="23" s="1"/>
  <c r="L27" i="28"/>
  <c r="F27" i="28" s="1"/>
  <c r="K89" i="23" s="1"/>
  <c r="P89" i="23" s="1"/>
  <c r="L85" i="28"/>
  <c r="F85" i="28" s="1"/>
  <c r="K147" i="23" s="1"/>
  <c r="P147" i="23" s="1"/>
  <c r="AU52" i="28"/>
  <c r="AU12" i="28"/>
  <c r="AU58" i="28"/>
  <c r="AU69" i="28"/>
  <c r="AU92" i="28"/>
  <c r="AU57" i="27"/>
  <c r="AU45" i="28"/>
  <c r="AU107" i="28"/>
  <c r="AU11" i="27"/>
  <c r="AU14" i="27"/>
  <c r="AU9" i="27"/>
  <c r="AU42" i="27"/>
  <c r="AU74" i="27"/>
  <c r="AU66" i="27"/>
  <c r="AU57" i="28"/>
  <c r="AU70" i="27"/>
  <c r="AU33" i="28"/>
  <c r="AU105" i="28"/>
  <c r="AU77" i="28"/>
  <c r="AU8" i="27"/>
  <c r="AU40" i="28"/>
  <c r="AU26" i="28"/>
  <c r="AU104" i="28"/>
  <c r="AU72" i="28"/>
  <c r="AU82" i="27"/>
  <c r="AU96" i="27"/>
  <c r="AU98" i="28"/>
  <c r="AU76" i="28"/>
  <c r="AU7" i="28"/>
  <c r="AU103" i="28"/>
  <c r="AU54" i="28"/>
  <c r="AU73" i="27"/>
  <c r="AU55" i="27"/>
  <c r="AU105" i="27"/>
  <c r="AU103" i="27"/>
  <c r="AU90" i="28"/>
  <c r="AU66" i="28"/>
  <c r="AU11" i="28"/>
  <c r="AU13" i="28"/>
  <c r="AU37" i="28"/>
  <c r="AU48" i="27"/>
  <c r="AU102" i="27"/>
  <c r="AU90" i="27"/>
  <c r="AU110" i="27"/>
  <c r="AU39" i="28"/>
  <c r="AU75" i="27"/>
  <c r="AU101" i="27"/>
  <c r="AU95" i="27"/>
  <c r="AU97" i="27"/>
  <c r="AU107" i="27"/>
  <c r="AU26" i="27"/>
  <c r="AU109" i="28"/>
  <c r="AU83" i="27"/>
  <c r="AU87" i="26"/>
  <c r="AU99" i="26"/>
  <c r="AU57" i="26"/>
  <c r="AU109" i="26"/>
  <c r="AU26" i="26"/>
  <c r="AU46" i="26"/>
  <c r="AU76" i="26"/>
  <c r="AU80" i="26"/>
  <c r="AU30" i="28"/>
  <c r="AU56" i="28"/>
  <c r="AU69" i="27"/>
  <c r="AU39" i="27"/>
  <c r="AU41" i="27"/>
  <c r="AU44" i="28"/>
  <c r="AU48" i="28"/>
  <c r="AU31" i="28"/>
  <c r="AU60" i="28"/>
  <c r="AU80" i="28"/>
  <c r="AU16" i="27"/>
  <c r="AU84" i="27"/>
  <c r="AU104" i="27"/>
  <c r="AU36" i="28"/>
  <c r="AU38" i="28"/>
  <c r="AU100" i="28"/>
  <c r="AU100" i="27"/>
  <c r="AU95" i="26"/>
  <c r="AU71" i="27"/>
  <c r="AU91" i="27"/>
  <c r="AU78" i="27"/>
  <c r="AU47" i="27"/>
  <c r="AU15" i="27"/>
  <c r="AU72" i="27"/>
  <c r="AU14" i="28"/>
  <c r="AU76" i="27"/>
  <c r="AU88" i="27"/>
  <c r="AU48" i="26"/>
  <c r="AU83" i="28"/>
  <c r="AU49" i="28"/>
  <c r="AU20" i="28"/>
  <c r="AU81" i="28"/>
  <c r="AU61" i="27"/>
  <c r="AU40" i="27"/>
  <c r="AU92" i="27"/>
  <c r="AU43" i="27"/>
  <c r="AU79" i="28"/>
  <c r="AU25" i="27"/>
  <c r="AU89" i="28"/>
  <c r="AU62" i="28"/>
  <c r="AU99" i="28"/>
  <c r="AU91" i="28"/>
  <c r="AU46" i="27"/>
  <c r="AU59" i="28"/>
  <c r="AU36" i="27"/>
  <c r="AU37" i="27"/>
  <c r="AU65" i="27"/>
  <c r="AU86" i="27"/>
  <c r="AU43" i="26"/>
  <c r="AU97" i="26"/>
  <c r="AU32" i="28"/>
  <c r="AU28" i="27"/>
  <c r="AU80" i="27"/>
  <c r="AU58" i="27"/>
  <c r="AU78" i="28"/>
  <c r="AU27" i="27"/>
  <c r="AU42" i="28"/>
  <c r="AU50" i="28"/>
  <c r="AU10" i="28"/>
  <c r="AU68" i="28"/>
  <c r="AU44" i="27"/>
  <c r="AU110" i="28"/>
  <c r="AU74" i="28"/>
  <c r="AU88" i="28"/>
  <c r="AU35" i="27"/>
  <c r="AU11" i="26"/>
  <c r="AU13" i="26"/>
  <c r="AU15" i="26"/>
  <c r="AU49" i="26"/>
  <c r="AU61" i="26"/>
  <c r="AU59" i="26"/>
  <c r="AU39" i="26"/>
  <c r="AU41" i="26"/>
  <c r="AU14" i="26"/>
  <c r="AU16" i="26"/>
  <c r="AU106" i="26"/>
  <c r="AU110" i="26"/>
  <c r="AU85" i="28"/>
  <c r="AU21" i="27"/>
  <c r="AU27" i="26"/>
  <c r="AU29" i="26"/>
  <c r="AU31" i="26"/>
  <c r="AU75" i="26"/>
  <c r="AU73" i="26"/>
  <c r="AU71" i="26"/>
  <c r="AU55" i="26"/>
  <c r="AU81" i="26"/>
  <c r="AU10" i="26"/>
  <c r="AU30" i="26"/>
  <c r="AU32" i="26"/>
  <c r="AU60" i="26"/>
  <c r="AU64" i="26"/>
  <c r="AU45" i="26"/>
  <c r="AU47" i="26"/>
  <c r="AU16" i="28"/>
  <c r="AU24" i="28"/>
  <c r="AU53" i="27"/>
  <c r="AU13" i="27"/>
  <c r="AU31" i="27"/>
  <c r="AU81" i="27"/>
  <c r="AU98" i="27"/>
  <c r="AU67" i="26"/>
  <c r="AU65" i="26"/>
  <c r="AU77" i="26"/>
  <c r="AU28" i="26"/>
  <c r="AU36" i="26"/>
  <c r="AU8" i="26"/>
  <c r="AU83" i="26"/>
  <c r="AU12" i="26"/>
  <c r="AU42" i="26"/>
  <c r="AU68" i="26"/>
  <c r="AU18" i="26"/>
  <c r="AU92" i="26"/>
  <c r="AU96" i="26"/>
  <c r="AU95" i="28"/>
  <c r="AU34" i="28"/>
  <c r="AU93" i="26"/>
  <c r="AU91" i="26"/>
  <c r="AU89" i="26"/>
  <c r="AU86" i="26"/>
  <c r="AU88" i="26"/>
  <c r="AU22" i="26"/>
  <c r="AU40" i="26"/>
  <c r="AU44" i="26"/>
  <c r="AU54" i="26"/>
  <c r="AU72" i="26"/>
  <c r="AU34" i="26"/>
  <c r="AU108" i="26"/>
  <c r="AU50" i="26"/>
  <c r="AU15" i="28"/>
  <c r="AU94" i="27"/>
  <c r="AU105" i="26"/>
  <c r="AU103" i="26"/>
  <c r="AU24" i="26"/>
  <c r="AU19" i="26"/>
  <c r="AU21" i="26"/>
  <c r="AU70" i="26"/>
  <c r="AU56" i="26"/>
  <c r="AU52" i="26"/>
  <c r="AU100" i="26"/>
  <c r="AU69" i="26"/>
  <c r="AU102" i="26"/>
  <c r="AU62" i="26"/>
  <c r="AU66" i="26"/>
  <c r="AU10" i="27"/>
  <c r="AU20" i="26"/>
  <c r="AU38" i="26"/>
  <c r="AU17" i="26"/>
  <c r="AU35" i="26"/>
  <c r="AU37" i="26"/>
  <c r="AU7" i="26"/>
  <c r="AU9" i="26"/>
  <c r="AU63" i="26"/>
  <c r="AU104" i="26"/>
  <c r="AU85" i="26"/>
  <c r="AU74" i="26"/>
  <c r="AU78" i="26"/>
  <c r="AU82" i="26"/>
  <c r="AU59" i="27"/>
  <c r="AU56" i="27"/>
  <c r="AU84" i="26"/>
  <c r="AU58" i="26"/>
  <c r="AU33" i="26"/>
  <c r="AU51" i="26"/>
  <c r="AU53" i="26"/>
  <c r="AU23" i="26"/>
  <c r="AU25" i="26"/>
  <c r="AU79" i="26"/>
  <c r="AU107" i="26"/>
  <c r="AU101" i="26"/>
  <c r="AU90" i="26"/>
  <c r="AU94" i="26"/>
  <c r="AU98" i="26"/>
  <c r="Q108" i="28"/>
  <c r="Q29" i="28"/>
  <c r="Q32" i="27"/>
  <c r="Q106" i="28"/>
  <c r="Q18" i="28"/>
  <c r="Q84" i="28"/>
  <c r="Q82" i="28"/>
  <c r="Q99" i="27"/>
  <c r="Q93" i="27"/>
  <c r="Q68" i="27"/>
  <c r="Q52" i="27"/>
  <c r="Q47" i="28"/>
  <c r="Q97" i="28"/>
  <c r="Q108" i="27"/>
  <c r="Q50" i="27"/>
  <c r="Q52" i="28"/>
  <c r="Q92" i="28"/>
  <c r="Q74" i="27"/>
  <c r="Q77" i="28"/>
  <c r="Q72" i="28"/>
  <c r="Q55" i="27"/>
  <c r="Q11" i="28"/>
  <c r="Q101" i="27"/>
  <c r="Q56" i="28"/>
  <c r="Q31" i="28"/>
  <c r="Q14" i="28"/>
  <c r="Q49" i="28"/>
  <c r="Q65" i="27"/>
  <c r="Q32" i="28"/>
  <c r="Q31" i="27"/>
  <c r="Q14" i="27"/>
  <c r="Q47" i="27"/>
  <c r="Q74" i="28"/>
  <c r="Q66" i="28"/>
  <c r="Q72" i="27"/>
  <c r="Q12" i="28"/>
  <c r="Q57" i="27"/>
  <c r="Q66" i="27"/>
  <c r="Q8" i="27"/>
  <c r="Q82" i="27"/>
  <c r="Q105" i="27"/>
  <c r="Q13" i="28"/>
  <c r="Q69" i="27"/>
  <c r="Q60" i="28"/>
  <c r="Q76" i="27"/>
  <c r="Q20" i="28"/>
  <c r="Q43" i="27"/>
  <c r="Q59" i="28"/>
  <c r="Q86" i="27"/>
  <c r="Q28" i="27"/>
  <c r="Q27" i="27"/>
  <c r="Q81" i="27"/>
  <c r="Q59" i="27"/>
  <c r="Q90" i="27"/>
  <c r="Q92" i="27"/>
  <c r="Q95" i="28"/>
  <c r="Q105" i="28"/>
  <c r="Q37" i="27"/>
  <c r="Q13" i="27"/>
  <c r="Q10" i="27"/>
  <c r="Q45" i="28"/>
  <c r="Q96" i="27"/>
  <c r="Q103" i="27"/>
  <c r="Q37" i="28"/>
  <c r="Q39" i="27"/>
  <c r="Q80" i="28"/>
  <c r="Q71" i="27"/>
  <c r="Q88" i="27"/>
  <c r="Q81" i="28"/>
  <c r="Q89" i="28"/>
  <c r="Q36" i="27"/>
  <c r="Q80" i="27"/>
  <c r="Q98" i="27"/>
  <c r="Q103" i="28"/>
  <c r="Q91" i="28"/>
  <c r="Q69" i="28"/>
  <c r="Q48" i="28"/>
  <c r="Q44" i="27"/>
  <c r="Q58" i="28"/>
  <c r="Q107" i="28"/>
  <c r="Q57" i="28"/>
  <c r="Q98" i="28"/>
  <c r="Q48" i="27"/>
  <c r="Q107" i="27"/>
  <c r="Q109" i="28"/>
  <c r="Q41" i="27"/>
  <c r="Q16" i="27"/>
  <c r="Q36" i="28"/>
  <c r="Q91" i="27"/>
  <c r="Q61" i="27"/>
  <c r="Q79" i="28"/>
  <c r="Q62" i="28"/>
  <c r="Q58" i="27"/>
  <c r="Q42" i="28"/>
  <c r="Q15" i="28"/>
  <c r="Q56" i="27"/>
  <c r="Q39" i="28"/>
  <c r="Q104" i="27"/>
  <c r="Q10" i="28"/>
  <c r="Q30" i="28"/>
  <c r="Q83" i="28"/>
  <c r="Q11" i="27"/>
  <c r="Q70" i="27"/>
  <c r="Q76" i="28"/>
  <c r="Q7" i="28"/>
  <c r="Q102" i="27"/>
  <c r="Q95" i="27"/>
  <c r="Q26" i="27"/>
  <c r="Q83" i="27"/>
  <c r="Q84" i="27"/>
  <c r="Q38" i="28"/>
  <c r="Q78" i="27"/>
  <c r="Q40" i="27"/>
  <c r="Q25" i="27"/>
  <c r="Q99" i="28"/>
  <c r="Q50" i="28"/>
  <c r="Q110" i="28"/>
  <c r="Q85" i="28"/>
  <c r="Q16" i="28"/>
  <c r="Q94" i="27"/>
  <c r="Q100" i="28"/>
  <c r="Q24" i="28"/>
  <c r="Q42" i="27"/>
  <c r="Q35" i="27"/>
  <c r="Q40" i="28"/>
  <c r="Q97" i="27"/>
  <c r="Q21" i="27"/>
  <c r="Q104" i="28"/>
  <c r="Q9" i="27"/>
  <c r="Q33" i="28"/>
  <c r="Q26" i="28"/>
  <c r="Q54" i="28"/>
  <c r="Q90" i="28"/>
  <c r="Q110" i="27"/>
  <c r="Q75" i="27"/>
  <c r="Q44" i="28"/>
  <c r="Q100" i="27"/>
  <c r="Q15" i="27"/>
  <c r="Q46" i="27"/>
  <c r="Q78" i="28"/>
  <c r="Q68" i="28"/>
  <c r="Q88" i="28"/>
  <c r="Q53" i="27"/>
  <c r="Q34" i="28"/>
  <c r="Q73" i="27"/>
  <c r="R115" i="23" l="1"/>
  <c r="K50" i="27"/>
  <c r="E50" i="27" s="1"/>
  <c r="I112" i="17" s="1"/>
  <c r="N112" i="17" s="1"/>
  <c r="K108" i="27"/>
  <c r="E108" i="27" s="1"/>
  <c r="I170" i="17" s="1"/>
  <c r="N170" i="17" s="1"/>
  <c r="K97" i="28"/>
  <c r="E97" i="28" s="1"/>
  <c r="I159" i="23" s="1"/>
  <c r="N159" i="23" s="1"/>
  <c r="K47" i="28"/>
  <c r="E47" i="28" s="1"/>
  <c r="I109" i="23" s="1"/>
  <c r="N109" i="23" s="1"/>
  <c r="K52" i="27"/>
  <c r="E52" i="27" s="1"/>
  <c r="I114" i="17" s="1"/>
  <c r="N114" i="17" s="1"/>
  <c r="K68" i="27"/>
  <c r="E68" i="27" s="1"/>
  <c r="I130" i="17" s="1"/>
  <c r="N130" i="17" s="1"/>
  <c r="R130" i="17" s="1"/>
  <c r="M130" i="17" s="1"/>
  <c r="K93" i="27"/>
  <c r="E93" i="27" s="1"/>
  <c r="I155" i="17" s="1"/>
  <c r="N155" i="17" s="1"/>
  <c r="K99" i="27"/>
  <c r="E99" i="27" s="1"/>
  <c r="I161" i="17" s="1"/>
  <c r="N161" i="17" s="1"/>
  <c r="K82" i="28"/>
  <c r="E82" i="28" s="1"/>
  <c r="I144" i="23" s="1"/>
  <c r="N144" i="23" s="1"/>
  <c r="K84" i="28"/>
  <c r="E84" i="28" s="1"/>
  <c r="I146" i="23" s="1"/>
  <c r="N146" i="23" s="1"/>
  <c r="K18" i="28"/>
  <c r="E18" i="28" s="1"/>
  <c r="I80" i="23" s="1"/>
  <c r="N80" i="23" s="1"/>
  <c r="K106" i="28"/>
  <c r="E106" i="28" s="1"/>
  <c r="I168" i="23" s="1"/>
  <c r="N168" i="23" s="1"/>
  <c r="K32" i="27"/>
  <c r="E32" i="27" s="1"/>
  <c r="I94" i="17" s="1"/>
  <c r="N94" i="17" s="1"/>
  <c r="K29" i="28"/>
  <c r="E29" i="28" s="1"/>
  <c r="I91" i="23" s="1"/>
  <c r="N91" i="23" s="1"/>
  <c r="K108" i="28"/>
  <c r="E108" i="28" s="1"/>
  <c r="I170" i="23" s="1"/>
  <c r="N170" i="23" s="1"/>
  <c r="R71" i="23"/>
  <c r="R132" i="23"/>
  <c r="R170" i="17"/>
  <c r="R85" i="23"/>
  <c r="T85" i="23" s="1" a="1"/>
  <c r="T85" i="23" s="1"/>
  <c r="R84" i="23"/>
  <c r="R74" i="17"/>
  <c r="M74" i="17" s="1"/>
  <c r="R70" i="23"/>
  <c r="R168" i="17"/>
  <c r="T168" i="17" s="1" a="1"/>
  <c r="T168" i="17" s="1"/>
  <c r="R156" i="23"/>
  <c r="T156" i="23" s="1" a="1"/>
  <c r="T156" i="23" s="1"/>
  <c r="R90" i="23"/>
  <c r="T90" i="23" s="1" a="1"/>
  <c r="T90" i="23" s="1"/>
  <c r="R155" i="17"/>
  <c r="R94" i="17"/>
  <c r="M94" i="17" s="1"/>
  <c r="R108" i="23"/>
  <c r="K73" i="27"/>
  <c r="E73" i="27" s="1"/>
  <c r="I135" i="17" s="1"/>
  <c r="N135" i="17" s="1"/>
  <c r="K34" i="28"/>
  <c r="E34" i="28" s="1"/>
  <c r="I96" i="23" s="1"/>
  <c r="N96" i="23" s="1"/>
  <c r="R96" i="23" s="1"/>
  <c r="K53" i="27"/>
  <c r="E53" i="27" s="1"/>
  <c r="I115" i="17" s="1"/>
  <c r="N115" i="17" s="1"/>
  <c r="R115" i="17" s="1"/>
  <c r="K88" i="28"/>
  <c r="E88" i="28" s="1"/>
  <c r="I150" i="23" s="1"/>
  <c r="N150" i="23" s="1"/>
  <c r="R150" i="23" s="1"/>
  <c r="K68" i="28"/>
  <c r="E68" i="28" s="1"/>
  <c r="I130" i="23" s="1"/>
  <c r="N130" i="23" s="1"/>
  <c r="R130" i="23" s="1"/>
  <c r="K78" i="28"/>
  <c r="E78" i="28" s="1"/>
  <c r="I140" i="23" s="1"/>
  <c r="N140" i="23" s="1"/>
  <c r="R140" i="23" s="1"/>
  <c r="K46" i="27"/>
  <c r="E46" i="27" s="1"/>
  <c r="I108" i="17" s="1"/>
  <c r="N108" i="17" s="1"/>
  <c r="K15" i="27"/>
  <c r="E15" i="27" s="1"/>
  <c r="I77" i="17" s="1"/>
  <c r="N77" i="17" s="1"/>
  <c r="R77" i="17" s="1"/>
  <c r="K100" i="27"/>
  <c r="E100" i="27" s="1"/>
  <c r="I162" i="17" s="1"/>
  <c r="N162" i="17" s="1"/>
  <c r="R162" i="17" s="1"/>
  <c r="K44" i="28"/>
  <c r="E44" i="28" s="1"/>
  <c r="I106" i="23" s="1"/>
  <c r="N106" i="23" s="1"/>
  <c r="K75" i="27"/>
  <c r="E75" i="27" s="1"/>
  <c r="I137" i="17" s="1"/>
  <c r="N137" i="17" s="1"/>
  <c r="R137" i="17" s="1"/>
  <c r="K110" i="27"/>
  <c r="E110" i="27" s="1"/>
  <c r="I172" i="17" s="1"/>
  <c r="N172" i="17" s="1"/>
  <c r="R172" i="17" s="1"/>
  <c r="K90" i="28"/>
  <c r="E90" i="28" s="1"/>
  <c r="I152" i="23" s="1"/>
  <c r="N152" i="23" s="1"/>
  <c r="R152" i="23" s="1"/>
  <c r="K54" i="28"/>
  <c r="E54" i="28" s="1"/>
  <c r="I116" i="23" s="1"/>
  <c r="N116" i="23" s="1"/>
  <c r="R116" i="23" s="1"/>
  <c r="K26" i="28"/>
  <c r="E26" i="28" s="1"/>
  <c r="I88" i="23" s="1"/>
  <c r="N88" i="23" s="1"/>
  <c r="R88" i="23" s="1"/>
  <c r="K33" i="28"/>
  <c r="E33" i="28" s="1"/>
  <c r="I95" i="23" s="1"/>
  <c r="N95" i="23" s="1"/>
  <c r="R95" i="23" s="1"/>
  <c r="K9" i="27"/>
  <c r="E9" i="27" s="1"/>
  <c r="I71" i="17" s="1"/>
  <c r="N71" i="17" s="1"/>
  <c r="R71" i="17" s="1"/>
  <c r="K104" i="28"/>
  <c r="E104" i="28" s="1"/>
  <c r="I166" i="23" s="1"/>
  <c r="N166" i="23" s="1"/>
  <c r="R166" i="23" s="1"/>
  <c r="K21" i="27"/>
  <c r="E21" i="27" s="1"/>
  <c r="I83" i="17" s="1"/>
  <c r="N83" i="17" s="1"/>
  <c r="R83" i="17" s="1"/>
  <c r="K97" i="27"/>
  <c r="E97" i="27" s="1"/>
  <c r="I159" i="17" s="1"/>
  <c r="N159" i="17" s="1"/>
  <c r="R159" i="17" s="1"/>
  <c r="K40" i="28"/>
  <c r="E40" i="28" s="1"/>
  <c r="I102" i="23" s="1"/>
  <c r="N102" i="23" s="1"/>
  <c r="R102" i="23" s="1"/>
  <c r="K35" i="27"/>
  <c r="E35" i="27" s="1"/>
  <c r="I97" i="17" s="1"/>
  <c r="N97" i="17" s="1"/>
  <c r="R97" i="17" s="1"/>
  <c r="K42" i="27"/>
  <c r="E42" i="27" s="1"/>
  <c r="I104" i="17" s="1"/>
  <c r="N104" i="17" s="1"/>
  <c r="R104" i="17" s="1"/>
  <c r="K24" i="28"/>
  <c r="E24" i="28" s="1"/>
  <c r="I86" i="23" s="1"/>
  <c r="N86" i="23" s="1"/>
  <c r="R86" i="23" s="1"/>
  <c r="K100" i="28"/>
  <c r="E100" i="28" s="1"/>
  <c r="I162" i="23" s="1"/>
  <c r="N162" i="23" s="1"/>
  <c r="R162" i="23" s="1"/>
  <c r="K94" i="27"/>
  <c r="E94" i="27" s="1"/>
  <c r="I156" i="17" s="1"/>
  <c r="N156" i="17" s="1"/>
  <c r="R156" i="17" s="1"/>
  <c r="K16" i="28"/>
  <c r="E16" i="28" s="1"/>
  <c r="I78" i="23" s="1"/>
  <c r="N78" i="23" s="1"/>
  <c r="R78" i="23" s="1"/>
  <c r="K85" i="28"/>
  <c r="E85" i="28" s="1"/>
  <c r="I147" i="23" s="1"/>
  <c r="N147" i="23" s="1"/>
  <c r="K110" i="28"/>
  <c r="E110" i="28" s="1"/>
  <c r="I172" i="23" s="1"/>
  <c r="N172" i="23" s="1"/>
  <c r="R172" i="23" s="1"/>
  <c r="K50" i="28"/>
  <c r="E50" i="28" s="1"/>
  <c r="I112" i="23" s="1"/>
  <c r="N112" i="23" s="1"/>
  <c r="K99" i="28"/>
  <c r="E99" i="28" s="1"/>
  <c r="I161" i="23" s="1"/>
  <c r="N161" i="23" s="1"/>
  <c r="R161" i="23" s="1"/>
  <c r="K25" i="27"/>
  <c r="E25" i="27" s="1"/>
  <c r="I87" i="17" s="1"/>
  <c r="N87" i="17" s="1"/>
  <c r="R87" i="17" s="1"/>
  <c r="K40" i="27"/>
  <c r="E40" i="27" s="1"/>
  <c r="I102" i="17" s="1"/>
  <c r="N102" i="17" s="1"/>
  <c r="R102" i="17" s="1"/>
  <c r="K78" i="27"/>
  <c r="E78" i="27" s="1"/>
  <c r="I140" i="17" s="1"/>
  <c r="N140" i="17" s="1"/>
  <c r="R140" i="17" s="1"/>
  <c r="K38" i="28"/>
  <c r="E38" i="28" s="1"/>
  <c r="I100" i="23" s="1"/>
  <c r="N100" i="23" s="1"/>
  <c r="R100" i="23" s="1"/>
  <c r="K84" i="27"/>
  <c r="E84" i="27" s="1"/>
  <c r="I146" i="17" s="1"/>
  <c r="N146" i="17" s="1"/>
  <c r="R146" i="17" s="1"/>
  <c r="K83" i="27"/>
  <c r="E83" i="27" s="1"/>
  <c r="I145" i="17" s="1"/>
  <c r="N145" i="17" s="1"/>
  <c r="K26" i="27"/>
  <c r="E26" i="27" s="1"/>
  <c r="I88" i="17" s="1"/>
  <c r="N88" i="17" s="1"/>
  <c r="K95" i="27"/>
  <c r="E95" i="27" s="1"/>
  <c r="I157" i="17" s="1"/>
  <c r="N157" i="17" s="1"/>
  <c r="K102" i="27"/>
  <c r="E102" i="27" s="1"/>
  <c r="I164" i="17" s="1"/>
  <c r="N164" i="17" s="1"/>
  <c r="R164" i="17" s="1"/>
  <c r="K7" i="28"/>
  <c r="E7" i="28" s="1"/>
  <c r="I69" i="23" s="1"/>
  <c r="N69" i="23" s="1"/>
  <c r="K76" i="28"/>
  <c r="E76" i="28" s="1"/>
  <c r="I138" i="23" s="1"/>
  <c r="N138" i="23" s="1"/>
  <c r="R138" i="23" s="1"/>
  <c r="K70" i="27"/>
  <c r="E70" i="27" s="1"/>
  <c r="I132" i="17" s="1"/>
  <c r="N132" i="17" s="1"/>
  <c r="R132" i="17" s="1"/>
  <c r="K11" i="27"/>
  <c r="E11" i="27" s="1"/>
  <c r="I73" i="17" s="1"/>
  <c r="N73" i="17" s="1"/>
  <c r="K83" i="28"/>
  <c r="E83" i="28" s="1"/>
  <c r="I145" i="23" s="1"/>
  <c r="N145" i="23" s="1"/>
  <c r="K30" i="28"/>
  <c r="E30" i="28" s="1"/>
  <c r="I92" i="23" s="1"/>
  <c r="N92" i="23" s="1"/>
  <c r="R92" i="23" s="1"/>
  <c r="K10" i="28"/>
  <c r="E10" i="28" s="1"/>
  <c r="I72" i="23" s="1"/>
  <c r="N72" i="23" s="1"/>
  <c r="R72" i="23" s="1"/>
  <c r="K104" i="27"/>
  <c r="E104" i="27" s="1"/>
  <c r="I166" i="17" s="1"/>
  <c r="N166" i="17" s="1"/>
  <c r="R166" i="17" s="1"/>
  <c r="K39" i="28"/>
  <c r="E39" i="28" s="1"/>
  <c r="I101" i="23" s="1"/>
  <c r="N101" i="23" s="1"/>
  <c r="R101" i="23" s="1"/>
  <c r="K56" i="27"/>
  <c r="E56" i="27" s="1"/>
  <c r="I118" i="17" s="1"/>
  <c r="N118" i="17" s="1"/>
  <c r="R118" i="17" s="1"/>
  <c r="K15" i="28"/>
  <c r="E15" i="28" s="1"/>
  <c r="I77" i="23" s="1"/>
  <c r="N77" i="23" s="1"/>
  <c r="K42" i="28"/>
  <c r="E42" i="28" s="1"/>
  <c r="I104" i="23" s="1"/>
  <c r="N104" i="23" s="1"/>
  <c r="R104" i="23" s="1"/>
  <c r="K58" i="27"/>
  <c r="E58" i="27" s="1"/>
  <c r="I120" i="17" s="1"/>
  <c r="N120" i="17" s="1"/>
  <c r="R120" i="17" s="1"/>
  <c r="K62" i="28"/>
  <c r="E62" i="28" s="1"/>
  <c r="I124" i="23" s="1"/>
  <c r="N124" i="23" s="1"/>
  <c r="R124" i="23" s="1"/>
  <c r="K79" i="28"/>
  <c r="E79" i="28" s="1"/>
  <c r="I141" i="23" s="1"/>
  <c r="N141" i="23" s="1"/>
  <c r="R141" i="23" s="1"/>
  <c r="K61" i="27"/>
  <c r="E61" i="27" s="1"/>
  <c r="I123" i="17" s="1"/>
  <c r="N123" i="17" s="1"/>
  <c r="R123" i="17" s="1"/>
  <c r="K91" i="27"/>
  <c r="E91" i="27" s="1"/>
  <c r="I153" i="17" s="1"/>
  <c r="N153" i="17" s="1"/>
  <c r="K36" i="28"/>
  <c r="E36" i="28" s="1"/>
  <c r="I98" i="23" s="1"/>
  <c r="N98" i="23" s="1"/>
  <c r="R98" i="23" s="1"/>
  <c r="K16" i="27"/>
  <c r="E16" i="27" s="1"/>
  <c r="I78" i="17" s="1"/>
  <c r="N78" i="17" s="1"/>
  <c r="R78" i="17" s="1"/>
  <c r="K41" i="27"/>
  <c r="E41" i="27" s="1"/>
  <c r="I103" i="17" s="1"/>
  <c r="N103" i="17" s="1"/>
  <c r="K109" i="28"/>
  <c r="E109" i="28" s="1"/>
  <c r="I171" i="23" s="1"/>
  <c r="N171" i="23" s="1"/>
  <c r="R171" i="23" s="1"/>
  <c r="K107" i="27"/>
  <c r="E107" i="27" s="1"/>
  <c r="I169" i="17" s="1"/>
  <c r="N169" i="17" s="1"/>
  <c r="K48" i="27"/>
  <c r="E48" i="27" s="1"/>
  <c r="I110" i="17" s="1"/>
  <c r="N110" i="17" s="1"/>
  <c r="R110" i="17" s="1"/>
  <c r="K98" i="28"/>
  <c r="E98" i="28" s="1"/>
  <c r="I160" i="23" s="1"/>
  <c r="N160" i="23" s="1"/>
  <c r="R160" i="23" s="1"/>
  <c r="K57" i="28"/>
  <c r="E57" i="28" s="1"/>
  <c r="I119" i="23" s="1"/>
  <c r="N119" i="23" s="1"/>
  <c r="R119" i="23" s="1"/>
  <c r="K107" i="28"/>
  <c r="E107" i="28" s="1"/>
  <c r="I169" i="23" s="1"/>
  <c r="N169" i="23" s="1"/>
  <c r="R169" i="23" s="1"/>
  <c r="K58" i="28"/>
  <c r="E58" i="28" s="1"/>
  <c r="I120" i="23" s="1"/>
  <c r="N120" i="23" s="1"/>
  <c r="R120" i="23" s="1"/>
  <c r="K44" i="27"/>
  <c r="E44" i="27" s="1"/>
  <c r="I106" i="17" s="1"/>
  <c r="N106" i="17" s="1"/>
  <c r="R106" i="17" s="1"/>
  <c r="K48" i="28"/>
  <c r="E48" i="28" s="1"/>
  <c r="I110" i="23" s="1"/>
  <c r="N110" i="23" s="1"/>
  <c r="R110" i="23" s="1"/>
  <c r="K69" i="28"/>
  <c r="E69" i="28" s="1"/>
  <c r="I131" i="23" s="1"/>
  <c r="N131" i="23" s="1"/>
  <c r="K91" i="28"/>
  <c r="E91" i="28" s="1"/>
  <c r="I153" i="23" s="1"/>
  <c r="N153" i="23" s="1"/>
  <c r="R153" i="23" s="1"/>
  <c r="K103" i="28"/>
  <c r="E103" i="28" s="1"/>
  <c r="I165" i="23" s="1"/>
  <c r="N165" i="23" s="1"/>
  <c r="R165" i="23" s="1"/>
  <c r="K98" i="27"/>
  <c r="E98" i="27" s="1"/>
  <c r="I160" i="17" s="1"/>
  <c r="N160" i="17" s="1"/>
  <c r="R160" i="17" s="1"/>
  <c r="K80" i="27"/>
  <c r="E80" i="27" s="1"/>
  <c r="I142" i="17" s="1"/>
  <c r="N142" i="17" s="1"/>
  <c r="K36" i="27"/>
  <c r="E36" i="27" s="1"/>
  <c r="I98" i="17" s="1"/>
  <c r="N98" i="17" s="1"/>
  <c r="R98" i="17" s="1"/>
  <c r="K89" i="28"/>
  <c r="E89" i="28" s="1"/>
  <c r="I151" i="23" s="1"/>
  <c r="N151" i="23" s="1"/>
  <c r="K81" i="28"/>
  <c r="E81" i="28" s="1"/>
  <c r="I143" i="23" s="1"/>
  <c r="N143" i="23" s="1"/>
  <c r="R143" i="23" s="1"/>
  <c r="K88" i="27"/>
  <c r="E88" i="27" s="1"/>
  <c r="I150" i="17" s="1"/>
  <c r="N150" i="17" s="1"/>
  <c r="K71" i="27"/>
  <c r="E71" i="27" s="1"/>
  <c r="I133" i="17" s="1"/>
  <c r="N133" i="17" s="1"/>
  <c r="R133" i="17" s="1"/>
  <c r="K80" i="28"/>
  <c r="E80" i="28" s="1"/>
  <c r="I142" i="23" s="1"/>
  <c r="N142" i="23" s="1"/>
  <c r="R142" i="23" s="1"/>
  <c r="K39" i="27"/>
  <c r="E39" i="27" s="1"/>
  <c r="I101" i="17" s="1"/>
  <c r="N101" i="17" s="1"/>
  <c r="K37" i="28"/>
  <c r="E37" i="28" s="1"/>
  <c r="I99" i="23" s="1"/>
  <c r="N99" i="23" s="1"/>
  <c r="K103" i="27"/>
  <c r="E103" i="27" s="1"/>
  <c r="I165" i="17" s="1"/>
  <c r="N165" i="17" s="1"/>
  <c r="R165" i="17" s="1"/>
  <c r="K96" i="27"/>
  <c r="E96" i="27" s="1"/>
  <c r="I158" i="17" s="1"/>
  <c r="N158" i="17" s="1"/>
  <c r="R158" i="17" s="1"/>
  <c r="K45" i="28"/>
  <c r="E45" i="28" s="1"/>
  <c r="I107" i="23" s="1"/>
  <c r="N107" i="23" s="1"/>
  <c r="K10" i="27"/>
  <c r="E10" i="27" s="1"/>
  <c r="I72" i="17" s="1"/>
  <c r="N72" i="17" s="1"/>
  <c r="R72" i="17" s="1"/>
  <c r="K13" i="27"/>
  <c r="E13" i="27" s="1"/>
  <c r="I75" i="17" s="1"/>
  <c r="N75" i="17" s="1"/>
  <c r="R75" i="17" s="1"/>
  <c r="K37" i="27"/>
  <c r="E37" i="27" s="1"/>
  <c r="I99" i="17" s="1"/>
  <c r="N99" i="17" s="1"/>
  <c r="K105" i="28"/>
  <c r="E105" i="28" s="1"/>
  <c r="I167" i="23" s="1"/>
  <c r="N167" i="23" s="1"/>
  <c r="R167" i="23" s="1"/>
  <c r="K95" i="28"/>
  <c r="E95" i="28" s="1"/>
  <c r="I157" i="23" s="1"/>
  <c r="N157" i="23" s="1"/>
  <c r="R157" i="23" s="1"/>
  <c r="K92" i="27"/>
  <c r="E92" i="27" s="1"/>
  <c r="I154" i="17" s="1"/>
  <c r="N154" i="17" s="1"/>
  <c r="R154" i="17" s="1"/>
  <c r="K90" i="27"/>
  <c r="E90" i="27" s="1"/>
  <c r="I152" i="17" s="1"/>
  <c r="N152" i="17" s="1"/>
  <c r="R152" i="17" s="1"/>
  <c r="K59" i="27"/>
  <c r="E59" i="27" s="1"/>
  <c r="I121" i="17" s="1"/>
  <c r="N121" i="17" s="1"/>
  <c r="R121" i="17" s="1"/>
  <c r="K81" i="27"/>
  <c r="E81" i="27" s="1"/>
  <c r="I143" i="17" s="1"/>
  <c r="N143" i="17" s="1"/>
  <c r="R143" i="17" s="1"/>
  <c r="K27" i="27"/>
  <c r="E27" i="27" s="1"/>
  <c r="I89" i="17" s="1"/>
  <c r="N89" i="17" s="1"/>
  <c r="R89" i="17" s="1"/>
  <c r="K28" i="27"/>
  <c r="E28" i="27" s="1"/>
  <c r="I90" i="17" s="1"/>
  <c r="N90" i="17" s="1"/>
  <c r="R90" i="17" s="1"/>
  <c r="K86" i="27"/>
  <c r="E86" i="27" s="1"/>
  <c r="I148" i="17" s="1"/>
  <c r="N148" i="17" s="1"/>
  <c r="K59" i="28"/>
  <c r="E59" i="28" s="1"/>
  <c r="I121" i="23" s="1"/>
  <c r="N121" i="23" s="1"/>
  <c r="R121" i="23" s="1"/>
  <c r="K43" i="27"/>
  <c r="E43" i="27" s="1"/>
  <c r="I105" i="17" s="1"/>
  <c r="N105" i="17" s="1"/>
  <c r="K20" i="28"/>
  <c r="E20" i="28" s="1"/>
  <c r="I82" i="23" s="1"/>
  <c r="N82" i="23" s="1"/>
  <c r="K76" i="27"/>
  <c r="E76" i="27" s="1"/>
  <c r="I138" i="17" s="1"/>
  <c r="N138" i="17" s="1"/>
  <c r="K60" i="28"/>
  <c r="E60" i="28" s="1"/>
  <c r="I122" i="23" s="1"/>
  <c r="N122" i="23" s="1"/>
  <c r="R122" i="23" s="1"/>
  <c r="K69" i="27"/>
  <c r="E69" i="27" s="1"/>
  <c r="I131" i="17" s="1"/>
  <c r="N131" i="17" s="1"/>
  <c r="R131" i="17" s="1"/>
  <c r="K13" i="28"/>
  <c r="E13" i="28" s="1"/>
  <c r="I75" i="23" s="1"/>
  <c r="N75" i="23" s="1"/>
  <c r="R75" i="23" s="1"/>
  <c r="K105" i="27"/>
  <c r="E105" i="27" s="1"/>
  <c r="I167" i="17" s="1"/>
  <c r="N167" i="17" s="1"/>
  <c r="R167" i="17" s="1"/>
  <c r="K82" i="27"/>
  <c r="E82" i="27" s="1"/>
  <c r="I144" i="17" s="1"/>
  <c r="N144" i="17" s="1"/>
  <c r="K8" i="27"/>
  <c r="E8" i="27" s="1"/>
  <c r="I70" i="17" s="1"/>
  <c r="N70" i="17" s="1"/>
  <c r="K66" i="27"/>
  <c r="E66" i="27" s="1"/>
  <c r="I128" i="17" s="1"/>
  <c r="N128" i="17" s="1"/>
  <c r="R128" i="17" s="1"/>
  <c r="K57" i="27"/>
  <c r="E57" i="27" s="1"/>
  <c r="I119" i="17" s="1"/>
  <c r="N119" i="17" s="1"/>
  <c r="R119" i="17" s="1"/>
  <c r="K12" i="28"/>
  <c r="E12" i="28" s="1"/>
  <c r="I74" i="23" s="1"/>
  <c r="N74" i="23" s="1"/>
  <c r="R74" i="23" s="1"/>
  <c r="K72" i="27"/>
  <c r="E72" i="27" s="1"/>
  <c r="I134" i="17" s="1"/>
  <c r="N134" i="17" s="1"/>
  <c r="R134" i="17" s="1"/>
  <c r="K66" i="28"/>
  <c r="E66" i="28" s="1"/>
  <c r="I128" i="23" s="1"/>
  <c r="N128" i="23" s="1"/>
  <c r="K74" i="28"/>
  <c r="E74" i="28" s="1"/>
  <c r="I136" i="23" s="1"/>
  <c r="N136" i="23" s="1"/>
  <c r="R136" i="23" s="1"/>
  <c r="K47" i="27"/>
  <c r="E47" i="27" s="1"/>
  <c r="I109" i="17" s="1"/>
  <c r="N109" i="17" s="1"/>
  <c r="R109" i="17" s="1"/>
  <c r="K14" i="27"/>
  <c r="E14" i="27" s="1"/>
  <c r="I76" i="17" s="1"/>
  <c r="N76" i="17" s="1"/>
  <c r="R76" i="17" s="1"/>
  <c r="K31" i="27"/>
  <c r="E31" i="27" s="1"/>
  <c r="I93" i="17" s="1"/>
  <c r="N93" i="17" s="1"/>
  <c r="R93" i="17" s="1"/>
  <c r="K32" i="28"/>
  <c r="E32" i="28" s="1"/>
  <c r="I94" i="23" s="1"/>
  <c r="N94" i="23" s="1"/>
  <c r="R94" i="23" s="1"/>
  <c r="K65" i="27"/>
  <c r="E65" i="27" s="1"/>
  <c r="I127" i="17" s="1"/>
  <c r="N127" i="17" s="1"/>
  <c r="R127" i="17" s="1"/>
  <c r="K49" i="28"/>
  <c r="E49" i="28" s="1"/>
  <c r="I111" i="23" s="1"/>
  <c r="N111" i="23" s="1"/>
  <c r="R111" i="23" s="1"/>
  <c r="K14" i="28"/>
  <c r="E14" i="28" s="1"/>
  <c r="I76" i="23" s="1"/>
  <c r="N76" i="23" s="1"/>
  <c r="R76" i="23" s="1"/>
  <c r="K31" i="28"/>
  <c r="E31" i="28" s="1"/>
  <c r="I93" i="23" s="1"/>
  <c r="N93" i="23" s="1"/>
  <c r="R93" i="23" s="1"/>
  <c r="K56" i="28"/>
  <c r="E56" i="28" s="1"/>
  <c r="I118" i="23" s="1"/>
  <c r="N118" i="23" s="1"/>
  <c r="R118" i="23" s="1"/>
  <c r="K101" i="27"/>
  <c r="E101" i="27" s="1"/>
  <c r="I163" i="17" s="1"/>
  <c r="N163" i="17" s="1"/>
  <c r="R163" i="17" s="1"/>
  <c r="K11" i="28"/>
  <c r="E11" i="28" s="1"/>
  <c r="I73" i="23" s="1"/>
  <c r="N73" i="23" s="1"/>
  <c r="R73" i="23" s="1"/>
  <c r="K55" i="27"/>
  <c r="E55" i="27" s="1"/>
  <c r="I117" i="17" s="1"/>
  <c r="N117" i="17" s="1"/>
  <c r="K72" i="28"/>
  <c r="E72" i="28" s="1"/>
  <c r="I134" i="23" s="1"/>
  <c r="N134" i="23" s="1"/>
  <c r="R134" i="23" s="1"/>
  <c r="K77" i="28"/>
  <c r="E77" i="28" s="1"/>
  <c r="I139" i="23" s="1"/>
  <c r="N139" i="23" s="1"/>
  <c r="R139" i="23" s="1"/>
  <c r="K74" i="27"/>
  <c r="E74" i="27" s="1"/>
  <c r="I136" i="17" s="1"/>
  <c r="N136" i="17" s="1"/>
  <c r="R136" i="17" s="1"/>
  <c r="K92" i="28"/>
  <c r="E92" i="28" s="1"/>
  <c r="I154" i="23" s="1"/>
  <c r="N154" i="23" s="1"/>
  <c r="K52" i="28"/>
  <c r="E52" i="28" s="1"/>
  <c r="I114" i="23" s="1"/>
  <c r="N114" i="23" s="1"/>
  <c r="R139" i="17"/>
  <c r="T139" i="17" s="1" a="1"/>
  <c r="T139" i="17" s="1"/>
  <c r="R85" i="17"/>
  <c r="P180" i="17"/>
  <c r="R97" i="23"/>
  <c r="T97" i="23" s="1" a="1"/>
  <c r="T97" i="23" s="1"/>
  <c r="R92" i="17"/>
  <c r="T92" i="17" s="1" a="1"/>
  <c r="T92" i="17" s="1"/>
  <c r="Q180" i="17"/>
  <c r="Q180" i="23"/>
  <c r="R89" i="23"/>
  <c r="R141" i="17"/>
  <c r="T141" i="17" s="1" a="1"/>
  <c r="T141" i="17" s="1"/>
  <c r="R80" i="17"/>
  <c r="R125" i="17"/>
  <c r="R103" i="23"/>
  <c r="R164" i="23"/>
  <c r="R133" i="23"/>
  <c r="R79" i="23"/>
  <c r="T79" i="23" s="1" a="1"/>
  <c r="T79" i="23" s="1"/>
  <c r="R81" i="17"/>
  <c r="T70" i="23" a="1"/>
  <c r="T70" i="23" s="1"/>
  <c r="M70" i="23"/>
  <c r="S70" i="23"/>
  <c r="P71" i="24" s="1"/>
  <c r="R112" i="17"/>
  <c r="R137" i="23"/>
  <c r="R124" i="17"/>
  <c r="T124" i="17" s="1" a="1"/>
  <c r="T124" i="17" s="1"/>
  <c r="R111" i="17"/>
  <c r="T111" i="17" s="1" a="1"/>
  <c r="T111" i="17" s="1"/>
  <c r="R149" i="17"/>
  <c r="R135" i="23"/>
  <c r="T135" i="23" s="1" a="1"/>
  <c r="T135" i="23" s="1"/>
  <c r="R126" i="23"/>
  <c r="R109" i="23"/>
  <c r="R79" i="17"/>
  <c r="T130" i="17" a="1"/>
  <c r="T130" i="17" s="1"/>
  <c r="T132" i="23" a="1"/>
  <c r="T132" i="23" s="1"/>
  <c r="S132" i="23"/>
  <c r="P133" i="24" s="1"/>
  <c r="M132" i="23"/>
  <c r="R147" i="17"/>
  <c r="R125" i="23"/>
  <c r="R163" i="23"/>
  <c r="T163" i="23" s="1" a="1"/>
  <c r="T163" i="23" s="1"/>
  <c r="R114" i="17"/>
  <c r="R144" i="23"/>
  <c r="R95" i="17"/>
  <c r="R117" i="23"/>
  <c r="R129" i="23"/>
  <c r="T108" i="23" a="1"/>
  <c r="T108" i="23" s="1"/>
  <c r="M108" i="23"/>
  <c r="S108" i="23"/>
  <c r="P109" i="24" s="1"/>
  <c r="R83" i="23"/>
  <c r="R161" i="17"/>
  <c r="R122" i="17"/>
  <c r="R82" i="17"/>
  <c r="T82" i="17" s="1" a="1"/>
  <c r="T82" i="17" s="1"/>
  <c r="R159" i="23"/>
  <c r="R84" i="17"/>
  <c r="T84" i="23" a="1"/>
  <c r="T84" i="23" s="1"/>
  <c r="S84" i="23"/>
  <c r="P85" i="24" s="1"/>
  <c r="M84" i="23"/>
  <c r="R170" i="23"/>
  <c r="T170" i="23" s="1" a="1"/>
  <c r="T170" i="23" s="1"/>
  <c r="R91" i="17"/>
  <c r="T91" i="17" s="1" a="1"/>
  <c r="T91" i="17" s="1"/>
  <c r="T71" i="23" a="1"/>
  <c r="T71" i="23" s="1"/>
  <c r="M71" i="23"/>
  <c r="S71" i="23"/>
  <c r="P72" i="24" s="1"/>
  <c r="R146" i="23"/>
  <c r="R81" i="23"/>
  <c r="T81" i="23" s="1" a="1"/>
  <c r="T81" i="23" s="1"/>
  <c r="R126" i="17"/>
  <c r="R123" i="23"/>
  <c r="T123" i="23" s="1" a="1"/>
  <c r="T123" i="23" s="1"/>
  <c r="R100" i="17"/>
  <c r="R80" i="23"/>
  <c r="R113" i="17"/>
  <c r="R148" i="23"/>
  <c r="T115" i="23" a="1"/>
  <c r="T115" i="23" s="1"/>
  <c r="S115" i="23"/>
  <c r="P116" i="24" s="1"/>
  <c r="M115" i="23"/>
  <c r="R116" i="17"/>
  <c r="R107" i="17"/>
  <c r="T107" i="17" s="1" a="1"/>
  <c r="T107" i="17" s="1"/>
  <c r="R96" i="17"/>
  <c r="T155" i="17" a="1"/>
  <c r="T155" i="17" s="1"/>
  <c r="M155" i="17"/>
  <c r="S155" i="17"/>
  <c r="T170" i="17" a="1"/>
  <c r="T170" i="17" s="1"/>
  <c r="S170" i="17"/>
  <c r="M170" i="17"/>
  <c r="R168" i="23"/>
  <c r="R151" i="17"/>
  <c r="P180" i="23"/>
  <c r="R86" i="17"/>
  <c r="R158" i="23"/>
  <c r="R87" i="23"/>
  <c r="R149" i="23"/>
  <c r="R127" i="23"/>
  <c r="T127" i="23" s="1" a="1"/>
  <c r="T127" i="23" s="1"/>
  <c r="R69" i="17"/>
  <c r="T69" i="17" s="1" a="1"/>
  <c r="T69" i="17" s="1"/>
  <c r="R91" i="23"/>
  <c r="S74" i="17"/>
  <c r="R105" i="23"/>
  <c r="R129" i="17"/>
  <c r="R113" i="23"/>
  <c r="R171" i="17"/>
  <c r="R155" i="23"/>
  <c r="S130" i="17" l="1"/>
  <c r="T74" i="17" a="1"/>
  <c r="T74" i="17" s="1"/>
  <c r="M85" i="23"/>
  <c r="S85" i="23"/>
  <c r="P86" i="24" s="1"/>
  <c r="S94" i="17"/>
  <c r="T94" i="17" a="1"/>
  <c r="T94" i="17" s="1"/>
  <c r="M168" i="17"/>
  <c r="S168" i="17"/>
  <c r="P169" i="13" s="1"/>
  <c r="S156" i="23"/>
  <c r="P157" i="24" s="1"/>
  <c r="M90" i="23"/>
  <c r="M156" i="23"/>
  <c r="S90" i="23"/>
  <c r="P91" i="24" s="1"/>
  <c r="T142" i="23" a="1"/>
  <c r="T142" i="23" s="1"/>
  <c r="M142" i="23"/>
  <c r="S142" i="23"/>
  <c r="P143" i="24" s="1"/>
  <c r="T123" i="17" a="1"/>
  <c r="T123" i="17" s="1"/>
  <c r="M123" i="17"/>
  <c r="S123" i="17"/>
  <c r="T87" i="17" a="1"/>
  <c r="T87" i="17" s="1"/>
  <c r="M87" i="17"/>
  <c r="S87" i="17"/>
  <c r="T95" i="23" a="1"/>
  <c r="T95" i="23" s="1"/>
  <c r="M95" i="23"/>
  <c r="S95" i="23"/>
  <c r="P96" i="24" s="1"/>
  <c r="M123" i="23"/>
  <c r="S123" i="23"/>
  <c r="P124" i="24" s="1"/>
  <c r="T159" i="23" a="1"/>
  <c r="T159" i="23" s="1"/>
  <c r="M159" i="23"/>
  <c r="S159" i="23"/>
  <c r="P160" i="24" s="1"/>
  <c r="T117" i="23" a="1"/>
  <c r="T117" i="23" s="1"/>
  <c r="S117" i="23"/>
  <c r="P118" i="24" s="1"/>
  <c r="M117" i="23"/>
  <c r="T109" i="23" a="1"/>
  <c r="T109" i="23" s="1"/>
  <c r="M109" i="23"/>
  <c r="S109" i="23"/>
  <c r="P110" i="24" s="1"/>
  <c r="M124" i="17"/>
  <c r="S124" i="17"/>
  <c r="T125" i="17" a="1"/>
  <c r="T125" i="17" s="1"/>
  <c r="S125" i="17"/>
  <c r="M125" i="17"/>
  <c r="T139" i="23" a="1"/>
  <c r="T139" i="23" s="1"/>
  <c r="S139" i="23"/>
  <c r="P140" i="24" s="1"/>
  <c r="M139" i="23"/>
  <c r="T111" i="23" a="1"/>
  <c r="T111" i="23" s="1"/>
  <c r="M111" i="23"/>
  <c r="S111" i="23"/>
  <c r="P112" i="24" s="1"/>
  <c r="T134" i="17" a="1"/>
  <c r="T134" i="17" s="1"/>
  <c r="S134" i="17"/>
  <c r="M134" i="17"/>
  <c r="T131" i="17" a="1"/>
  <c r="T131" i="17" s="1"/>
  <c r="M131" i="17"/>
  <c r="S131" i="17"/>
  <c r="T89" i="17" a="1"/>
  <c r="T89" i="17" s="1"/>
  <c r="M89" i="17"/>
  <c r="S89" i="17"/>
  <c r="T75" i="17" a="1"/>
  <c r="T75" i="17" s="1"/>
  <c r="M75" i="17"/>
  <c r="S75" i="17"/>
  <c r="T133" i="17" a="1"/>
  <c r="T133" i="17" s="1"/>
  <c r="S133" i="17"/>
  <c r="M133" i="17"/>
  <c r="T153" i="23" a="1"/>
  <c r="T153" i="23" s="1"/>
  <c r="S153" i="23"/>
  <c r="P154" i="24" s="1"/>
  <c r="M153" i="23"/>
  <c r="T110" i="17" a="1"/>
  <c r="T110" i="17" s="1"/>
  <c r="S110" i="17"/>
  <c r="M110" i="17"/>
  <c r="T141" i="23" a="1"/>
  <c r="T141" i="23" s="1"/>
  <c r="M141" i="23"/>
  <c r="S141" i="23"/>
  <c r="P142" i="24" s="1"/>
  <c r="T72" i="23" a="1"/>
  <c r="T72" i="23" s="1"/>
  <c r="S72" i="23"/>
  <c r="P73" i="24" s="1"/>
  <c r="M72" i="23"/>
  <c r="R157" i="17"/>
  <c r="T157" i="17" s="1" a="1"/>
  <c r="T157" i="17" s="1"/>
  <c r="T161" i="23" a="1"/>
  <c r="T161" i="23" s="1"/>
  <c r="M161" i="23"/>
  <c r="S161" i="23"/>
  <c r="P162" i="24" s="1"/>
  <c r="T104" i="17" a="1"/>
  <c r="T104" i="17" s="1"/>
  <c r="M104" i="17"/>
  <c r="S104" i="17"/>
  <c r="T88" i="23" a="1"/>
  <c r="T88" i="23" s="1"/>
  <c r="M88" i="23"/>
  <c r="S88" i="23"/>
  <c r="P89" i="24" s="1"/>
  <c r="R108" i="17"/>
  <c r="T108" i="17" s="1" a="1"/>
  <c r="T108" i="17" s="1"/>
  <c r="T116" i="17" a="1"/>
  <c r="T116" i="17" s="1"/>
  <c r="S116" i="17"/>
  <c r="M116" i="17"/>
  <c r="T103" i="23" a="1"/>
  <c r="T103" i="23" s="1"/>
  <c r="M103" i="23"/>
  <c r="S103" i="23"/>
  <c r="P104" i="24" s="1"/>
  <c r="T85" i="17" a="1"/>
  <c r="T85" i="17" s="1"/>
  <c r="S85" i="17"/>
  <c r="M85" i="17"/>
  <c r="T160" i="23" a="1"/>
  <c r="T160" i="23" s="1"/>
  <c r="S160" i="23"/>
  <c r="P161" i="24" s="1"/>
  <c r="M160" i="23"/>
  <c r="T86" i="23" a="1"/>
  <c r="T86" i="23" s="1"/>
  <c r="S86" i="23"/>
  <c r="P87" i="24" s="1"/>
  <c r="M86" i="23"/>
  <c r="T77" i="17" a="1"/>
  <c r="T77" i="17" s="1"/>
  <c r="S77" i="17"/>
  <c r="M77" i="17"/>
  <c r="T155" i="23" a="1"/>
  <c r="T155" i="23" s="1"/>
  <c r="S155" i="23"/>
  <c r="P156" i="24" s="1"/>
  <c r="M155" i="23"/>
  <c r="T91" i="23" a="1"/>
  <c r="T91" i="23" s="1"/>
  <c r="M91" i="23"/>
  <c r="S91" i="23"/>
  <c r="P92" i="24" s="1"/>
  <c r="T87" i="23" a="1"/>
  <c r="T87" i="23" s="1"/>
  <c r="S87" i="23"/>
  <c r="P88" i="24" s="1"/>
  <c r="M87" i="23"/>
  <c r="T171" i="17" a="1"/>
  <c r="T171" i="17" s="1"/>
  <c r="S171" i="17"/>
  <c r="M171" i="17"/>
  <c r="N180" i="17"/>
  <c r="T158" i="23" a="1"/>
  <c r="T158" i="23" s="1"/>
  <c r="S158" i="23"/>
  <c r="P159" i="24" s="1"/>
  <c r="M158" i="23"/>
  <c r="P156" i="13"/>
  <c r="P156" i="25"/>
  <c r="T126" i="17" a="1"/>
  <c r="T126" i="17" s="1"/>
  <c r="S126" i="17"/>
  <c r="M126" i="17"/>
  <c r="M91" i="17"/>
  <c r="S91" i="17"/>
  <c r="T95" i="17" a="1"/>
  <c r="T95" i="17" s="1"/>
  <c r="M95" i="17"/>
  <c r="S95" i="17"/>
  <c r="T126" i="23" a="1"/>
  <c r="T126" i="23" s="1"/>
  <c r="M126" i="23"/>
  <c r="S126" i="23"/>
  <c r="P127" i="24" s="1"/>
  <c r="T137" i="23" a="1"/>
  <c r="T137" i="23" s="1"/>
  <c r="S137" i="23"/>
  <c r="P138" i="24" s="1"/>
  <c r="M137" i="23"/>
  <c r="S79" i="23"/>
  <c r="P80" i="24" s="1"/>
  <c r="M79" i="23"/>
  <c r="T80" i="17" a="1"/>
  <c r="T80" i="17" s="1"/>
  <c r="M80" i="17"/>
  <c r="S80" i="17"/>
  <c r="S139" i="17"/>
  <c r="M139" i="17"/>
  <c r="T134" i="23" a="1"/>
  <c r="T134" i="23" s="1"/>
  <c r="S134" i="23"/>
  <c r="P135" i="24" s="1"/>
  <c r="M134" i="23"/>
  <c r="T127" i="17" a="1"/>
  <c r="T127" i="17" s="1"/>
  <c r="M127" i="17"/>
  <c r="S127" i="17"/>
  <c r="T74" i="23" a="1"/>
  <c r="T74" i="23" s="1"/>
  <c r="M74" i="23"/>
  <c r="S74" i="23"/>
  <c r="P75" i="24" s="1"/>
  <c r="T122" i="23" a="1"/>
  <c r="T122" i="23" s="1"/>
  <c r="M122" i="23"/>
  <c r="S122" i="23"/>
  <c r="P123" i="24" s="1"/>
  <c r="T143" i="17" a="1"/>
  <c r="T143" i="17" s="1"/>
  <c r="M143" i="17"/>
  <c r="S143" i="17"/>
  <c r="T72" i="17" a="1"/>
  <c r="T72" i="17" s="1"/>
  <c r="M72" i="17"/>
  <c r="S72" i="17"/>
  <c r="R150" i="17"/>
  <c r="R131" i="23"/>
  <c r="T131" i="23" s="1" a="1"/>
  <c r="T131" i="23" s="1"/>
  <c r="R169" i="17"/>
  <c r="T169" i="17" s="1" a="1"/>
  <c r="T169" i="17" s="1"/>
  <c r="T124" i="23" a="1"/>
  <c r="T124" i="23" s="1"/>
  <c r="S124" i="23"/>
  <c r="P125" i="24" s="1"/>
  <c r="M124" i="23"/>
  <c r="T92" i="23" a="1"/>
  <c r="T92" i="23" s="1"/>
  <c r="M92" i="23"/>
  <c r="S92" i="23"/>
  <c r="P93" i="24" s="1"/>
  <c r="R88" i="17"/>
  <c r="T88" i="17" s="1" a="1"/>
  <c r="T88" i="17" s="1"/>
  <c r="R112" i="23"/>
  <c r="T112" i="23" s="1" a="1"/>
  <c r="T112" i="23" s="1"/>
  <c r="T97" i="17" a="1"/>
  <c r="T97" i="17" s="1"/>
  <c r="M97" i="17"/>
  <c r="S97" i="17"/>
  <c r="T116" i="23" a="1"/>
  <c r="T116" i="23" s="1"/>
  <c r="S116" i="23"/>
  <c r="P117" i="24" s="1"/>
  <c r="M116" i="23"/>
  <c r="T140" i="23" a="1"/>
  <c r="T140" i="23" s="1"/>
  <c r="S140" i="23"/>
  <c r="P141" i="24" s="1"/>
  <c r="M140" i="23"/>
  <c r="T84" i="17" a="1"/>
  <c r="T84" i="17" s="1"/>
  <c r="M84" i="17"/>
  <c r="S84" i="17"/>
  <c r="T76" i="23" a="1"/>
  <c r="T76" i="23" s="1"/>
  <c r="S76" i="23"/>
  <c r="P77" i="24" s="1"/>
  <c r="M76" i="23"/>
  <c r="T90" i="17" a="1"/>
  <c r="T90" i="17" s="1"/>
  <c r="S90" i="17"/>
  <c r="M90" i="17"/>
  <c r="T164" i="17" a="1"/>
  <c r="T164" i="17" s="1"/>
  <c r="M164" i="17"/>
  <c r="S164" i="17"/>
  <c r="T113" i="23" a="1"/>
  <c r="T113" i="23" s="1"/>
  <c r="M113" i="23"/>
  <c r="S113" i="23"/>
  <c r="P114" i="24" s="1"/>
  <c r="T86" i="17" a="1"/>
  <c r="T86" i="17" s="1"/>
  <c r="M86" i="17"/>
  <c r="S86" i="17"/>
  <c r="T144" i="23" a="1"/>
  <c r="T144" i="23" s="1"/>
  <c r="S144" i="23"/>
  <c r="P145" i="24" s="1"/>
  <c r="M144" i="23"/>
  <c r="T112" i="17" a="1"/>
  <c r="T112" i="17" s="1"/>
  <c r="M112" i="17"/>
  <c r="S112" i="17"/>
  <c r="R117" i="17"/>
  <c r="T117" i="17" s="1" a="1"/>
  <c r="T117" i="17" s="1"/>
  <c r="T94" i="23" a="1"/>
  <c r="T94" i="23" s="1"/>
  <c r="M94" i="23"/>
  <c r="S94" i="23"/>
  <c r="P95" i="24" s="1"/>
  <c r="T119" i="17" a="1"/>
  <c r="T119" i="17" s="1"/>
  <c r="M119" i="17"/>
  <c r="S119" i="17"/>
  <c r="R138" i="17"/>
  <c r="T138" i="17" s="1" a="1"/>
  <c r="T138" i="17" s="1"/>
  <c r="T121" i="17" a="1"/>
  <c r="T121" i="17" s="1"/>
  <c r="S121" i="17"/>
  <c r="M121" i="17"/>
  <c r="R107" i="23"/>
  <c r="T107" i="23" s="1" a="1"/>
  <c r="T107" i="23" s="1"/>
  <c r="T143" i="23" a="1"/>
  <c r="T143" i="23" s="1"/>
  <c r="M143" i="23"/>
  <c r="S143" i="23"/>
  <c r="P144" i="24" s="1"/>
  <c r="T110" i="23" a="1"/>
  <c r="T110" i="23" s="1"/>
  <c r="S110" i="23"/>
  <c r="P111" i="24" s="1"/>
  <c r="M110" i="23"/>
  <c r="T171" i="23" a="1"/>
  <c r="T171" i="23" s="1"/>
  <c r="M171" i="23"/>
  <c r="S171" i="23"/>
  <c r="P172" i="24" s="1"/>
  <c r="T120" i="17" a="1"/>
  <c r="T120" i="17" s="1"/>
  <c r="S120" i="17"/>
  <c r="M120" i="17"/>
  <c r="R145" i="23"/>
  <c r="T145" i="23" s="1" a="1"/>
  <c r="T145" i="23" s="1"/>
  <c r="R145" i="17"/>
  <c r="T145" i="17" s="1" a="1"/>
  <c r="T145" i="17" s="1"/>
  <c r="T172" i="23" a="1"/>
  <c r="T172" i="23" s="1"/>
  <c r="M172" i="23"/>
  <c r="S172" i="23"/>
  <c r="P173" i="24" s="1"/>
  <c r="T102" i="23" a="1"/>
  <c r="T102" i="23" s="1"/>
  <c r="S102" i="23"/>
  <c r="P103" i="24" s="1"/>
  <c r="M102" i="23"/>
  <c r="T152" i="23" a="1"/>
  <c r="T152" i="23" s="1"/>
  <c r="M152" i="23"/>
  <c r="S152" i="23"/>
  <c r="P153" i="24" s="1"/>
  <c r="T130" i="23" a="1"/>
  <c r="T130" i="23" s="1"/>
  <c r="M130" i="23"/>
  <c r="S130" i="23"/>
  <c r="P131" i="24" s="1"/>
  <c r="M149" i="23"/>
  <c r="S149" i="23"/>
  <c r="P150" i="24" s="1"/>
  <c r="R128" i="23"/>
  <c r="T128" i="23" s="1" a="1"/>
  <c r="T128" i="23" s="1"/>
  <c r="S82" i="17"/>
  <c r="M82" i="17"/>
  <c r="T129" i="17" a="1"/>
  <c r="T129" i="17" s="1"/>
  <c r="S129" i="17"/>
  <c r="M129" i="17"/>
  <c r="M69" i="17"/>
  <c r="S69" i="17"/>
  <c r="K180" i="23"/>
  <c r="T148" i="23" a="1"/>
  <c r="T148" i="23" s="1"/>
  <c r="S148" i="23"/>
  <c r="P149" i="24" s="1"/>
  <c r="M148" i="23"/>
  <c r="M81" i="23"/>
  <c r="S81" i="23"/>
  <c r="P82" i="24" s="1"/>
  <c r="M170" i="23"/>
  <c r="S170" i="23"/>
  <c r="P171" i="24" s="1"/>
  <c r="T122" i="17" a="1"/>
  <c r="T122" i="17" s="1"/>
  <c r="M122" i="17"/>
  <c r="S122" i="17"/>
  <c r="T114" i="17" a="1"/>
  <c r="T114" i="17" s="1"/>
  <c r="M114" i="17"/>
  <c r="S114" i="17"/>
  <c r="P131" i="13"/>
  <c r="S135" i="23"/>
  <c r="P136" i="24" s="1"/>
  <c r="M135" i="23"/>
  <c r="S141" i="17"/>
  <c r="M141" i="17"/>
  <c r="S92" i="17"/>
  <c r="M92" i="17"/>
  <c r="P95" i="13"/>
  <c r="T73" i="23" a="1"/>
  <c r="T73" i="23" s="1"/>
  <c r="M73" i="23"/>
  <c r="S73" i="23"/>
  <c r="P74" i="24" s="1"/>
  <c r="T93" i="17" a="1"/>
  <c r="T93" i="17" s="1"/>
  <c r="S93" i="17"/>
  <c r="M93" i="17"/>
  <c r="T128" i="17" a="1"/>
  <c r="T128" i="17" s="1"/>
  <c r="S128" i="17"/>
  <c r="M128" i="17"/>
  <c r="R82" i="23"/>
  <c r="T82" i="23" s="1" a="1"/>
  <c r="T82" i="23" s="1"/>
  <c r="T152" i="17" a="1"/>
  <c r="T152" i="17" s="1"/>
  <c r="M152" i="17"/>
  <c r="S152" i="17"/>
  <c r="T158" i="17" a="1"/>
  <c r="T158" i="17" s="1"/>
  <c r="S158" i="17"/>
  <c r="M158" i="17"/>
  <c r="R151" i="23"/>
  <c r="T151" i="23" s="1" a="1"/>
  <c r="T151" i="23" s="1"/>
  <c r="T106" i="17" a="1"/>
  <c r="T106" i="17" s="1"/>
  <c r="S106" i="17"/>
  <c r="M106" i="17"/>
  <c r="R103" i="17"/>
  <c r="T104" i="23" a="1"/>
  <c r="T104" i="23" s="1"/>
  <c r="M104" i="23"/>
  <c r="S104" i="23"/>
  <c r="P105" i="24" s="1"/>
  <c r="R73" i="17"/>
  <c r="T73" i="17" s="1" a="1"/>
  <c r="T73" i="17" s="1"/>
  <c r="T146" i="17" a="1"/>
  <c r="T146" i="17" s="1"/>
  <c r="M146" i="17"/>
  <c r="S146" i="17"/>
  <c r="R147" i="23"/>
  <c r="T147" i="23" s="1" a="1"/>
  <c r="T147" i="23" s="1"/>
  <c r="T159" i="17" a="1"/>
  <c r="T159" i="17" s="1"/>
  <c r="M159" i="17"/>
  <c r="S159" i="17"/>
  <c r="T172" i="17" a="1"/>
  <c r="T172" i="17" s="1"/>
  <c r="S172" i="17"/>
  <c r="M172" i="17"/>
  <c r="T150" i="23" a="1"/>
  <c r="T150" i="23" s="1"/>
  <c r="M150" i="23"/>
  <c r="S150" i="23"/>
  <c r="P151" i="24" s="1"/>
  <c r="T129" i="23" a="1"/>
  <c r="T129" i="23" s="1"/>
  <c r="M129" i="23"/>
  <c r="S129" i="23"/>
  <c r="P130" i="24" s="1"/>
  <c r="T147" i="17" a="1"/>
  <c r="T147" i="17" s="1"/>
  <c r="S147" i="17"/>
  <c r="M147" i="17"/>
  <c r="S79" i="17"/>
  <c r="M79" i="17"/>
  <c r="M81" i="17"/>
  <c r="S81" i="17"/>
  <c r="T165" i="23" a="1"/>
  <c r="T165" i="23" s="1"/>
  <c r="S165" i="23"/>
  <c r="P166" i="24" s="1"/>
  <c r="M165" i="23"/>
  <c r="T161" i="17" a="1"/>
  <c r="T161" i="17" s="1"/>
  <c r="M161" i="17"/>
  <c r="S161" i="17"/>
  <c r="T149" i="17" a="1"/>
  <c r="T149" i="17" s="1"/>
  <c r="S149" i="17"/>
  <c r="M149" i="17"/>
  <c r="T89" i="23" a="1"/>
  <c r="T89" i="23" s="1"/>
  <c r="S89" i="23"/>
  <c r="P90" i="24" s="1"/>
  <c r="M89" i="23"/>
  <c r="T163" i="17" a="1"/>
  <c r="T163" i="17" s="1"/>
  <c r="S163" i="17"/>
  <c r="M163" i="17"/>
  <c r="T76" i="17" a="1"/>
  <c r="T76" i="17" s="1"/>
  <c r="S76" i="17"/>
  <c r="M76" i="17"/>
  <c r="R70" i="17"/>
  <c r="T70" i="17" s="1" a="1"/>
  <c r="T70" i="17" s="1"/>
  <c r="R105" i="17"/>
  <c r="T105" i="17" s="1" a="1"/>
  <c r="T105" i="17" s="1"/>
  <c r="T154" i="17" a="1"/>
  <c r="T154" i="17" s="1"/>
  <c r="M154" i="17"/>
  <c r="S154" i="17"/>
  <c r="T165" i="17" a="1"/>
  <c r="T165" i="17" s="1"/>
  <c r="S165" i="17"/>
  <c r="M165" i="17"/>
  <c r="T98" i="17" a="1"/>
  <c r="T98" i="17" s="1"/>
  <c r="S98" i="17"/>
  <c r="M98" i="17"/>
  <c r="T120" i="23" a="1"/>
  <c r="T120" i="23" s="1"/>
  <c r="M120" i="23"/>
  <c r="S120" i="23"/>
  <c r="P121" i="24" s="1"/>
  <c r="T78" i="17" a="1"/>
  <c r="T78" i="17" s="1"/>
  <c r="M78" i="17"/>
  <c r="S78" i="17"/>
  <c r="R77" i="23"/>
  <c r="T77" i="23" s="1" a="1"/>
  <c r="T77" i="23" s="1"/>
  <c r="T132" i="17" a="1"/>
  <c r="T132" i="17" s="1"/>
  <c r="S132" i="17"/>
  <c r="M132" i="17"/>
  <c r="T100" i="23" a="1"/>
  <c r="T100" i="23" s="1"/>
  <c r="M100" i="23"/>
  <c r="S100" i="23"/>
  <c r="P101" i="24" s="1"/>
  <c r="T78" i="23" a="1"/>
  <c r="T78" i="23" s="1"/>
  <c r="M78" i="23"/>
  <c r="S78" i="23"/>
  <c r="P79" i="24" s="1"/>
  <c r="T83" i="17" a="1"/>
  <c r="T83" i="17" s="1"/>
  <c r="M83" i="17"/>
  <c r="S83" i="17"/>
  <c r="T137" i="17" a="1"/>
  <c r="T137" i="17" s="1"/>
  <c r="S137" i="17"/>
  <c r="M137" i="17"/>
  <c r="T115" i="17" a="1"/>
  <c r="T115" i="17" s="1"/>
  <c r="M115" i="17"/>
  <c r="S115" i="17"/>
  <c r="T75" i="23" a="1"/>
  <c r="T75" i="23" s="1"/>
  <c r="S75" i="23"/>
  <c r="P76" i="24" s="1"/>
  <c r="M75" i="23"/>
  <c r="S127" i="23"/>
  <c r="P128" i="24" s="1"/>
  <c r="M127" i="23"/>
  <c r="T168" i="23" a="1"/>
  <c r="T168" i="23" s="1"/>
  <c r="M168" i="23"/>
  <c r="S168" i="23"/>
  <c r="P169" i="24" s="1"/>
  <c r="T80" i="23" a="1"/>
  <c r="T80" i="23" s="1"/>
  <c r="S80" i="23"/>
  <c r="P81" i="24" s="1"/>
  <c r="M80" i="23"/>
  <c r="T83" i="23" a="1"/>
  <c r="T83" i="23" s="1"/>
  <c r="M83" i="23"/>
  <c r="S83" i="23"/>
  <c r="P84" i="24" s="1"/>
  <c r="M163" i="23"/>
  <c r="S163" i="23"/>
  <c r="P164" i="24" s="1"/>
  <c r="T133" i="23" a="1"/>
  <c r="T133" i="23" s="1"/>
  <c r="S133" i="23"/>
  <c r="P134" i="24" s="1"/>
  <c r="M133" i="23"/>
  <c r="L180" i="23"/>
  <c r="Q189" i="24"/>
  <c r="M97" i="23"/>
  <c r="S97" i="23"/>
  <c r="P98" i="24" s="1"/>
  <c r="R114" i="23"/>
  <c r="T118" i="23" a="1"/>
  <c r="T118" i="23" s="1"/>
  <c r="M118" i="23"/>
  <c r="S118" i="23"/>
  <c r="P119" i="24" s="1"/>
  <c r="T109" i="17" a="1"/>
  <c r="T109" i="17" s="1"/>
  <c r="S109" i="17"/>
  <c r="M109" i="17"/>
  <c r="R144" i="17"/>
  <c r="T121" i="23" a="1"/>
  <c r="T121" i="23" s="1"/>
  <c r="S121" i="23"/>
  <c r="P122" i="24" s="1"/>
  <c r="M121" i="23"/>
  <c r="T157" i="23" a="1"/>
  <c r="T157" i="23" s="1"/>
  <c r="M157" i="23"/>
  <c r="S157" i="23"/>
  <c r="P158" i="24" s="1"/>
  <c r="R99" i="23"/>
  <c r="R142" i="17"/>
  <c r="T142" i="17" s="1" a="1"/>
  <c r="T142" i="17" s="1"/>
  <c r="T169" i="23" a="1"/>
  <c r="T169" i="23" s="1"/>
  <c r="S169" i="23"/>
  <c r="P170" i="24" s="1"/>
  <c r="M169" i="23"/>
  <c r="T98" i="23" a="1"/>
  <c r="T98" i="23" s="1"/>
  <c r="M98" i="23"/>
  <c r="S98" i="23"/>
  <c r="P99" i="24" s="1"/>
  <c r="T118" i="17" a="1"/>
  <c r="T118" i="17" s="1"/>
  <c r="S118" i="17"/>
  <c r="M118" i="17"/>
  <c r="T138" i="23" a="1"/>
  <c r="T138" i="23" s="1"/>
  <c r="M138" i="23"/>
  <c r="S138" i="23"/>
  <c r="P139" i="24" s="1"/>
  <c r="T140" i="17" a="1"/>
  <c r="T140" i="17" s="1"/>
  <c r="S140" i="17"/>
  <c r="M140" i="17"/>
  <c r="T156" i="17" a="1"/>
  <c r="T156" i="17" s="1"/>
  <c r="S156" i="17"/>
  <c r="M156" i="17"/>
  <c r="T166" i="23" a="1"/>
  <c r="T166" i="23" s="1"/>
  <c r="S166" i="23"/>
  <c r="P167" i="24" s="1"/>
  <c r="M166" i="23"/>
  <c r="R106" i="23"/>
  <c r="T106" i="23" s="1" a="1"/>
  <c r="T106" i="23" s="1"/>
  <c r="T96" i="23" a="1"/>
  <c r="T96" i="23" s="1"/>
  <c r="M96" i="23"/>
  <c r="S96" i="23"/>
  <c r="P97" i="24" s="1"/>
  <c r="P171" i="13"/>
  <c r="T136" i="17" a="1"/>
  <c r="T136" i="17" s="1"/>
  <c r="M136" i="17"/>
  <c r="S136" i="17"/>
  <c r="R99" i="17"/>
  <c r="T99" i="17" s="1" a="1"/>
  <c r="T99" i="17" s="1"/>
  <c r="T166" i="17" a="1"/>
  <c r="T166" i="17" s="1"/>
  <c r="S166" i="17"/>
  <c r="M166" i="17"/>
  <c r="T105" i="23" a="1"/>
  <c r="T105" i="23" s="1"/>
  <c r="M105" i="23"/>
  <c r="S105" i="23"/>
  <c r="P106" i="24" s="1"/>
  <c r="T151" i="17" a="1"/>
  <c r="T151" i="17" s="1"/>
  <c r="S151" i="17"/>
  <c r="M151" i="17"/>
  <c r="T96" i="17" a="1"/>
  <c r="T96" i="17" s="1"/>
  <c r="M96" i="17"/>
  <c r="S96" i="17"/>
  <c r="T113" i="17" a="1"/>
  <c r="T113" i="17" s="1"/>
  <c r="M113" i="17"/>
  <c r="S113" i="17"/>
  <c r="T146" i="23" a="1"/>
  <c r="T146" i="23" s="1"/>
  <c r="M146" i="23"/>
  <c r="S146" i="23"/>
  <c r="P147" i="24" s="1"/>
  <c r="P75" i="25"/>
  <c r="P75" i="13"/>
  <c r="T149" i="23" a="1"/>
  <c r="T149" i="23" s="1"/>
  <c r="M107" i="17"/>
  <c r="S107" i="17"/>
  <c r="T100" i="17" a="1"/>
  <c r="T100" i="17" s="1"/>
  <c r="M100" i="17"/>
  <c r="S100" i="17"/>
  <c r="T125" i="23" a="1"/>
  <c r="T125" i="23" s="1"/>
  <c r="S125" i="23"/>
  <c r="P126" i="24" s="1"/>
  <c r="M125" i="23"/>
  <c r="T79" i="17" a="1"/>
  <c r="T79" i="17" s="1"/>
  <c r="S111" i="17"/>
  <c r="M111" i="17"/>
  <c r="T81" i="17" a="1"/>
  <c r="T81" i="17" s="1"/>
  <c r="T164" i="23" a="1"/>
  <c r="T164" i="23" s="1"/>
  <c r="S164" i="23"/>
  <c r="P165" i="24" s="1"/>
  <c r="M164" i="23"/>
  <c r="Q189" i="13"/>
  <c r="L180" i="17"/>
  <c r="Q189" i="25" a="1"/>
  <c r="Q189" i="25" s="1"/>
  <c r="K180" i="17"/>
  <c r="R154" i="23"/>
  <c r="T154" i="23" s="1" a="1"/>
  <c r="T154" i="23" s="1"/>
  <c r="T93" i="23" a="1"/>
  <c r="T93" i="23" s="1"/>
  <c r="M93" i="23"/>
  <c r="S93" i="23"/>
  <c r="P94" i="24" s="1"/>
  <c r="T136" i="23" a="1"/>
  <c r="T136" i="23" s="1"/>
  <c r="M136" i="23"/>
  <c r="S136" i="23"/>
  <c r="P137" i="24" s="1"/>
  <c r="T167" i="17" a="1"/>
  <c r="T167" i="17" s="1"/>
  <c r="M167" i="17"/>
  <c r="S167" i="17"/>
  <c r="R148" i="17"/>
  <c r="T148" i="17" s="1" a="1"/>
  <c r="T148" i="17" s="1"/>
  <c r="T167" i="23" a="1"/>
  <c r="T167" i="23" s="1"/>
  <c r="M167" i="23"/>
  <c r="S167" i="23"/>
  <c r="P168" i="24" s="1"/>
  <c r="R101" i="17"/>
  <c r="T101" i="17" s="1" a="1"/>
  <c r="T101" i="17" s="1"/>
  <c r="T160" i="17" a="1"/>
  <c r="T160" i="17" s="1"/>
  <c r="M160" i="17"/>
  <c r="S160" i="17"/>
  <c r="T119" i="23" a="1"/>
  <c r="T119" i="23" s="1"/>
  <c r="M119" i="23"/>
  <c r="S119" i="23"/>
  <c r="P120" i="24" s="1"/>
  <c r="R153" i="17"/>
  <c r="T153" i="17" s="1" a="1"/>
  <c r="T153" i="17" s="1"/>
  <c r="T101" i="23" a="1"/>
  <c r="T101" i="23" s="1"/>
  <c r="S101" i="23"/>
  <c r="P102" i="24" s="1"/>
  <c r="M101" i="23"/>
  <c r="R69" i="23"/>
  <c r="T69" i="23" s="1" a="1"/>
  <c r="T69" i="23" s="1"/>
  <c r="N180" i="23"/>
  <c r="T102" i="17" a="1"/>
  <c r="T102" i="17" s="1"/>
  <c r="S102" i="17"/>
  <c r="M102" i="17"/>
  <c r="T162" i="23" a="1"/>
  <c r="T162" i="23" s="1"/>
  <c r="S162" i="23"/>
  <c r="P163" i="24" s="1"/>
  <c r="M162" i="23"/>
  <c r="T71" i="17" a="1"/>
  <c r="T71" i="17" s="1"/>
  <c r="S71" i="17"/>
  <c r="M71" i="17"/>
  <c r="T162" i="17" a="1"/>
  <c r="T162" i="17" s="1"/>
  <c r="S162" i="17"/>
  <c r="M162" i="17"/>
  <c r="R135" i="17"/>
  <c r="T135" i="17" s="1" a="1"/>
  <c r="T135" i="17" s="1"/>
  <c r="P171" i="25" l="1"/>
  <c r="P131" i="25"/>
  <c r="P97" i="13"/>
  <c r="P97" i="25"/>
  <c r="M99" i="23"/>
  <c r="S99" i="23"/>
  <c r="P100" i="24" s="1"/>
  <c r="M114" i="23"/>
  <c r="S114" i="23"/>
  <c r="P115" i="24" s="1"/>
  <c r="P91" i="13"/>
  <c r="P91" i="25"/>
  <c r="P96" i="25"/>
  <c r="P96" i="13"/>
  <c r="P127" i="13"/>
  <c r="P127" i="25"/>
  <c r="P134" i="13"/>
  <c r="P134" i="25"/>
  <c r="P132" i="13"/>
  <c r="M153" i="17"/>
  <c r="S153" i="17"/>
  <c r="M101" i="17"/>
  <c r="S101" i="17"/>
  <c r="M154" i="23"/>
  <c r="S154" i="23"/>
  <c r="P155" i="24" s="1"/>
  <c r="P116" i="13"/>
  <c r="P116" i="25"/>
  <c r="P133" i="13"/>
  <c r="P133" i="25"/>
  <c r="P155" i="13"/>
  <c r="P77" i="13"/>
  <c r="P77" i="25"/>
  <c r="P153" i="25"/>
  <c r="P153" i="13"/>
  <c r="P115" i="13"/>
  <c r="P70" i="13"/>
  <c r="M128" i="23"/>
  <c r="S128" i="23"/>
  <c r="P129" i="24" s="1"/>
  <c r="S145" i="17"/>
  <c r="M145" i="17"/>
  <c r="S107" i="23"/>
  <c r="P108" i="24" s="1"/>
  <c r="M107" i="23"/>
  <c r="P73" i="13"/>
  <c r="P73" i="25"/>
  <c r="P172" i="13"/>
  <c r="P172" i="25"/>
  <c r="P160" i="13"/>
  <c r="P160" i="25"/>
  <c r="P107" i="13"/>
  <c r="P94" i="13"/>
  <c r="P94" i="25"/>
  <c r="P93" i="13"/>
  <c r="P93" i="25"/>
  <c r="M112" i="23"/>
  <c r="S112" i="23"/>
  <c r="P113" i="24" s="1"/>
  <c r="S157" i="17"/>
  <c r="M157" i="17"/>
  <c r="P111" i="13"/>
  <c r="P111" i="25"/>
  <c r="P76" i="13"/>
  <c r="P76" i="25"/>
  <c r="P124" i="13"/>
  <c r="P124" i="25"/>
  <c r="P103" i="13"/>
  <c r="P103" i="25"/>
  <c r="P173" i="13"/>
  <c r="P173" i="25"/>
  <c r="M103" i="17"/>
  <c r="S103" i="17"/>
  <c r="P82" i="13"/>
  <c r="P82" i="25"/>
  <c r="Q185" i="24" a="1"/>
  <c r="I180" i="23"/>
  <c r="S73" i="17"/>
  <c r="M73" i="17"/>
  <c r="M145" i="23"/>
  <c r="S145" i="23"/>
  <c r="P146" i="24" s="1"/>
  <c r="P122" i="13"/>
  <c r="P122" i="25"/>
  <c r="P169" i="25"/>
  <c r="P105" i="13"/>
  <c r="P105" i="25"/>
  <c r="S144" i="17"/>
  <c r="M144" i="17"/>
  <c r="R180" i="17"/>
  <c r="N182" i="17" s="1"/>
  <c r="S150" i="17"/>
  <c r="M150" i="17"/>
  <c r="P101" i="13"/>
  <c r="P101" i="25"/>
  <c r="P110" i="13"/>
  <c r="P110" i="25"/>
  <c r="P150" i="13"/>
  <c r="P150" i="25"/>
  <c r="M69" i="23"/>
  <c r="S69" i="23"/>
  <c r="P70" i="25" s="1"/>
  <c r="R180" i="23"/>
  <c r="N182" i="23" s="1"/>
  <c r="P157" i="13"/>
  <c r="P157" i="25"/>
  <c r="U189" i="24"/>
  <c r="G13" i="21"/>
  <c r="K13" i="21" s="1"/>
  <c r="S77" i="23"/>
  <c r="P78" i="24" s="1"/>
  <c r="M77" i="23"/>
  <c r="P99" i="13"/>
  <c r="P99" i="25"/>
  <c r="P164" i="13"/>
  <c r="P164" i="25"/>
  <c r="P162" i="13"/>
  <c r="P162" i="25"/>
  <c r="P142" i="13"/>
  <c r="P142" i="25"/>
  <c r="P123" i="13"/>
  <c r="P123" i="25"/>
  <c r="P130" i="13"/>
  <c r="P130" i="25"/>
  <c r="P165" i="13"/>
  <c r="P165" i="25"/>
  <c r="S88" i="17"/>
  <c r="M88" i="17"/>
  <c r="S169" i="17"/>
  <c r="M169" i="17"/>
  <c r="P144" i="13"/>
  <c r="P144" i="25"/>
  <c r="P140" i="13"/>
  <c r="P140" i="25"/>
  <c r="P117" i="25"/>
  <c r="P117" i="13"/>
  <c r="P135" i="13"/>
  <c r="P135" i="25"/>
  <c r="P152" i="13"/>
  <c r="S135" i="17"/>
  <c r="M135" i="17"/>
  <c r="P161" i="13"/>
  <c r="P161" i="25"/>
  <c r="U189" i="25"/>
  <c r="P112" i="13"/>
  <c r="P112" i="25"/>
  <c r="P108" i="13"/>
  <c r="P114" i="13"/>
  <c r="P114" i="25"/>
  <c r="S99" i="17"/>
  <c r="M99" i="17"/>
  <c r="P119" i="13"/>
  <c r="P119" i="25"/>
  <c r="P138" i="13"/>
  <c r="P138" i="25"/>
  <c r="P79" i="13"/>
  <c r="P79" i="25"/>
  <c r="M105" i="17"/>
  <c r="S105" i="17"/>
  <c r="P80" i="13"/>
  <c r="P80" i="25"/>
  <c r="M151" i="23"/>
  <c r="S151" i="23"/>
  <c r="P152" i="24" s="1"/>
  <c r="M82" i="23"/>
  <c r="S82" i="23"/>
  <c r="P83" i="24" s="1"/>
  <c r="P121" i="25"/>
  <c r="P121" i="13"/>
  <c r="P87" i="13"/>
  <c r="P87" i="25"/>
  <c r="P85" i="25"/>
  <c r="P85" i="13"/>
  <c r="P128" i="13"/>
  <c r="P128" i="25"/>
  <c r="P81" i="13"/>
  <c r="P81" i="25"/>
  <c r="P92" i="13"/>
  <c r="P92" i="25"/>
  <c r="P78" i="13"/>
  <c r="P90" i="25"/>
  <c r="P90" i="13"/>
  <c r="P126" i="13"/>
  <c r="P126" i="25"/>
  <c r="P72" i="13"/>
  <c r="P72" i="25"/>
  <c r="P167" i="13"/>
  <c r="P167" i="25"/>
  <c r="M148" i="17"/>
  <c r="S148" i="17"/>
  <c r="S142" i="17"/>
  <c r="M142" i="17"/>
  <c r="S147" i="23"/>
  <c r="P148" i="24" s="1"/>
  <c r="M147" i="23"/>
  <c r="S138" i="17"/>
  <c r="M138" i="17"/>
  <c r="M117" i="17"/>
  <c r="S117" i="17"/>
  <c r="P98" i="13"/>
  <c r="P98" i="25"/>
  <c r="S131" i="23"/>
  <c r="P132" i="24" s="1"/>
  <c r="M131" i="23"/>
  <c r="P86" i="13"/>
  <c r="P86" i="25"/>
  <c r="P137" i="13"/>
  <c r="P137" i="25"/>
  <c r="P163" i="13"/>
  <c r="P163" i="25"/>
  <c r="P168" i="13"/>
  <c r="P168" i="25"/>
  <c r="U189" i="13"/>
  <c r="F13" i="21"/>
  <c r="M106" i="23"/>
  <c r="S106" i="23"/>
  <c r="P107" i="24" s="1"/>
  <c r="P141" i="13"/>
  <c r="P141" i="25"/>
  <c r="T99" i="23" a="1"/>
  <c r="T99" i="23" s="1"/>
  <c r="T144" i="17" a="1"/>
  <c r="T144" i="17" s="1"/>
  <c r="T114" i="23" a="1"/>
  <c r="T114" i="23" s="1"/>
  <c r="P84" i="25"/>
  <c r="P84" i="13"/>
  <c r="P166" i="13"/>
  <c r="P166" i="25"/>
  <c r="S70" i="17"/>
  <c r="M70" i="17"/>
  <c r="P148" i="13"/>
  <c r="P147" i="13"/>
  <c r="P147" i="25"/>
  <c r="T103" i="17" a="1"/>
  <c r="T103" i="17" s="1"/>
  <c r="P159" i="13"/>
  <c r="P159" i="25"/>
  <c r="P129" i="13"/>
  <c r="P95" i="25"/>
  <c r="P83" i="13"/>
  <c r="P120" i="13"/>
  <c r="P120" i="25"/>
  <c r="P113" i="13"/>
  <c r="T150" i="17" a="1"/>
  <c r="T150" i="17" s="1"/>
  <c r="Q185" i="13" a="1"/>
  <c r="I180" i="17"/>
  <c r="Q185" i="25" a="1"/>
  <c r="S108" i="17"/>
  <c r="M108" i="17"/>
  <c r="P125" i="13"/>
  <c r="P125" i="25"/>
  <c r="P88" i="13"/>
  <c r="P88" i="25"/>
  <c r="P113" i="25" l="1"/>
  <c r="P148" i="25"/>
  <c r="P83" i="25"/>
  <c r="P155" i="25"/>
  <c r="P115" i="25"/>
  <c r="P152" i="25"/>
  <c r="K2" i="21"/>
  <c r="J2" i="21"/>
  <c r="P78" i="25"/>
  <c r="P108" i="25"/>
  <c r="Q8" i="25" a="1"/>
  <c r="X8" i="25" a="1"/>
  <c r="P71" i="13"/>
  <c r="P71" i="25"/>
  <c r="P145" i="25"/>
  <c r="P145" i="13"/>
  <c r="P109" i="13"/>
  <c r="P109" i="25"/>
  <c r="P106" i="25"/>
  <c r="P106" i="13"/>
  <c r="P74" i="13"/>
  <c r="P74" i="25"/>
  <c r="S180" i="17"/>
  <c r="P104" i="13"/>
  <c r="P104" i="25"/>
  <c r="P143" i="13"/>
  <c r="P143" i="25"/>
  <c r="P100" i="13"/>
  <c r="P100" i="25"/>
  <c r="P102" i="13"/>
  <c r="P102" i="25"/>
  <c r="P118" i="13"/>
  <c r="P118" i="25"/>
  <c r="P149" i="13"/>
  <c r="P149" i="25"/>
  <c r="P170" i="13"/>
  <c r="P170" i="25"/>
  <c r="O182" i="23"/>
  <c r="M180" i="23"/>
  <c r="R182" i="23"/>
  <c r="P182" i="23"/>
  <c r="Q182" i="23"/>
  <c r="P107" i="25"/>
  <c r="Q8" i="13" a="1"/>
  <c r="X8" i="13" a="1"/>
  <c r="Q187" i="25"/>
  <c r="U187" i="25" s="1"/>
  <c r="Q186" i="25"/>
  <c r="U186" i="25" s="1"/>
  <c r="Q185" i="25"/>
  <c r="U185" i="25" s="1"/>
  <c r="P70" i="24"/>
  <c r="S180" i="23"/>
  <c r="Q187" i="24"/>
  <c r="Q185" i="24"/>
  <c r="Q186" i="24"/>
  <c r="P158" i="13"/>
  <c r="P158" i="25"/>
  <c r="P154" i="13"/>
  <c r="P154" i="25"/>
  <c r="P89" i="13"/>
  <c r="P89" i="25"/>
  <c r="P151" i="13"/>
  <c r="P151" i="25"/>
  <c r="Q185" i="13"/>
  <c r="Q187" i="13"/>
  <c r="Q186" i="13"/>
  <c r="L13" i="21"/>
  <c r="J13" i="21"/>
  <c r="O13" i="21" s="1"/>
  <c r="P129" i="25"/>
  <c r="P139" i="13"/>
  <c r="P139" i="25"/>
  <c r="P136" i="25"/>
  <c r="P136" i="13"/>
  <c r="O182" i="17"/>
  <c r="M180" i="17"/>
  <c r="R182" i="17"/>
  <c r="P182" i="17"/>
  <c r="Q182" i="17"/>
  <c r="P146" i="13"/>
  <c r="P146" i="25"/>
  <c r="P132" i="25"/>
  <c r="P181" i="25" l="1"/>
  <c r="P181" i="13"/>
  <c r="P13" i="21"/>
  <c r="U186" i="13"/>
  <c r="F10" i="21"/>
  <c r="F11" i="21"/>
  <c r="U187" i="13"/>
  <c r="U185" i="13"/>
  <c r="F9" i="21"/>
  <c r="G10" i="21"/>
  <c r="K10" i="21" s="1"/>
  <c r="U186" i="24"/>
  <c r="X11" i="13"/>
  <c r="X58" i="13"/>
  <c r="X17" i="13"/>
  <c r="X40" i="13"/>
  <c r="X67" i="13"/>
  <c r="X18" i="13"/>
  <c r="X25" i="13"/>
  <c r="X29" i="13"/>
  <c r="X28" i="13"/>
  <c r="X45" i="13"/>
  <c r="X23" i="13"/>
  <c r="X46" i="13"/>
  <c r="X62" i="13"/>
  <c r="X26" i="13"/>
  <c r="X54" i="13"/>
  <c r="X53" i="13"/>
  <c r="X64" i="13"/>
  <c r="X66" i="13"/>
  <c r="X20" i="13"/>
  <c r="X33" i="13"/>
  <c r="X27" i="13"/>
  <c r="X21" i="13"/>
  <c r="X15" i="13"/>
  <c r="X65" i="13"/>
  <c r="X37" i="13"/>
  <c r="X31" i="13"/>
  <c r="X14" i="13"/>
  <c r="X12" i="13"/>
  <c r="X60" i="13"/>
  <c r="X51" i="13"/>
  <c r="X30" i="13"/>
  <c r="X61" i="13"/>
  <c r="X39" i="13"/>
  <c r="X19" i="13"/>
  <c r="X69" i="13"/>
  <c r="X36" i="13"/>
  <c r="X42" i="13"/>
  <c r="X22" i="13"/>
  <c r="X68" i="13"/>
  <c r="X16" i="13"/>
  <c r="X38" i="13"/>
  <c r="X52" i="13"/>
  <c r="X55" i="13"/>
  <c r="X56" i="13"/>
  <c r="X63" i="13"/>
  <c r="X47" i="13"/>
  <c r="X48" i="13"/>
  <c r="X8" i="13"/>
  <c r="X57" i="13"/>
  <c r="X41" i="13"/>
  <c r="X44" i="13"/>
  <c r="X32" i="13"/>
  <c r="X13" i="13"/>
  <c r="X59" i="13"/>
  <c r="X50" i="13"/>
  <c r="X10" i="13"/>
  <c r="X24" i="13"/>
  <c r="X43" i="13"/>
  <c r="X9" i="13"/>
  <c r="X49" i="13"/>
  <c r="X35" i="13"/>
  <c r="X34" i="13"/>
  <c r="Q42" i="13"/>
  <c r="Q177" i="13"/>
  <c r="Q129" i="13"/>
  <c r="Y129" i="13" s="1"/>
  <c r="Q142" i="13"/>
  <c r="Y142" i="13" s="1"/>
  <c r="Q174" i="13"/>
  <c r="Y174" i="13" s="1"/>
  <c r="Q176" i="13"/>
  <c r="Q24" i="13"/>
  <c r="Q169" i="13"/>
  <c r="Y169" i="13" s="1"/>
  <c r="Q170" i="13"/>
  <c r="Y170" i="13" s="1"/>
  <c r="Q25" i="13"/>
  <c r="Q43" i="13"/>
  <c r="Q84" i="13"/>
  <c r="Y84" i="13" s="1"/>
  <c r="Q118" i="13"/>
  <c r="Y118" i="13" s="1"/>
  <c r="Q105" i="13"/>
  <c r="Y105" i="13" s="1"/>
  <c r="Q48" i="13"/>
  <c r="Q94" i="13"/>
  <c r="Y94" i="13" s="1"/>
  <c r="Q133" i="13"/>
  <c r="Y133" i="13" s="1"/>
  <c r="Q146" i="13"/>
  <c r="Y146" i="13" s="1"/>
  <c r="Q113" i="13"/>
  <c r="Y113" i="13" s="1"/>
  <c r="Q11" i="13"/>
  <c r="Q121" i="13"/>
  <c r="Y121" i="13" s="1"/>
  <c r="Q78" i="13"/>
  <c r="Y78" i="13" s="1"/>
  <c r="Q101" i="13"/>
  <c r="Y101" i="13" s="1"/>
  <c r="Q14" i="13"/>
  <c r="Q110" i="13"/>
  <c r="Y110" i="13" s="1"/>
  <c r="Q103" i="13"/>
  <c r="Y103" i="13" s="1"/>
  <c r="Q12" i="13"/>
  <c r="Q139" i="13"/>
  <c r="Y139" i="13" s="1"/>
  <c r="Q167" i="13"/>
  <c r="Y167" i="13" s="1"/>
  <c r="Q36" i="13"/>
  <c r="Q75" i="13"/>
  <c r="Y75" i="13" s="1"/>
  <c r="Q47" i="13"/>
  <c r="Q141" i="13"/>
  <c r="Y141" i="13" s="1"/>
  <c r="Q130" i="13"/>
  <c r="Y130" i="13" s="1"/>
  <c r="Q66" i="13"/>
  <c r="Q34" i="13"/>
  <c r="Q40" i="13"/>
  <c r="Q30" i="13"/>
  <c r="Q72" i="13"/>
  <c r="Y72" i="13" s="1"/>
  <c r="Q135" i="13"/>
  <c r="Y135" i="13" s="1"/>
  <c r="Q10" i="13"/>
  <c r="Q178" i="13"/>
  <c r="Q32" i="13"/>
  <c r="Q97" i="13"/>
  <c r="Y97" i="13" s="1"/>
  <c r="Q140" i="13"/>
  <c r="Y140" i="13" s="1"/>
  <c r="Q33" i="13"/>
  <c r="Q164" i="13"/>
  <c r="Y164" i="13" s="1"/>
  <c r="Q165" i="13"/>
  <c r="Y165" i="13" s="1"/>
  <c r="Q123" i="13"/>
  <c r="Y123" i="13" s="1"/>
  <c r="Q126" i="13"/>
  <c r="Y126" i="13" s="1"/>
  <c r="Q87" i="13"/>
  <c r="Y87" i="13" s="1"/>
  <c r="Q109" i="13"/>
  <c r="Y109" i="13" s="1"/>
  <c r="Q83" i="13"/>
  <c r="Y83" i="13" s="1"/>
  <c r="Q163" i="13"/>
  <c r="Y163" i="13" s="1"/>
  <c r="Q89" i="13"/>
  <c r="Y89" i="13" s="1"/>
  <c r="Q104" i="13"/>
  <c r="Y104" i="13" s="1"/>
  <c r="Q100" i="13"/>
  <c r="Y100" i="13" s="1"/>
  <c r="Q98" i="13"/>
  <c r="Y98" i="13" s="1"/>
  <c r="Q76" i="13"/>
  <c r="Y76" i="13" s="1"/>
  <c r="Q19" i="13"/>
  <c r="Q16" i="13"/>
  <c r="Q9" i="13"/>
  <c r="Q158" i="13"/>
  <c r="Y158" i="13" s="1"/>
  <c r="Q159" i="13"/>
  <c r="Y159" i="13" s="1"/>
  <c r="Q171" i="13"/>
  <c r="Y171" i="13" s="1"/>
  <c r="Q175" i="13"/>
  <c r="Q180" i="13"/>
  <c r="Y180" i="13" s="1"/>
  <c r="Q86" i="13"/>
  <c r="Y86" i="13" s="1"/>
  <c r="Q116" i="13"/>
  <c r="Y116" i="13" s="1"/>
  <c r="Q138" i="13"/>
  <c r="Y138" i="13" s="1"/>
  <c r="Q54" i="13"/>
  <c r="Q61" i="13"/>
  <c r="Q8" i="13"/>
  <c r="Q136" i="13"/>
  <c r="Y136" i="13" s="1"/>
  <c r="Q35" i="13"/>
  <c r="Q149" i="13"/>
  <c r="Y149" i="13" s="1"/>
  <c r="Q82" i="13"/>
  <c r="Y82" i="13" s="1"/>
  <c r="Q21" i="13"/>
  <c r="Q51" i="13"/>
  <c r="Q65" i="13"/>
  <c r="Q147" i="13"/>
  <c r="Y147" i="13" s="1"/>
  <c r="Q23" i="13"/>
  <c r="Q69" i="13"/>
  <c r="Q56" i="13"/>
  <c r="Q71" i="13"/>
  <c r="Y71" i="13" s="1"/>
  <c r="Q27" i="13"/>
  <c r="Q92" i="13"/>
  <c r="Y92" i="13" s="1"/>
  <c r="Q144" i="13"/>
  <c r="Y144" i="13" s="1"/>
  <c r="Q52" i="13"/>
  <c r="Q128" i="13"/>
  <c r="Y128" i="13" s="1"/>
  <c r="Q111" i="13"/>
  <c r="Y111" i="13" s="1"/>
  <c r="Q67" i="13"/>
  <c r="Q93" i="13"/>
  <c r="Y93" i="13" s="1"/>
  <c r="Q88" i="13"/>
  <c r="Y88" i="13" s="1"/>
  <c r="Q162" i="13"/>
  <c r="Y162" i="13" s="1"/>
  <c r="Q112" i="13"/>
  <c r="Y112" i="13" s="1"/>
  <c r="Q166" i="13"/>
  <c r="Y166" i="13" s="1"/>
  <c r="Q119" i="13"/>
  <c r="Y119" i="13" s="1"/>
  <c r="Q153" i="13"/>
  <c r="Y153" i="13" s="1"/>
  <c r="Q15" i="13"/>
  <c r="Q107" i="13"/>
  <c r="Y107" i="13" s="1"/>
  <c r="Q99" i="13"/>
  <c r="Y99" i="13" s="1"/>
  <c r="Q74" i="13"/>
  <c r="Y74" i="13" s="1"/>
  <c r="Q151" i="13"/>
  <c r="Y151" i="13" s="1"/>
  <c r="Q90" i="13"/>
  <c r="Y90" i="13" s="1"/>
  <c r="Q60" i="13"/>
  <c r="Q157" i="13"/>
  <c r="Y157" i="13" s="1"/>
  <c r="Q68" i="13"/>
  <c r="Q102" i="13"/>
  <c r="Y102" i="13" s="1"/>
  <c r="Q150" i="13"/>
  <c r="Y150" i="13" s="1"/>
  <c r="Q13" i="13"/>
  <c r="Q31" i="13"/>
  <c r="Q160" i="13"/>
  <c r="Y160" i="13" s="1"/>
  <c r="Q38" i="13"/>
  <c r="Q168" i="13"/>
  <c r="Y168" i="13" s="1"/>
  <c r="Q29" i="13"/>
  <c r="Q96" i="13"/>
  <c r="Y96" i="13" s="1"/>
  <c r="Q120" i="13"/>
  <c r="Y120" i="13" s="1"/>
  <c r="Q70" i="13"/>
  <c r="Y70" i="13" s="1"/>
  <c r="Q124" i="13"/>
  <c r="Y124" i="13" s="1"/>
  <c r="Q117" i="13"/>
  <c r="Y117" i="13" s="1"/>
  <c r="Q106" i="13"/>
  <c r="Y106" i="13" s="1"/>
  <c r="Q143" i="13"/>
  <c r="Y143" i="13" s="1"/>
  <c r="Q37" i="13"/>
  <c r="Q63" i="13"/>
  <c r="Q45" i="13"/>
  <c r="Q91" i="13"/>
  <c r="Y91" i="13" s="1"/>
  <c r="Q148" i="13"/>
  <c r="Y148" i="13" s="1"/>
  <c r="Q39" i="13"/>
  <c r="Q73" i="13"/>
  <c r="Y73" i="13" s="1"/>
  <c r="Q172" i="13"/>
  <c r="Y172" i="13" s="1"/>
  <c r="Q18" i="13"/>
  <c r="Q53" i="13"/>
  <c r="Q173" i="13"/>
  <c r="Y173" i="13" s="1"/>
  <c r="Q62" i="13"/>
  <c r="Q59" i="13"/>
  <c r="Q22" i="13"/>
  <c r="Q155" i="13"/>
  <c r="Y155" i="13" s="1"/>
  <c r="Q64" i="13"/>
  <c r="Q58" i="13"/>
  <c r="Q154" i="13"/>
  <c r="Y154" i="13" s="1"/>
  <c r="Q57" i="13"/>
  <c r="Q179" i="13"/>
  <c r="Q131" i="13"/>
  <c r="Y131" i="13" s="1"/>
  <c r="Q156" i="13"/>
  <c r="Y156" i="13" s="1"/>
  <c r="Q161" i="13"/>
  <c r="Y161" i="13" s="1"/>
  <c r="Q114" i="13"/>
  <c r="Y114" i="13" s="1"/>
  <c r="Q85" i="13"/>
  <c r="Y85" i="13" s="1"/>
  <c r="Q108" i="13"/>
  <c r="Y108" i="13" s="1"/>
  <c r="Q55" i="13"/>
  <c r="Q125" i="13"/>
  <c r="Y125" i="13" s="1"/>
  <c r="Q79" i="13"/>
  <c r="Y79" i="13" s="1"/>
  <c r="Q127" i="13"/>
  <c r="Y127" i="13" s="1"/>
  <c r="Q134" i="13"/>
  <c r="Y134" i="13" s="1"/>
  <c r="Q28" i="13"/>
  <c r="Q137" i="13"/>
  <c r="Y137" i="13" s="1"/>
  <c r="Q41" i="13"/>
  <c r="Q145" i="13"/>
  <c r="Y145" i="13" s="1"/>
  <c r="Q26" i="13"/>
  <c r="Q50" i="13"/>
  <c r="Q49" i="13"/>
  <c r="Q122" i="13"/>
  <c r="Y122" i="13" s="1"/>
  <c r="Q44" i="13"/>
  <c r="Q46" i="13"/>
  <c r="Q17" i="13"/>
  <c r="Q95" i="13"/>
  <c r="Y95" i="13" s="1"/>
  <c r="Q132" i="13"/>
  <c r="Y132" i="13" s="1"/>
  <c r="Q115" i="13"/>
  <c r="Y115" i="13" s="1"/>
  <c r="Q20" i="13"/>
  <c r="Q80" i="13"/>
  <c r="Y80" i="13" s="1"/>
  <c r="Q77" i="13"/>
  <c r="Y77" i="13" s="1"/>
  <c r="Q152" i="13"/>
  <c r="Y152" i="13" s="1"/>
  <c r="Q81" i="13"/>
  <c r="Y81" i="13" s="1"/>
  <c r="X8" i="24" a="1"/>
  <c r="P181" i="24"/>
  <c r="Q8" i="24" a="1"/>
  <c r="G9" i="21"/>
  <c r="K9" i="21" s="1"/>
  <c r="U185" i="24"/>
  <c r="G11" i="21"/>
  <c r="K11" i="21" s="1"/>
  <c r="U187" i="24"/>
  <c r="X10" i="25"/>
  <c r="X64" i="25"/>
  <c r="X44" i="25"/>
  <c r="X62" i="25"/>
  <c r="X39" i="25"/>
  <c r="X49" i="25"/>
  <c r="X67" i="25"/>
  <c r="X60" i="25"/>
  <c r="X41" i="25"/>
  <c r="X50" i="25"/>
  <c r="X63" i="25"/>
  <c r="X54" i="25"/>
  <c r="X45" i="25"/>
  <c r="X27" i="25"/>
  <c r="X29" i="25"/>
  <c r="X16" i="25"/>
  <c r="X53" i="25"/>
  <c r="X13" i="25"/>
  <c r="X52" i="25"/>
  <c r="X34" i="25"/>
  <c r="X26" i="25"/>
  <c r="X43" i="25"/>
  <c r="X58" i="25"/>
  <c r="X37" i="25"/>
  <c r="X23" i="25"/>
  <c r="X59" i="25"/>
  <c r="X15" i="25"/>
  <c r="X25" i="25"/>
  <c r="X47" i="25"/>
  <c r="X65" i="25"/>
  <c r="X33" i="25"/>
  <c r="X8" i="25"/>
  <c r="X22" i="25"/>
  <c r="X42" i="25"/>
  <c r="X35" i="25"/>
  <c r="X66" i="25"/>
  <c r="X40" i="25"/>
  <c r="X46" i="25"/>
  <c r="X57" i="25"/>
  <c r="X30" i="25"/>
  <c r="X38" i="25"/>
  <c r="X51" i="25"/>
  <c r="X55" i="25"/>
  <c r="X56" i="25"/>
  <c r="X32" i="25"/>
  <c r="X68" i="25"/>
  <c r="X28" i="25"/>
  <c r="X36" i="25"/>
  <c r="X11" i="25"/>
  <c r="X69" i="25"/>
  <c r="X9" i="25"/>
  <c r="X20" i="25"/>
  <c r="X31" i="25"/>
  <c r="X24" i="25"/>
  <c r="X14" i="25"/>
  <c r="X12" i="25"/>
  <c r="X19" i="25"/>
  <c r="X61" i="25"/>
  <c r="X21" i="25"/>
  <c r="X17" i="25"/>
  <c r="X48" i="25"/>
  <c r="X18" i="25"/>
  <c r="Q98" i="25"/>
  <c r="Y98" i="25" s="1"/>
  <c r="Q111" i="25"/>
  <c r="Y111" i="25" s="1"/>
  <c r="Q167" i="25"/>
  <c r="Y167" i="25" s="1"/>
  <c r="Q122" i="25"/>
  <c r="Y122" i="25" s="1"/>
  <c r="Q159" i="25"/>
  <c r="Y159" i="25" s="1"/>
  <c r="Q125" i="25"/>
  <c r="Y125" i="25" s="1"/>
  <c r="Q145" i="25"/>
  <c r="Y145" i="25" s="1"/>
  <c r="Q156" i="25"/>
  <c r="Y156" i="25" s="1"/>
  <c r="Q13" i="25"/>
  <c r="Q175" i="25"/>
  <c r="Q177" i="25"/>
  <c r="Q23" i="25"/>
  <c r="Q127" i="25"/>
  <c r="Y127" i="25" s="1"/>
  <c r="Q121" i="25"/>
  <c r="Y121" i="25" s="1"/>
  <c r="Q51" i="25"/>
  <c r="Q76" i="25"/>
  <c r="Y76" i="25" s="1"/>
  <c r="Q141" i="25"/>
  <c r="Y141" i="25" s="1"/>
  <c r="Q39" i="25"/>
  <c r="Q133" i="25"/>
  <c r="Y133" i="25" s="1"/>
  <c r="Q166" i="25"/>
  <c r="Y166" i="25" s="1"/>
  <c r="Q172" i="25"/>
  <c r="Y172" i="25" s="1"/>
  <c r="Q61" i="25"/>
  <c r="Q115" i="25"/>
  <c r="Y115" i="25" s="1"/>
  <c r="Q163" i="25"/>
  <c r="Y163" i="25" s="1"/>
  <c r="Q77" i="25"/>
  <c r="Y77" i="25" s="1"/>
  <c r="Q82" i="25"/>
  <c r="Y82" i="25" s="1"/>
  <c r="Q84" i="25"/>
  <c r="Y84" i="25" s="1"/>
  <c r="Q42" i="25"/>
  <c r="Q136" i="25"/>
  <c r="Y136" i="25" s="1"/>
  <c r="Q90" i="25"/>
  <c r="Y90" i="25" s="1"/>
  <c r="Q16" i="25"/>
  <c r="Q59" i="25"/>
  <c r="Q83" i="25"/>
  <c r="Y83" i="25" s="1"/>
  <c r="Q147" i="25"/>
  <c r="Y147" i="25" s="1"/>
  <c r="Q8" i="25"/>
  <c r="Q134" i="25"/>
  <c r="Y134" i="25" s="1"/>
  <c r="Q54" i="25"/>
  <c r="Q68" i="25"/>
  <c r="Q17" i="25"/>
  <c r="Q118" i="25"/>
  <c r="Y118" i="25" s="1"/>
  <c r="Q60" i="25"/>
  <c r="Q34" i="25"/>
  <c r="Q155" i="25"/>
  <c r="Y155" i="25" s="1"/>
  <c r="Q101" i="25"/>
  <c r="Y101" i="25" s="1"/>
  <c r="Q75" i="25"/>
  <c r="Y75" i="25" s="1"/>
  <c r="Q62" i="25"/>
  <c r="Q27" i="25"/>
  <c r="Q93" i="25"/>
  <c r="Y93" i="25" s="1"/>
  <c r="Q15" i="25"/>
  <c r="Q153" i="25"/>
  <c r="Y153" i="25" s="1"/>
  <c r="Q171" i="25"/>
  <c r="Y171" i="25" s="1"/>
  <c r="Q124" i="25"/>
  <c r="Y124" i="25" s="1"/>
  <c r="Q67" i="25"/>
  <c r="Q148" i="25"/>
  <c r="Y148" i="25" s="1"/>
  <c r="Q88" i="25"/>
  <c r="Y88" i="25" s="1"/>
  <c r="Q99" i="25"/>
  <c r="Y99" i="25" s="1"/>
  <c r="Q12" i="25"/>
  <c r="Q71" i="25"/>
  <c r="Y71" i="25" s="1"/>
  <c r="Q151" i="25"/>
  <c r="Y151" i="25" s="1"/>
  <c r="Q119" i="25"/>
  <c r="Y119" i="25" s="1"/>
  <c r="Q137" i="25"/>
  <c r="Y137" i="25" s="1"/>
  <c r="Q106" i="25"/>
  <c r="Y106" i="25" s="1"/>
  <c r="Q157" i="25"/>
  <c r="Y157" i="25" s="1"/>
  <c r="Q38" i="25"/>
  <c r="Q32" i="25"/>
  <c r="Q73" i="25"/>
  <c r="Y73" i="25" s="1"/>
  <c r="Q161" i="25"/>
  <c r="Y161" i="25" s="1"/>
  <c r="Q31" i="25"/>
  <c r="Q150" i="25"/>
  <c r="Y150" i="25" s="1"/>
  <c r="Q11" i="25"/>
  <c r="Q87" i="25"/>
  <c r="Y87" i="25" s="1"/>
  <c r="Q114" i="25"/>
  <c r="Y114" i="25" s="1"/>
  <c r="Q18" i="25"/>
  <c r="Q22" i="25"/>
  <c r="Q144" i="25"/>
  <c r="Y144" i="25" s="1"/>
  <c r="Q158" i="25"/>
  <c r="Y158" i="25" s="1"/>
  <c r="Q128" i="25"/>
  <c r="Y128" i="25" s="1"/>
  <c r="Q78" i="25"/>
  <c r="Y78" i="25" s="1"/>
  <c r="Q40" i="25"/>
  <c r="Q55" i="25"/>
  <c r="Q14" i="25"/>
  <c r="Q95" i="25"/>
  <c r="Y95" i="25" s="1"/>
  <c r="Q24" i="25"/>
  <c r="Q25" i="25"/>
  <c r="Q46" i="25"/>
  <c r="Q48" i="25"/>
  <c r="Q79" i="25"/>
  <c r="Y79" i="25" s="1"/>
  <c r="Q103" i="25"/>
  <c r="Y103" i="25" s="1"/>
  <c r="Q92" i="25"/>
  <c r="Y92" i="25" s="1"/>
  <c r="Q129" i="25"/>
  <c r="Y129" i="25" s="1"/>
  <c r="Q50" i="25"/>
  <c r="Q57" i="25"/>
  <c r="Q112" i="25"/>
  <c r="Y112" i="25" s="1"/>
  <c r="Q123" i="25"/>
  <c r="Y123" i="25" s="1"/>
  <c r="Q105" i="25"/>
  <c r="Y105" i="25" s="1"/>
  <c r="Q65" i="25"/>
  <c r="Q89" i="25"/>
  <c r="Y89" i="25" s="1"/>
  <c r="Q45" i="25"/>
  <c r="Q41" i="25"/>
  <c r="Q135" i="25"/>
  <c r="Y135" i="25" s="1"/>
  <c r="Q142" i="25"/>
  <c r="Y142" i="25" s="1"/>
  <c r="Q26" i="25"/>
  <c r="Q49" i="25"/>
  <c r="Q104" i="25"/>
  <c r="Y104" i="25" s="1"/>
  <c r="Q86" i="25"/>
  <c r="Y86" i="25" s="1"/>
  <c r="Q30" i="25"/>
  <c r="Q85" i="25"/>
  <c r="Y85" i="25" s="1"/>
  <c r="Q170" i="25"/>
  <c r="Y170" i="25" s="1"/>
  <c r="Q80" i="25"/>
  <c r="Y80" i="25" s="1"/>
  <c r="Q44" i="25"/>
  <c r="Q35" i="25"/>
  <c r="Q140" i="25"/>
  <c r="Y140" i="25" s="1"/>
  <c r="Q96" i="25"/>
  <c r="Y96" i="25" s="1"/>
  <c r="Q138" i="25"/>
  <c r="Y138" i="25" s="1"/>
  <c r="Q164" i="25"/>
  <c r="Y164" i="25" s="1"/>
  <c r="Q113" i="25"/>
  <c r="Y113" i="25" s="1"/>
  <c r="Q36" i="25"/>
  <c r="Q64" i="25"/>
  <c r="Q28" i="25"/>
  <c r="Q117" i="25"/>
  <c r="Y117" i="25" s="1"/>
  <c r="Q43" i="25"/>
  <c r="Q116" i="25"/>
  <c r="Y116" i="25" s="1"/>
  <c r="Q139" i="25"/>
  <c r="Y139" i="25" s="1"/>
  <c r="Q53" i="25"/>
  <c r="Q152" i="25"/>
  <c r="Y152" i="25" s="1"/>
  <c r="Q66" i="25"/>
  <c r="Q160" i="25"/>
  <c r="Y160" i="25" s="1"/>
  <c r="Q29" i="25"/>
  <c r="Q81" i="25"/>
  <c r="Y81" i="25" s="1"/>
  <c r="Q109" i="25"/>
  <c r="Y109" i="25" s="1"/>
  <c r="Q47" i="25"/>
  <c r="Q33" i="25"/>
  <c r="Q70" i="25"/>
  <c r="Y70" i="25" s="1"/>
  <c r="Q176" i="25"/>
  <c r="Q94" i="25"/>
  <c r="Y94" i="25" s="1"/>
  <c r="Q120" i="25"/>
  <c r="Y120" i="25" s="1"/>
  <c r="Q143" i="25"/>
  <c r="Y143" i="25" s="1"/>
  <c r="Q126" i="25"/>
  <c r="Y126" i="25" s="1"/>
  <c r="Q100" i="25"/>
  <c r="Y100" i="25" s="1"/>
  <c r="Q149" i="25"/>
  <c r="Y149" i="25" s="1"/>
  <c r="Q58" i="25"/>
  <c r="Q102" i="25"/>
  <c r="Y102" i="25" s="1"/>
  <c r="Q52" i="25"/>
  <c r="Q20" i="25"/>
  <c r="Q19" i="25"/>
  <c r="Q131" i="25"/>
  <c r="Y131" i="25" s="1"/>
  <c r="Q72" i="25"/>
  <c r="Y72" i="25" s="1"/>
  <c r="Q110" i="25"/>
  <c r="Y110" i="25" s="1"/>
  <c r="Q107" i="25"/>
  <c r="Y107" i="25" s="1"/>
  <c r="Q165" i="25"/>
  <c r="Y165" i="25" s="1"/>
  <c r="Q174" i="25"/>
  <c r="Y174" i="25" s="1"/>
  <c r="Q97" i="25"/>
  <c r="Y97" i="25" s="1"/>
  <c r="Q178" i="25"/>
  <c r="Q146" i="25"/>
  <c r="Y146" i="25" s="1"/>
  <c r="Q69" i="25"/>
  <c r="Q37" i="25"/>
  <c r="Q9" i="25"/>
  <c r="Q56" i="25"/>
  <c r="Q168" i="25"/>
  <c r="Y168" i="25" s="1"/>
  <c r="Q10" i="25"/>
  <c r="Q108" i="25"/>
  <c r="Y108" i="25" s="1"/>
  <c r="Q130" i="25"/>
  <c r="Y130" i="25" s="1"/>
  <c r="Q169" i="25"/>
  <c r="Y169" i="25" s="1"/>
  <c r="Q179" i="25"/>
  <c r="Q74" i="25"/>
  <c r="Y74" i="25" s="1"/>
  <c r="Q132" i="25"/>
  <c r="Y132" i="25" s="1"/>
  <c r="Q63" i="25"/>
  <c r="Q162" i="25"/>
  <c r="Y162" i="25" s="1"/>
  <c r="Q91" i="25"/>
  <c r="Y91" i="25" s="1"/>
  <c r="Q173" i="25"/>
  <c r="Y173" i="25" s="1"/>
  <c r="Q154" i="25"/>
  <c r="Y154" i="25" s="1"/>
  <c r="Q180" i="25"/>
  <c r="Y180" i="25" s="1"/>
  <c r="Q21" i="25"/>
  <c r="Z17" i="25" l="1"/>
  <c r="Z20" i="25"/>
  <c r="Z54" i="25"/>
  <c r="Z24" i="13"/>
  <c r="Z57" i="13"/>
  <c r="Q194" i="25"/>
  <c r="U194" i="25" s="1"/>
  <c r="Y176" i="25"/>
  <c r="Q196" i="25"/>
  <c r="U196" i="25" s="1"/>
  <c r="Y178" i="25"/>
  <c r="Y19" i="25"/>
  <c r="AB19" i="25"/>
  <c r="Y43" i="25"/>
  <c r="AB43" i="25"/>
  <c r="AB14" i="25"/>
  <c r="Y14" i="25"/>
  <c r="AB32" i="25"/>
  <c r="Y32" i="25"/>
  <c r="AB12" i="25"/>
  <c r="Y12" i="25"/>
  <c r="AB13" i="25"/>
  <c r="Y13" i="25"/>
  <c r="Z28" i="25"/>
  <c r="Z33" i="25"/>
  <c r="Z58" i="25"/>
  <c r="Z67" i="25"/>
  <c r="Y44" i="13"/>
  <c r="AB44" i="13"/>
  <c r="Q234" i="13"/>
  <c r="U234" i="13" s="1"/>
  <c r="Y28" i="13"/>
  <c r="AB28" i="13"/>
  <c r="Y64" i="13"/>
  <c r="AB64" i="13"/>
  <c r="Y35" i="13"/>
  <c r="AB35" i="13"/>
  <c r="AB43" i="13"/>
  <c r="Y43" i="13"/>
  <c r="Z38" i="13"/>
  <c r="Z39" i="13"/>
  <c r="Z37" i="13"/>
  <c r="Z64" i="13"/>
  <c r="Z11" i="13"/>
  <c r="Y10" i="25"/>
  <c r="AB10" i="25"/>
  <c r="Y20" i="25"/>
  <c r="AB20" i="25"/>
  <c r="Y29" i="25"/>
  <c r="AB29" i="25"/>
  <c r="AB65" i="25"/>
  <c r="Y65" i="25"/>
  <c r="AB55" i="25"/>
  <c r="Y55" i="25"/>
  <c r="Y38" i="25"/>
  <c r="AB38" i="25"/>
  <c r="Y59" i="25"/>
  <c r="AB59" i="25"/>
  <c r="Z18" i="25"/>
  <c r="Z24" i="25"/>
  <c r="Z68" i="25"/>
  <c r="Z46" i="25"/>
  <c r="Z65" i="25"/>
  <c r="Z43" i="25"/>
  <c r="Z27" i="25"/>
  <c r="Z49" i="25"/>
  <c r="Y38" i="13"/>
  <c r="AB38" i="13"/>
  <c r="AB60" i="13"/>
  <c r="Y60" i="13"/>
  <c r="AB23" i="13"/>
  <c r="Y23" i="13"/>
  <c r="Q197" i="13"/>
  <c r="Y175" i="13"/>
  <c r="Q193" i="13"/>
  <c r="Y178" i="13"/>
  <c r="Q196" i="13"/>
  <c r="AB25" i="13"/>
  <c r="Y25" i="13"/>
  <c r="Y177" i="13"/>
  <c r="Q195" i="13"/>
  <c r="Z10" i="13"/>
  <c r="AL8" i="13" a="1"/>
  <c r="Z8" i="13"/>
  <c r="Z16" i="13"/>
  <c r="Z61" i="13"/>
  <c r="Z65" i="13"/>
  <c r="Z53" i="13"/>
  <c r="Z29" i="13"/>
  <c r="Y44" i="25"/>
  <c r="AB44" i="25"/>
  <c r="Q234" i="25"/>
  <c r="U234" i="25" s="1"/>
  <c r="Y18" i="25"/>
  <c r="AB18" i="25"/>
  <c r="AB15" i="25"/>
  <c r="Y15" i="25"/>
  <c r="Q232" i="25"/>
  <c r="U232" i="25" s="1"/>
  <c r="Y60" i="25"/>
  <c r="AB60" i="25"/>
  <c r="Z14" i="25"/>
  <c r="Z57" i="25"/>
  <c r="Z29" i="25"/>
  <c r="Y69" i="13"/>
  <c r="AB69" i="13"/>
  <c r="Y32" i="13"/>
  <c r="AB32" i="13"/>
  <c r="AB66" i="13"/>
  <c r="Q239" i="13"/>
  <c r="U239" i="13" s="1"/>
  <c r="Y66" i="13"/>
  <c r="Y12" i="13"/>
  <c r="AB12" i="13"/>
  <c r="Z28" i="13"/>
  <c r="AB63" i="25"/>
  <c r="Y63" i="25"/>
  <c r="Y52" i="25"/>
  <c r="AB52" i="25"/>
  <c r="AB28" i="25"/>
  <c r="Y28" i="25"/>
  <c r="Y35" i="25"/>
  <c r="AB35" i="25"/>
  <c r="AB49" i="25"/>
  <c r="Y49" i="25"/>
  <c r="Q236" i="25"/>
  <c r="U236" i="25" s="1"/>
  <c r="AB40" i="25"/>
  <c r="Y40" i="25"/>
  <c r="Y27" i="25"/>
  <c r="AB27" i="25"/>
  <c r="Y17" i="25"/>
  <c r="AB17" i="25"/>
  <c r="Y16" i="25"/>
  <c r="AB16" i="25"/>
  <c r="AB51" i="25"/>
  <c r="Y51" i="25"/>
  <c r="Z48" i="25"/>
  <c r="Z31" i="25"/>
  <c r="Z32" i="25"/>
  <c r="Z40" i="25"/>
  <c r="Z47" i="25"/>
  <c r="Z26" i="25"/>
  <c r="Z45" i="25"/>
  <c r="Z39" i="25"/>
  <c r="AB20" i="13"/>
  <c r="Y20" i="13"/>
  <c r="Q236" i="13"/>
  <c r="U236" i="13" s="1"/>
  <c r="Y49" i="13"/>
  <c r="AB49" i="13"/>
  <c r="Y22" i="13"/>
  <c r="AB22" i="13"/>
  <c r="AB39" i="13"/>
  <c r="Y39" i="13"/>
  <c r="AB52" i="13"/>
  <c r="Y52" i="13"/>
  <c r="Y8" i="13"/>
  <c r="Q208" i="13" a="1"/>
  <c r="Q200" i="13" a="1"/>
  <c r="Q200" i="13" s="1"/>
  <c r="T8" i="13" a="1"/>
  <c r="T8" i="13" s="1"/>
  <c r="U180" i="13" a="1"/>
  <c r="U180" i="13" s="1"/>
  <c r="W8" i="13" a="1"/>
  <c r="W8" i="13" s="1"/>
  <c r="Q202" i="13" a="1"/>
  <c r="Q202" i="13" s="1"/>
  <c r="Q190" i="13" a="1"/>
  <c r="Q190" i="13" s="1"/>
  <c r="AP8" i="13" a="1"/>
  <c r="Q184" i="13"/>
  <c r="Q203" i="13" a="1"/>
  <c r="Q203" i="13" s="1"/>
  <c r="U8" i="13" a="1"/>
  <c r="AN8" i="13" a="1"/>
  <c r="Q225" i="13" a="1"/>
  <c r="Q230" i="13"/>
  <c r="AB8" i="13"/>
  <c r="Y10" i="13"/>
  <c r="AB10" i="13"/>
  <c r="Y42" i="13"/>
  <c r="AB42" i="13"/>
  <c r="Q233" i="13"/>
  <c r="U233" i="13" s="1"/>
  <c r="Z50" i="13"/>
  <c r="Z48" i="13"/>
  <c r="Z68" i="13"/>
  <c r="Z30" i="13"/>
  <c r="Z15" i="13"/>
  <c r="Z54" i="13"/>
  <c r="Z25" i="13"/>
  <c r="Q170" i="24"/>
  <c r="Q153" i="24"/>
  <c r="Q47" i="24"/>
  <c r="Q11" i="24"/>
  <c r="Q55" i="24"/>
  <c r="Q68" i="24"/>
  <c r="Q157" i="24"/>
  <c r="Q180" i="24"/>
  <c r="Y180" i="24" s="1"/>
  <c r="Q27" i="24"/>
  <c r="Q155" i="24"/>
  <c r="Q102" i="24"/>
  <c r="Q172" i="24"/>
  <c r="Q106" i="24"/>
  <c r="Q76" i="24"/>
  <c r="Q146" i="24"/>
  <c r="Q78" i="24"/>
  <c r="Q58" i="24"/>
  <c r="Q166" i="24"/>
  <c r="Q113" i="24"/>
  <c r="Q101" i="24"/>
  <c r="Q112" i="24"/>
  <c r="Q128" i="24"/>
  <c r="Q98" i="24"/>
  <c r="Q89" i="24"/>
  <c r="Q50" i="24"/>
  <c r="Q60" i="24"/>
  <c r="Q45" i="24"/>
  <c r="Q129" i="24"/>
  <c r="Q161" i="24"/>
  <c r="Q115" i="24"/>
  <c r="Q81" i="24"/>
  <c r="Q131" i="24"/>
  <c r="Q25" i="24"/>
  <c r="Q95" i="24"/>
  <c r="Q80" i="24"/>
  <c r="Q53" i="24"/>
  <c r="Q143" i="24"/>
  <c r="Q125" i="24"/>
  <c r="Q175" i="24"/>
  <c r="Q110" i="24"/>
  <c r="Q120" i="24"/>
  <c r="Q88" i="24"/>
  <c r="Q147" i="24"/>
  <c r="Q19" i="24"/>
  <c r="Q70" i="24"/>
  <c r="Q134" i="24"/>
  <c r="Q114" i="24"/>
  <c r="Q124" i="24"/>
  <c r="Q44" i="24"/>
  <c r="Q169" i="24"/>
  <c r="Q84" i="24"/>
  <c r="Q93" i="24"/>
  <c r="Q156" i="24"/>
  <c r="Q77" i="24"/>
  <c r="Q57" i="24"/>
  <c r="Q99" i="24"/>
  <c r="Q167" i="24"/>
  <c r="Q37" i="24"/>
  <c r="Q137" i="24"/>
  <c r="Q100" i="24"/>
  <c r="Q133" i="24"/>
  <c r="Q92" i="24"/>
  <c r="Q17" i="24"/>
  <c r="Q75" i="24"/>
  <c r="Q15" i="24"/>
  <c r="Q72" i="24"/>
  <c r="Q13" i="24"/>
  <c r="Q138" i="24"/>
  <c r="Q163" i="24"/>
  <c r="Q21" i="24"/>
  <c r="Q119" i="24"/>
  <c r="Q52" i="24"/>
  <c r="Q41" i="24"/>
  <c r="Q165" i="24"/>
  <c r="Q168" i="24"/>
  <c r="Q38" i="24"/>
  <c r="Q158" i="24"/>
  <c r="Q107" i="24"/>
  <c r="Q28" i="24"/>
  <c r="Q104" i="24"/>
  <c r="Q56" i="24"/>
  <c r="Q91" i="24"/>
  <c r="Q24" i="24"/>
  <c r="Q151" i="24"/>
  <c r="Q136" i="24"/>
  <c r="Q132" i="24"/>
  <c r="Q160" i="24"/>
  <c r="Q116" i="24"/>
  <c r="Q149" i="24"/>
  <c r="Q105" i="24"/>
  <c r="Q33" i="24"/>
  <c r="Q97" i="24"/>
  <c r="Q39" i="24"/>
  <c r="Q40" i="24"/>
  <c r="Q8" i="24"/>
  <c r="Q51" i="24"/>
  <c r="Q29" i="24"/>
  <c r="Q140" i="24"/>
  <c r="Q20" i="24"/>
  <c r="Q127" i="24"/>
  <c r="Q31" i="24"/>
  <c r="Q59" i="24"/>
  <c r="Q142" i="24"/>
  <c r="Q86" i="24"/>
  <c r="Q14" i="24"/>
  <c r="Q141" i="24"/>
  <c r="Q178" i="24"/>
  <c r="Q139" i="24"/>
  <c r="Q62" i="24"/>
  <c r="Q108" i="24"/>
  <c r="Q43" i="24"/>
  <c r="Q103" i="24"/>
  <c r="Q74" i="24"/>
  <c r="Q16" i="24"/>
  <c r="Q9" i="24"/>
  <c r="Q145" i="24"/>
  <c r="Q96" i="24"/>
  <c r="Q164" i="24"/>
  <c r="Q121" i="24"/>
  <c r="Q46" i="24"/>
  <c r="Q150" i="24"/>
  <c r="Q174" i="24"/>
  <c r="Q118" i="24"/>
  <c r="Q94" i="24"/>
  <c r="Q67" i="24"/>
  <c r="Q90" i="24"/>
  <c r="Q12" i="24"/>
  <c r="Q48" i="24"/>
  <c r="Q42" i="24"/>
  <c r="Q32" i="24"/>
  <c r="Q61" i="24"/>
  <c r="Q162" i="24"/>
  <c r="Q66" i="24"/>
  <c r="Q85" i="24"/>
  <c r="Q148" i="24"/>
  <c r="Q22" i="24"/>
  <c r="Q159" i="24"/>
  <c r="Q126" i="24"/>
  <c r="Q18" i="24"/>
  <c r="Q135" i="24"/>
  <c r="Q49" i="24"/>
  <c r="Q79" i="24"/>
  <c r="Q109" i="24"/>
  <c r="Q83" i="24"/>
  <c r="Q82" i="24"/>
  <c r="Q64" i="24"/>
  <c r="Q54" i="24"/>
  <c r="Q177" i="24"/>
  <c r="Q176" i="24"/>
  <c r="Q34" i="24"/>
  <c r="Q171" i="24"/>
  <c r="Q63" i="24"/>
  <c r="Q123" i="24"/>
  <c r="Q173" i="24"/>
  <c r="Q130" i="24"/>
  <c r="Q73" i="24"/>
  <c r="Q144" i="24"/>
  <c r="Q65" i="24"/>
  <c r="Q69" i="24"/>
  <c r="Q30" i="24"/>
  <c r="Q122" i="24"/>
  <c r="Q23" i="24"/>
  <c r="Q152" i="24"/>
  <c r="Q179" i="24"/>
  <c r="Q87" i="24"/>
  <c r="Q154" i="24"/>
  <c r="Q117" i="24"/>
  <c r="Q26" i="24"/>
  <c r="Q35" i="24"/>
  <c r="Q10" i="24"/>
  <c r="Q111" i="24"/>
  <c r="Q71" i="24"/>
  <c r="Q36" i="24"/>
  <c r="Y50" i="13"/>
  <c r="AB50" i="13"/>
  <c r="Y59" i="13"/>
  <c r="AB59" i="13"/>
  <c r="AB31" i="13"/>
  <c r="Y31" i="13"/>
  <c r="AB65" i="13"/>
  <c r="Y65" i="13"/>
  <c r="AB61" i="13"/>
  <c r="Y61" i="13"/>
  <c r="AB47" i="13"/>
  <c r="Y47" i="13"/>
  <c r="AB14" i="13"/>
  <c r="Y14" i="13"/>
  <c r="Z34" i="13"/>
  <c r="Z59" i="13"/>
  <c r="Z47" i="13"/>
  <c r="Z22" i="13"/>
  <c r="Z51" i="13"/>
  <c r="Z21" i="13"/>
  <c r="Z26" i="13"/>
  <c r="Z18" i="13"/>
  <c r="J9" i="21"/>
  <c r="O9" i="21" s="1"/>
  <c r="L9" i="21"/>
  <c r="AB56" i="25"/>
  <c r="Y56" i="25"/>
  <c r="Q239" i="25"/>
  <c r="U239" i="25" s="1"/>
  <c r="Y66" i="25"/>
  <c r="AB66" i="25"/>
  <c r="AB11" i="25"/>
  <c r="Y11" i="25"/>
  <c r="Q231" i="25"/>
  <c r="U231" i="25" s="1"/>
  <c r="Q238" i="25"/>
  <c r="U238" i="25" s="1"/>
  <c r="AB62" i="25"/>
  <c r="Y62" i="25"/>
  <c r="Y61" i="25"/>
  <c r="AB61" i="25"/>
  <c r="Z56" i="25"/>
  <c r="Z66" i="25"/>
  <c r="Z34" i="25"/>
  <c r="Y21" i="25"/>
  <c r="AB21" i="25"/>
  <c r="Y9" i="25"/>
  <c r="AB9" i="25"/>
  <c r="Y58" i="25"/>
  <c r="AB58" i="25"/>
  <c r="AB36" i="25"/>
  <c r="Y36" i="25"/>
  <c r="AB46" i="25"/>
  <c r="Y46" i="25"/>
  <c r="Y67" i="25"/>
  <c r="AB67" i="25"/>
  <c r="AB54" i="25"/>
  <c r="Y54" i="25"/>
  <c r="Q237" i="25"/>
  <c r="U237" i="25" s="1"/>
  <c r="Z21" i="25"/>
  <c r="Z9" i="25"/>
  <c r="Z55" i="25"/>
  <c r="Z35" i="25"/>
  <c r="Z15" i="25"/>
  <c r="Z52" i="25"/>
  <c r="Z63" i="25"/>
  <c r="Z44" i="25"/>
  <c r="Y26" i="13"/>
  <c r="AB26" i="13"/>
  <c r="Q198" i="13"/>
  <c r="Y179" i="13"/>
  <c r="Q238" i="13"/>
  <c r="U238" i="13" s="1"/>
  <c r="AB62" i="13"/>
  <c r="Y62" i="13"/>
  <c r="Y13" i="13"/>
  <c r="AB13" i="13"/>
  <c r="Y51" i="13"/>
  <c r="AB51" i="13"/>
  <c r="Y54" i="13"/>
  <c r="Q237" i="13"/>
  <c r="U237" i="13" s="1"/>
  <c r="AB54" i="13"/>
  <c r="Y48" i="13"/>
  <c r="AB48" i="13"/>
  <c r="AB24" i="13"/>
  <c r="Y24" i="13"/>
  <c r="Z35" i="13"/>
  <c r="Z13" i="13"/>
  <c r="Z63" i="13"/>
  <c r="Z42" i="13"/>
  <c r="Z60" i="13"/>
  <c r="Z27" i="13"/>
  <c r="Z62" i="13"/>
  <c r="Z67" i="13"/>
  <c r="X14" i="24"/>
  <c r="X27" i="24"/>
  <c r="X45" i="24"/>
  <c r="X32" i="24"/>
  <c r="X48" i="24"/>
  <c r="X66" i="24"/>
  <c r="X37" i="24"/>
  <c r="X34" i="24"/>
  <c r="X38" i="24"/>
  <c r="X57" i="24"/>
  <c r="X41" i="24"/>
  <c r="X44" i="24"/>
  <c r="X56" i="24"/>
  <c r="X64" i="24"/>
  <c r="X49" i="24"/>
  <c r="X33" i="24"/>
  <c r="X28" i="24"/>
  <c r="X19" i="24"/>
  <c r="X29" i="24"/>
  <c r="X61" i="24"/>
  <c r="X8" i="24"/>
  <c r="X60" i="24"/>
  <c r="X18" i="24"/>
  <c r="X50" i="24"/>
  <c r="X42" i="24"/>
  <c r="X24" i="24"/>
  <c r="X20" i="24"/>
  <c r="X31" i="24"/>
  <c r="X15" i="24"/>
  <c r="X23" i="24"/>
  <c r="X53" i="24"/>
  <c r="X13" i="24"/>
  <c r="X65" i="24"/>
  <c r="X55" i="24"/>
  <c r="X17" i="24"/>
  <c r="X16" i="24"/>
  <c r="X40" i="24"/>
  <c r="X63" i="24"/>
  <c r="X39" i="24"/>
  <c r="X10" i="24"/>
  <c r="X25" i="24"/>
  <c r="X35" i="24"/>
  <c r="X43" i="24"/>
  <c r="X12" i="24"/>
  <c r="X54" i="24"/>
  <c r="X11" i="24"/>
  <c r="X26" i="24"/>
  <c r="X9" i="24"/>
  <c r="X58" i="24"/>
  <c r="X47" i="24"/>
  <c r="X59" i="24"/>
  <c r="X36" i="24"/>
  <c r="X51" i="24"/>
  <c r="X46" i="24"/>
  <c r="X30" i="24"/>
  <c r="X52" i="24"/>
  <c r="X62" i="24"/>
  <c r="X22" i="24"/>
  <c r="X67" i="24"/>
  <c r="X21" i="24"/>
  <c r="X69" i="24"/>
  <c r="X68" i="24"/>
  <c r="Y55" i="13"/>
  <c r="AB55" i="13"/>
  <c r="Y57" i="13"/>
  <c r="AB57" i="13"/>
  <c r="Q235" i="13"/>
  <c r="U235" i="13" s="1"/>
  <c r="Y45" i="13"/>
  <c r="AB45" i="13"/>
  <c r="AB27" i="13"/>
  <c r="Y27" i="13"/>
  <c r="AB21" i="13"/>
  <c r="Y21" i="13"/>
  <c r="AB9" i="13"/>
  <c r="Y9" i="13"/>
  <c r="AB33" i="13"/>
  <c r="Y33" i="13"/>
  <c r="AB30" i="13"/>
  <c r="Y30" i="13"/>
  <c r="AB36" i="13"/>
  <c r="Y36" i="13"/>
  <c r="Q194" i="13"/>
  <c r="Y176" i="13"/>
  <c r="Z49" i="13"/>
  <c r="Z32" i="13"/>
  <c r="Z56" i="13"/>
  <c r="Z36" i="13"/>
  <c r="Z12" i="13"/>
  <c r="Z33" i="13"/>
  <c r="Z46" i="13"/>
  <c r="Z40" i="13"/>
  <c r="Y64" i="25"/>
  <c r="AB64" i="25"/>
  <c r="AB26" i="25"/>
  <c r="Y26" i="25"/>
  <c r="AB48" i="25"/>
  <c r="Y48" i="25"/>
  <c r="Y68" i="25"/>
  <c r="AB68" i="25"/>
  <c r="Z25" i="25"/>
  <c r="Z62" i="25"/>
  <c r="AB37" i="25"/>
  <c r="Y37" i="25"/>
  <c r="AB33" i="25"/>
  <c r="Y33" i="25"/>
  <c r="Y53" i="25"/>
  <c r="AB53" i="25"/>
  <c r="AB57" i="25"/>
  <c r="Y57" i="25"/>
  <c r="Y31" i="25"/>
  <c r="AB31" i="25"/>
  <c r="AB42" i="25"/>
  <c r="Q233" i="25"/>
  <c r="U233" i="25" s="1"/>
  <c r="Y42" i="25"/>
  <c r="Z69" i="25"/>
  <c r="Z59" i="25"/>
  <c r="Z64" i="25"/>
  <c r="Y69" i="25"/>
  <c r="AB69" i="25"/>
  <c r="Y47" i="25"/>
  <c r="AB47" i="25"/>
  <c r="Y41" i="25"/>
  <c r="AB41" i="25"/>
  <c r="AB50" i="25"/>
  <c r="Y50" i="25"/>
  <c r="AB24" i="25"/>
  <c r="Y24" i="25"/>
  <c r="Q200" i="25" a="1"/>
  <c r="Q200" i="25" s="1"/>
  <c r="T8" i="25" a="1"/>
  <c r="T8" i="25" s="1"/>
  <c r="U180" i="25" a="1"/>
  <c r="U180" i="25" s="1"/>
  <c r="Q203" i="25" a="1"/>
  <c r="Q203" i="25" s="1"/>
  <c r="U203" i="25" s="1"/>
  <c r="W8" i="25" a="1"/>
  <c r="W8" i="25" s="1"/>
  <c r="Q184" i="25"/>
  <c r="U184" i="25" s="1"/>
  <c r="Y8" i="25"/>
  <c r="AN8" i="25" a="1"/>
  <c r="Q208" i="25" a="1"/>
  <c r="AB8" i="25"/>
  <c r="Q225" i="25" a="1"/>
  <c r="U8" i="25" a="1"/>
  <c r="Q202" i="25" a="1"/>
  <c r="Q202" i="25" s="1"/>
  <c r="U202" i="25" s="1"/>
  <c r="AP8" i="25" a="1"/>
  <c r="Q230" i="25"/>
  <c r="Q190" i="25" a="1"/>
  <c r="Q190" i="25" s="1"/>
  <c r="Q195" i="25"/>
  <c r="U195" i="25" s="1"/>
  <c r="Y177" i="25"/>
  <c r="Z19" i="25"/>
  <c r="Z11" i="25"/>
  <c r="Z38" i="25"/>
  <c r="Z22" i="25"/>
  <c r="Z23" i="25"/>
  <c r="Z53" i="25"/>
  <c r="Z41" i="25"/>
  <c r="Z10" i="25"/>
  <c r="AB17" i="13"/>
  <c r="Y17" i="13"/>
  <c r="Y41" i="13"/>
  <c r="AB41" i="13"/>
  <c r="AB53" i="13"/>
  <c r="Y53" i="13"/>
  <c r="AB63" i="13"/>
  <c r="Y63" i="13"/>
  <c r="Y16" i="13"/>
  <c r="AB16" i="13"/>
  <c r="Y40" i="13"/>
  <c r="AB40" i="13"/>
  <c r="Z9" i="13"/>
  <c r="Z44" i="13"/>
  <c r="Z55" i="13"/>
  <c r="Z69" i="13"/>
  <c r="Z14" i="13"/>
  <c r="Z20" i="13"/>
  <c r="Z23" i="13"/>
  <c r="Z17" i="13"/>
  <c r="J11" i="21"/>
  <c r="L11" i="21"/>
  <c r="Y179" i="25"/>
  <c r="Q198" i="25"/>
  <c r="U198" i="25" s="1"/>
  <c r="Y25" i="25"/>
  <c r="AB25" i="25"/>
  <c r="Y23" i="25"/>
  <c r="AB23" i="25"/>
  <c r="Z61" i="25"/>
  <c r="Z51" i="25"/>
  <c r="Z42" i="25"/>
  <c r="Z13" i="25"/>
  <c r="Z50" i="25"/>
  <c r="Y30" i="25"/>
  <c r="AB30" i="25"/>
  <c r="AB45" i="25"/>
  <c r="Q235" i="25"/>
  <c r="U235" i="25" s="1"/>
  <c r="Y45" i="25"/>
  <c r="Y22" i="25"/>
  <c r="AB22" i="25"/>
  <c r="Y34" i="25"/>
  <c r="AB34" i="25"/>
  <c r="AB39" i="25"/>
  <c r="Y39" i="25"/>
  <c r="Q193" i="25"/>
  <c r="U193" i="25" s="1"/>
  <c r="Q197" i="25"/>
  <c r="Y175" i="25"/>
  <c r="Z12" i="25"/>
  <c r="Z36" i="25"/>
  <c r="Z30" i="25"/>
  <c r="AL8" i="25" a="1"/>
  <c r="Z8" i="25"/>
  <c r="Z37" i="25"/>
  <c r="Z16" i="25"/>
  <c r="Z60" i="25"/>
  <c r="Y46" i="13"/>
  <c r="AB46" i="13"/>
  <c r="Y58" i="13"/>
  <c r="AB58" i="13"/>
  <c r="Y18" i="13"/>
  <c r="AB18" i="13"/>
  <c r="Y37" i="13"/>
  <c r="AB37" i="13"/>
  <c r="AB29" i="13"/>
  <c r="Y29" i="13"/>
  <c r="AB68" i="13"/>
  <c r="Y68" i="13"/>
  <c r="Y15" i="13"/>
  <c r="Q232" i="13"/>
  <c r="U232" i="13" s="1"/>
  <c r="AB15" i="13"/>
  <c r="AB67" i="13"/>
  <c r="Y67" i="13"/>
  <c r="Y56" i="13"/>
  <c r="AB56" i="13"/>
  <c r="AB19" i="13"/>
  <c r="Y19" i="13"/>
  <c r="AB34" i="13"/>
  <c r="Y34" i="13"/>
  <c r="Q231" i="13"/>
  <c r="U231" i="13" s="1"/>
  <c r="Y11" i="13"/>
  <c r="AB11" i="13"/>
  <c r="Z43" i="13"/>
  <c r="Z41" i="13"/>
  <c r="Z52" i="13"/>
  <c r="Z19" i="13"/>
  <c r="Z31" i="13"/>
  <c r="Z66" i="13"/>
  <c r="Z45" i="13"/>
  <c r="Z58" i="13"/>
  <c r="J10" i="21"/>
  <c r="L10" i="21"/>
  <c r="P9" i="21" l="1"/>
  <c r="AA58" i="13"/>
  <c r="AA30" i="25"/>
  <c r="U10" i="24"/>
  <c r="AB10" i="24"/>
  <c r="Y10" i="24"/>
  <c r="U64" i="24"/>
  <c r="Y64" i="24"/>
  <c r="AB64" i="24"/>
  <c r="U32" i="24"/>
  <c r="Y32" i="24"/>
  <c r="AB32" i="24"/>
  <c r="U174" i="24"/>
  <c r="Y174" i="24"/>
  <c r="Y16" i="24"/>
  <c r="AB16" i="24"/>
  <c r="U16" i="24"/>
  <c r="U141" i="24"/>
  <c r="Y141" i="24"/>
  <c r="U140" i="24"/>
  <c r="Y140" i="24"/>
  <c r="U105" i="24"/>
  <c r="Y105" i="24"/>
  <c r="U91" i="24"/>
  <c r="Y91" i="24"/>
  <c r="U165" i="24"/>
  <c r="Y165" i="24"/>
  <c r="U72" i="24"/>
  <c r="Y72" i="24"/>
  <c r="U37" i="24"/>
  <c r="AB37" i="24"/>
  <c r="Y37" i="24"/>
  <c r="Y169" i="24"/>
  <c r="U169" i="24"/>
  <c r="U88" i="24"/>
  <c r="Y88" i="24"/>
  <c r="Y95" i="24"/>
  <c r="U95" i="24"/>
  <c r="AB60" i="24"/>
  <c r="Y60" i="24"/>
  <c r="U60" i="24"/>
  <c r="Y166" i="24"/>
  <c r="U166" i="24"/>
  <c r="U155" i="24"/>
  <c r="Y155" i="24"/>
  <c r="Y153" i="24"/>
  <c r="U153" i="24"/>
  <c r="U230" i="13"/>
  <c r="Q240" i="13"/>
  <c r="U240" i="13" s="1"/>
  <c r="U202" i="13"/>
  <c r="F26" i="21"/>
  <c r="AA20" i="13"/>
  <c r="AA17" i="25"/>
  <c r="AA15" i="25"/>
  <c r="AA23" i="13"/>
  <c r="AA28" i="13"/>
  <c r="AA13" i="25"/>
  <c r="AA56" i="13"/>
  <c r="AA29" i="13"/>
  <c r="AA34" i="25"/>
  <c r="AA25" i="25"/>
  <c r="AA16" i="13"/>
  <c r="U44" i="25"/>
  <c r="U78" i="25"/>
  <c r="U138" i="25"/>
  <c r="U157" i="25"/>
  <c r="U101" i="25"/>
  <c r="U48" i="25"/>
  <c r="U42" i="25"/>
  <c r="U116" i="25"/>
  <c r="U111" i="25"/>
  <c r="U124" i="25"/>
  <c r="U95" i="25"/>
  <c r="U81" i="25"/>
  <c r="U121" i="25"/>
  <c r="U16" i="25"/>
  <c r="U107" i="25"/>
  <c r="U59" i="25"/>
  <c r="U112" i="25"/>
  <c r="U144" i="25"/>
  <c r="U25" i="25"/>
  <c r="U99" i="25"/>
  <c r="U80" i="25"/>
  <c r="U178" i="25"/>
  <c r="U163" i="25"/>
  <c r="U109" i="25"/>
  <c r="U90" i="25"/>
  <c r="U158" i="25"/>
  <c r="U65" i="25"/>
  <c r="U127" i="25"/>
  <c r="U97" i="25"/>
  <c r="U85" i="25"/>
  <c r="U114" i="25"/>
  <c r="U82" i="25"/>
  <c r="U37" i="25"/>
  <c r="U118" i="25"/>
  <c r="U159" i="25"/>
  <c r="U53" i="25"/>
  <c r="U21" i="25"/>
  <c r="U71" i="25"/>
  <c r="U56" i="25"/>
  <c r="U145" i="25"/>
  <c r="U142" i="25"/>
  <c r="U137" i="25"/>
  <c r="U24" i="25"/>
  <c r="U68" i="25"/>
  <c r="U22" i="25"/>
  <c r="U132" i="25"/>
  <c r="U152" i="25"/>
  <c r="U40" i="25"/>
  <c r="U146" i="25"/>
  <c r="U14" i="25"/>
  <c r="U169" i="25"/>
  <c r="U171" i="25"/>
  <c r="U177" i="25"/>
  <c r="U74" i="25"/>
  <c r="U61" i="25"/>
  <c r="U150" i="25"/>
  <c r="U43" i="25"/>
  <c r="U130" i="25"/>
  <c r="U20" i="25"/>
  <c r="U173" i="25"/>
  <c r="U148" i="25"/>
  <c r="U153" i="25"/>
  <c r="U120" i="25"/>
  <c r="U26" i="25"/>
  <c r="U13" i="25"/>
  <c r="U23" i="25"/>
  <c r="U162" i="25"/>
  <c r="U64" i="25"/>
  <c r="U92" i="25"/>
  <c r="U155" i="25"/>
  <c r="U50" i="25"/>
  <c r="U47" i="25"/>
  <c r="U18" i="25"/>
  <c r="U151" i="25"/>
  <c r="U41" i="25"/>
  <c r="U8" i="25"/>
  <c r="U113" i="25"/>
  <c r="U89" i="25"/>
  <c r="U141" i="25"/>
  <c r="U119" i="25"/>
  <c r="U67" i="25"/>
  <c r="U77" i="25"/>
  <c r="U88" i="25"/>
  <c r="U135" i="25"/>
  <c r="U154" i="25"/>
  <c r="U76" i="25"/>
  <c r="U19" i="25"/>
  <c r="U164" i="25"/>
  <c r="U29" i="25"/>
  <c r="U46" i="25"/>
  <c r="U140" i="25"/>
  <c r="U110" i="25"/>
  <c r="U32" i="25"/>
  <c r="U54" i="25"/>
  <c r="U58" i="25"/>
  <c r="U51" i="25"/>
  <c r="U70" i="25"/>
  <c r="U66" i="25"/>
  <c r="U105" i="25"/>
  <c r="U34" i="25"/>
  <c r="U75" i="25"/>
  <c r="U49" i="25"/>
  <c r="U31" i="25"/>
  <c r="U11" i="25"/>
  <c r="U117" i="25"/>
  <c r="U156" i="25"/>
  <c r="U35" i="25"/>
  <c r="U33" i="25"/>
  <c r="U86" i="25"/>
  <c r="U179" i="25"/>
  <c r="U143" i="25"/>
  <c r="U73" i="25"/>
  <c r="U167" i="25"/>
  <c r="U165" i="25"/>
  <c r="U176" i="25"/>
  <c r="U139" i="25"/>
  <c r="U172" i="25"/>
  <c r="U106" i="25"/>
  <c r="U28" i="25"/>
  <c r="U27" i="25"/>
  <c r="U108" i="25"/>
  <c r="U126" i="25"/>
  <c r="U84" i="25"/>
  <c r="U96" i="25"/>
  <c r="U122" i="25"/>
  <c r="U57" i="25"/>
  <c r="U60" i="25"/>
  <c r="U174" i="25"/>
  <c r="U168" i="25"/>
  <c r="U55" i="25"/>
  <c r="U133" i="25"/>
  <c r="U149" i="25"/>
  <c r="U102" i="25"/>
  <c r="U12" i="25"/>
  <c r="U98" i="25"/>
  <c r="U94" i="25"/>
  <c r="U129" i="25"/>
  <c r="U160" i="25"/>
  <c r="U62" i="25"/>
  <c r="U15" i="25"/>
  <c r="U87" i="25"/>
  <c r="U93" i="25"/>
  <c r="U134" i="25"/>
  <c r="U131" i="25"/>
  <c r="U91" i="25"/>
  <c r="U100" i="25"/>
  <c r="U161" i="25"/>
  <c r="U103" i="25"/>
  <c r="U115" i="25"/>
  <c r="U147" i="25"/>
  <c r="U45" i="25"/>
  <c r="U17" i="25"/>
  <c r="U30" i="25"/>
  <c r="U69" i="25"/>
  <c r="U52" i="25"/>
  <c r="U83" i="25"/>
  <c r="U123" i="25"/>
  <c r="U9" i="25"/>
  <c r="U36" i="25"/>
  <c r="U166" i="25"/>
  <c r="U63" i="25"/>
  <c r="U175" i="25"/>
  <c r="U104" i="25"/>
  <c r="U136" i="25"/>
  <c r="U125" i="25"/>
  <c r="U39" i="25"/>
  <c r="U38" i="25"/>
  <c r="U170" i="25"/>
  <c r="U10" i="25"/>
  <c r="U128" i="25"/>
  <c r="U79" i="25"/>
  <c r="U72" i="25"/>
  <c r="AA9" i="13"/>
  <c r="Z67" i="24"/>
  <c r="AL67" i="24"/>
  <c r="Z59" i="24"/>
  <c r="AL59" i="24"/>
  <c r="Z43" i="24"/>
  <c r="AL43" i="24"/>
  <c r="Z17" i="24"/>
  <c r="AL17" i="24"/>
  <c r="Z20" i="24"/>
  <c r="AL20" i="24"/>
  <c r="AL29" i="24"/>
  <c r="Z29" i="24"/>
  <c r="Z41" i="24"/>
  <c r="AL41" i="24"/>
  <c r="AL45" i="24"/>
  <c r="Z45" i="24"/>
  <c r="AA61" i="25"/>
  <c r="AA66" i="25"/>
  <c r="AA47" i="13"/>
  <c r="Y35" i="24"/>
  <c r="AB35" i="24"/>
  <c r="U35" i="24"/>
  <c r="U122" i="24"/>
  <c r="Y122" i="24"/>
  <c r="Y123" i="24"/>
  <c r="U123" i="24"/>
  <c r="Y82" i="24"/>
  <c r="U82" i="24"/>
  <c r="Y159" i="24"/>
  <c r="U159" i="24"/>
  <c r="U42" i="24"/>
  <c r="Q233" i="24"/>
  <c r="U233" i="24" s="1"/>
  <c r="Y42" i="24"/>
  <c r="AB42" i="24"/>
  <c r="U150" i="24"/>
  <c r="Y150" i="24"/>
  <c r="Y74" i="24"/>
  <c r="U74" i="24"/>
  <c r="Y14" i="24"/>
  <c r="U14" i="24"/>
  <c r="AB14" i="24"/>
  <c r="Y29" i="24"/>
  <c r="U29" i="24"/>
  <c r="AB29" i="24"/>
  <c r="Y149" i="24"/>
  <c r="U149" i="24"/>
  <c r="Y56" i="24"/>
  <c r="U56" i="24"/>
  <c r="AB56" i="24"/>
  <c r="U41" i="24"/>
  <c r="Y41" i="24"/>
  <c r="AB41" i="24"/>
  <c r="Q232" i="24"/>
  <c r="U232" i="24" s="1"/>
  <c r="AB15" i="24"/>
  <c r="U15" i="24"/>
  <c r="Y15" i="24"/>
  <c r="Y167" i="24"/>
  <c r="U167" i="24"/>
  <c r="U44" i="24"/>
  <c r="Y44" i="24"/>
  <c r="Q234" i="24"/>
  <c r="U234" i="24" s="1"/>
  <c r="AB44" i="24"/>
  <c r="U120" i="24"/>
  <c r="Y120" i="24"/>
  <c r="AB25" i="24"/>
  <c r="U25" i="24"/>
  <c r="Y25" i="24"/>
  <c r="U50" i="24"/>
  <c r="AB50" i="24"/>
  <c r="Y50" i="24"/>
  <c r="Y58" i="24"/>
  <c r="U58" i="24"/>
  <c r="AB58" i="24"/>
  <c r="U27" i="24"/>
  <c r="Y27" i="24"/>
  <c r="AB27" i="24"/>
  <c r="U170" i="24"/>
  <c r="Y170" i="24"/>
  <c r="Q228" i="13"/>
  <c r="Q225" i="13"/>
  <c r="Q226" i="13"/>
  <c r="Q227" i="13"/>
  <c r="AA39" i="13"/>
  <c r="AA35" i="25"/>
  <c r="AA69" i="13"/>
  <c r="AA25" i="13"/>
  <c r="AA38" i="25"/>
  <c r="AA20" i="25"/>
  <c r="AA43" i="13"/>
  <c r="AA43" i="25"/>
  <c r="AL21" i="24"/>
  <c r="Z21" i="24"/>
  <c r="AL16" i="24"/>
  <c r="Z16" i="24"/>
  <c r="Z44" i="24"/>
  <c r="AL44" i="24"/>
  <c r="G71" i="21" s="1"/>
  <c r="K71" i="21" s="1"/>
  <c r="Y23" i="24"/>
  <c r="AB23" i="24"/>
  <c r="U23" i="24"/>
  <c r="AA67" i="13"/>
  <c r="AA63" i="13"/>
  <c r="AA41" i="25"/>
  <c r="AA59" i="13"/>
  <c r="U26" i="24"/>
  <c r="Y26" i="24"/>
  <c r="AB26" i="24"/>
  <c r="Y30" i="24"/>
  <c r="U30" i="24"/>
  <c r="AB30" i="24"/>
  <c r="U63" i="24"/>
  <c r="AB63" i="24"/>
  <c r="Y63" i="24"/>
  <c r="U83" i="24"/>
  <c r="Y83" i="24"/>
  <c r="Y22" i="24"/>
  <c r="AB22" i="24"/>
  <c r="U22" i="24"/>
  <c r="Y46" i="24"/>
  <c r="AB46" i="24"/>
  <c r="U46" i="24"/>
  <c r="U86" i="24"/>
  <c r="Y86" i="24"/>
  <c r="AB51" i="24"/>
  <c r="Y51" i="24"/>
  <c r="U51" i="24"/>
  <c r="Y116" i="24"/>
  <c r="U116" i="24"/>
  <c r="AB52" i="24"/>
  <c r="Y52" i="24"/>
  <c r="U52" i="24"/>
  <c r="U75" i="24"/>
  <c r="Y75" i="24"/>
  <c r="Y99" i="24"/>
  <c r="U99" i="24"/>
  <c r="U124" i="24"/>
  <c r="Y124" i="24"/>
  <c r="U110" i="24"/>
  <c r="Y110" i="24"/>
  <c r="U131" i="24"/>
  <c r="Y131" i="24"/>
  <c r="U89" i="24"/>
  <c r="Y89" i="24"/>
  <c r="U78" i="24"/>
  <c r="Y78" i="24"/>
  <c r="F58" i="21"/>
  <c r="F64" i="21"/>
  <c r="F60" i="21"/>
  <c r="F59" i="21"/>
  <c r="AN8" i="13"/>
  <c r="AO64" i="13" s="1"/>
  <c r="F63" i="21"/>
  <c r="F56" i="21"/>
  <c r="F61" i="21"/>
  <c r="F57" i="21"/>
  <c r="F62" i="21"/>
  <c r="AA27" i="25"/>
  <c r="AA28" i="25"/>
  <c r="AA12" i="13"/>
  <c r="AA60" i="13"/>
  <c r="AA55" i="25"/>
  <c r="AA12" i="25"/>
  <c r="AA22" i="25"/>
  <c r="AH42" i="25"/>
  <c r="AH57" i="25"/>
  <c r="AI43" i="25"/>
  <c r="AI41" i="25"/>
  <c r="AH26" i="25"/>
  <c r="AI21" i="25"/>
  <c r="AI35" i="25"/>
  <c r="AI30" i="25"/>
  <c r="AI49" i="25"/>
  <c r="AI14" i="25"/>
  <c r="AH39" i="25"/>
  <c r="AI28" i="25"/>
  <c r="AI18" i="25"/>
  <c r="AH17" i="25"/>
  <c r="AH25" i="25"/>
  <c r="AH68" i="25"/>
  <c r="AI34" i="25"/>
  <c r="AI16" i="25"/>
  <c r="AH13" i="25"/>
  <c r="AH51" i="25"/>
  <c r="AH23" i="25"/>
  <c r="AH69" i="25"/>
  <c r="AH24" i="25"/>
  <c r="AI36" i="25"/>
  <c r="AI55" i="25"/>
  <c r="AI48" i="25"/>
  <c r="AH29" i="25"/>
  <c r="AH47" i="25"/>
  <c r="AI52" i="25"/>
  <c r="AI53" i="25"/>
  <c r="AH30" i="25"/>
  <c r="AH55" i="25"/>
  <c r="AH20" i="25"/>
  <c r="AH27" i="25"/>
  <c r="AH31" i="25"/>
  <c r="AH66" i="25"/>
  <c r="AI32" i="25"/>
  <c r="AH40" i="25"/>
  <c r="AH45" i="25"/>
  <c r="AH28" i="25"/>
  <c r="AH37" i="25"/>
  <c r="AI31" i="25"/>
  <c r="AH9" i="25"/>
  <c r="AI26" i="25"/>
  <c r="AH38" i="25"/>
  <c r="AI56" i="25"/>
  <c r="AI65" i="25"/>
  <c r="AH46" i="25"/>
  <c r="AH8" i="25"/>
  <c r="AH32" i="25"/>
  <c r="AI62" i="25"/>
  <c r="AI57" i="25"/>
  <c r="AI22" i="25"/>
  <c r="AH48" i="25"/>
  <c r="AH44" i="25"/>
  <c r="AH63" i="25"/>
  <c r="AI13" i="25"/>
  <c r="AI12" i="25"/>
  <c r="AI50" i="25"/>
  <c r="AH64" i="25"/>
  <c r="AH35" i="25"/>
  <c r="AH19" i="25"/>
  <c r="AI9" i="25"/>
  <c r="AI54" i="25"/>
  <c r="AH22" i="25"/>
  <c r="AI20" i="25"/>
  <c r="AH43" i="25"/>
  <c r="AH11" i="25"/>
  <c r="AH18" i="25"/>
  <c r="AH14" i="25"/>
  <c r="AI15" i="25"/>
  <c r="AI47" i="25"/>
  <c r="AI51" i="25"/>
  <c r="AH67" i="25"/>
  <c r="AH34" i="25"/>
  <c r="AH12" i="25"/>
  <c r="AH36" i="25"/>
  <c r="AI63" i="25"/>
  <c r="AI25" i="25"/>
  <c r="AH53" i="25"/>
  <c r="AI42" i="25"/>
  <c r="AI37" i="25"/>
  <c r="AH33" i="25"/>
  <c r="AI27" i="25"/>
  <c r="AI59" i="25"/>
  <c r="AI64" i="25"/>
  <c r="AH61" i="25"/>
  <c r="AH52" i="25"/>
  <c r="AI40" i="25"/>
  <c r="AH54" i="25"/>
  <c r="AH60" i="25"/>
  <c r="AI17" i="25"/>
  <c r="AI58" i="25"/>
  <c r="AI61" i="25"/>
  <c r="AH50" i="25"/>
  <c r="AI69" i="25"/>
  <c r="AI19" i="25"/>
  <c r="AI46" i="25"/>
  <c r="AI8" i="25"/>
  <c r="AI66" i="25"/>
  <c r="AI24" i="25"/>
  <c r="AH15" i="25"/>
  <c r="AI44" i="25"/>
  <c r="AI11" i="25"/>
  <c r="AI23" i="25"/>
  <c r="AH21" i="25"/>
  <c r="AH58" i="25"/>
  <c r="AI45" i="25"/>
  <c r="AH10" i="25"/>
  <c r="AH41" i="25"/>
  <c r="AH62" i="25"/>
  <c r="AI10" i="25"/>
  <c r="AI60" i="25"/>
  <c r="AH59" i="25"/>
  <c r="AI38" i="25"/>
  <c r="AH56" i="25"/>
  <c r="AH65" i="25"/>
  <c r="AI67" i="25"/>
  <c r="AI33" i="25"/>
  <c r="AH16" i="25"/>
  <c r="AI29" i="25"/>
  <c r="AI68" i="25"/>
  <c r="AH49" i="25"/>
  <c r="AI39" i="25"/>
  <c r="AA33" i="25"/>
  <c r="AA48" i="25"/>
  <c r="AA36" i="13"/>
  <c r="AA21" i="13"/>
  <c r="AA57" i="13"/>
  <c r="Z62" i="24"/>
  <c r="AL62" i="24"/>
  <c r="Z58" i="24"/>
  <c r="AL58" i="24"/>
  <c r="AL25" i="24"/>
  <c r="Z25" i="24"/>
  <c r="AL65" i="24"/>
  <c r="Z65" i="24"/>
  <c r="Z42" i="24"/>
  <c r="AL42" i="24"/>
  <c r="G70" i="21" s="1"/>
  <c r="K70" i="21" s="1"/>
  <c r="Z28" i="24"/>
  <c r="AL28" i="24"/>
  <c r="Z38" i="24"/>
  <c r="AL38" i="24"/>
  <c r="Z14" i="24"/>
  <c r="AL14" i="24"/>
  <c r="U198" i="13"/>
  <c r="F22" i="21"/>
  <c r="AA46" i="25"/>
  <c r="AA56" i="25"/>
  <c r="AA61" i="13"/>
  <c r="U117" i="24"/>
  <c r="Y117" i="24"/>
  <c r="Y69" i="24"/>
  <c r="AB69" i="24"/>
  <c r="U69" i="24"/>
  <c r="U171" i="24"/>
  <c r="Y171" i="24"/>
  <c r="U109" i="24"/>
  <c r="Y109" i="24"/>
  <c r="U148" i="24"/>
  <c r="Y148" i="24"/>
  <c r="Y12" i="24"/>
  <c r="U12" i="24"/>
  <c r="AB12" i="24"/>
  <c r="Y121" i="24"/>
  <c r="U121" i="24"/>
  <c r="Y43" i="24"/>
  <c r="AB43" i="24"/>
  <c r="U43" i="24"/>
  <c r="Y142" i="24"/>
  <c r="U142" i="24"/>
  <c r="AP8" i="24" a="1"/>
  <c r="Q200" i="24" a="1"/>
  <c r="Q200" i="24" s="1"/>
  <c r="Q184" i="24"/>
  <c r="Q208" i="24" a="1"/>
  <c r="AN8" i="24" a="1"/>
  <c r="Y8" i="24"/>
  <c r="AB8" i="24"/>
  <c r="Q190" i="24" a="1"/>
  <c r="Q190" i="24" s="1"/>
  <c r="W8" i="24" a="1"/>
  <c r="W8" i="24" s="1"/>
  <c r="Q202" i="24" a="1"/>
  <c r="Q202" i="24" s="1"/>
  <c r="Q225" i="24" a="1"/>
  <c r="U180" i="24"/>
  <c r="Q230" i="24"/>
  <c r="T8" i="24" a="1"/>
  <c r="T8" i="24" s="1"/>
  <c r="Q203" i="24" a="1"/>
  <c r="Q203" i="24" s="1"/>
  <c r="U8" i="24"/>
  <c r="U160" i="24"/>
  <c r="Y160" i="24"/>
  <c r="U28" i="24"/>
  <c r="Y28" i="24"/>
  <c r="AB28" i="24"/>
  <c r="Y119" i="24"/>
  <c r="U119" i="24"/>
  <c r="Y17" i="24"/>
  <c r="U17" i="24"/>
  <c r="AB17" i="24"/>
  <c r="AB57" i="24"/>
  <c r="Y57" i="24"/>
  <c r="U57" i="24"/>
  <c r="U114" i="24"/>
  <c r="Y114" i="24"/>
  <c r="Y175" i="24"/>
  <c r="Q197" i="24"/>
  <c r="Q193" i="24"/>
  <c r="U175" i="24"/>
  <c r="Y81" i="24"/>
  <c r="U81" i="24"/>
  <c r="Y98" i="24"/>
  <c r="U98" i="24"/>
  <c r="U146" i="24"/>
  <c r="Y146" i="24"/>
  <c r="Y157" i="24"/>
  <c r="U157" i="24"/>
  <c r="AA42" i="13"/>
  <c r="U160" i="13"/>
  <c r="U130" i="13"/>
  <c r="U36" i="13"/>
  <c r="U64" i="13"/>
  <c r="U83" i="13"/>
  <c r="U179" i="13"/>
  <c r="U139" i="13"/>
  <c r="U40" i="13"/>
  <c r="U108" i="13"/>
  <c r="U132" i="13"/>
  <c r="U101" i="13"/>
  <c r="U116" i="13"/>
  <c r="U119" i="13"/>
  <c r="U94" i="13"/>
  <c r="U114" i="13"/>
  <c r="U17" i="13"/>
  <c r="U16" i="13"/>
  <c r="U136" i="13"/>
  <c r="U117" i="13"/>
  <c r="U65" i="13"/>
  <c r="U70" i="13"/>
  <c r="U110" i="13"/>
  <c r="U177" i="13"/>
  <c r="U35" i="13"/>
  <c r="U15" i="13"/>
  <c r="U156" i="13"/>
  <c r="U19" i="13"/>
  <c r="U33" i="13"/>
  <c r="U38" i="13"/>
  <c r="U57" i="13"/>
  <c r="U90" i="13"/>
  <c r="U153" i="13"/>
  <c r="U159" i="13"/>
  <c r="U22" i="13"/>
  <c r="U162" i="13"/>
  <c r="U63" i="13"/>
  <c r="U41" i="13"/>
  <c r="U43" i="13"/>
  <c r="U111" i="13"/>
  <c r="U31" i="13"/>
  <c r="U105" i="13"/>
  <c r="U131" i="13"/>
  <c r="U48" i="13"/>
  <c r="U123" i="13"/>
  <c r="U58" i="13"/>
  <c r="U151" i="13"/>
  <c r="U66" i="13"/>
  <c r="U55" i="13"/>
  <c r="U98" i="13"/>
  <c r="U158" i="13"/>
  <c r="U109" i="13"/>
  <c r="U45" i="13"/>
  <c r="U174" i="13"/>
  <c r="U80" i="13"/>
  <c r="U100" i="13"/>
  <c r="U51" i="13"/>
  <c r="U176" i="13"/>
  <c r="U113" i="13"/>
  <c r="U37" i="13"/>
  <c r="U149" i="13"/>
  <c r="U88" i="13"/>
  <c r="U121" i="13"/>
  <c r="U77" i="13"/>
  <c r="U137" i="13"/>
  <c r="U126" i="13"/>
  <c r="U168" i="13"/>
  <c r="U142" i="13"/>
  <c r="U13" i="13"/>
  <c r="U92" i="13"/>
  <c r="U104" i="13"/>
  <c r="U152" i="13"/>
  <c r="U175" i="13"/>
  <c r="U125" i="13"/>
  <c r="U127" i="13"/>
  <c r="U82" i="13"/>
  <c r="U52" i="13"/>
  <c r="U76" i="13"/>
  <c r="U8" i="13"/>
  <c r="U59" i="13"/>
  <c r="U42" i="13"/>
  <c r="U30" i="13"/>
  <c r="U79" i="13"/>
  <c r="U107" i="13"/>
  <c r="U68" i="13"/>
  <c r="U12" i="13"/>
  <c r="U147" i="13"/>
  <c r="U167" i="13"/>
  <c r="U173" i="13"/>
  <c r="U112" i="13"/>
  <c r="U44" i="13"/>
  <c r="U85" i="13"/>
  <c r="U150" i="13"/>
  <c r="U23" i="13"/>
  <c r="U28" i="13"/>
  <c r="U166" i="13"/>
  <c r="U93" i="13"/>
  <c r="U161" i="13"/>
  <c r="U56" i="13"/>
  <c r="U50" i="13"/>
  <c r="U9" i="13"/>
  <c r="U86" i="13"/>
  <c r="U102" i="13"/>
  <c r="U169" i="13"/>
  <c r="U143" i="13"/>
  <c r="U67" i="13"/>
  <c r="U135" i="13"/>
  <c r="U91" i="13"/>
  <c r="U34" i="13"/>
  <c r="U54" i="13"/>
  <c r="U18" i="13"/>
  <c r="U163" i="13"/>
  <c r="U155" i="13"/>
  <c r="U148" i="13"/>
  <c r="U71" i="13"/>
  <c r="U29" i="13"/>
  <c r="U95" i="13"/>
  <c r="U39" i="13"/>
  <c r="U134" i="13"/>
  <c r="U89" i="13"/>
  <c r="U24" i="13"/>
  <c r="U20" i="13"/>
  <c r="U165" i="13"/>
  <c r="U10" i="13"/>
  <c r="U26" i="13"/>
  <c r="U49" i="13"/>
  <c r="U124" i="13"/>
  <c r="U171" i="13"/>
  <c r="U97" i="13"/>
  <c r="U164" i="13"/>
  <c r="U27" i="13"/>
  <c r="U32" i="13"/>
  <c r="U118" i="13"/>
  <c r="U81" i="13"/>
  <c r="U170" i="13"/>
  <c r="U60" i="13"/>
  <c r="U144" i="13"/>
  <c r="U61" i="13"/>
  <c r="U78" i="13"/>
  <c r="U154" i="13"/>
  <c r="U141" i="13"/>
  <c r="U69" i="13"/>
  <c r="U47" i="13"/>
  <c r="U53" i="13"/>
  <c r="U133" i="13"/>
  <c r="U84" i="13"/>
  <c r="U62" i="13"/>
  <c r="U128" i="13"/>
  <c r="U145" i="13"/>
  <c r="U146" i="13"/>
  <c r="U129" i="13"/>
  <c r="U72" i="13"/>
  <c r="U172" i="13"/>
  <c r="U75" i="13"/>
  <c r="U14" i="13"/>
  <c r="U178" i="13"/>
  <c r="U25" i="13"/>
  <c r="U46" i="13"/>
  <c r="U122" i="13"/>
  <c r="U87" i="13"/>
  <c r="U21" i="13"/>
  <c r="U115" i="13"/>
  <c r="U120" i="13"/>
  <c r="U74" i="13"/>
  <c r="U138" i="13"/>
  <c r="U106" i="13"/>
  <c r="U73" i="13"/>
  <c r="U11" i="13"/>
  <c r="U103" i="13"/>
  <c r="U96" i="13"/>
  <c r="U99" i="13"/>
  <c r="U140" i="13"/>
  <c r="U157" i="13"/>
  <c r="AA51" i="25"/>
  <c r="AA40" i="25"/>
  <c r="AA66" i="13"/>
  <c r="AA18" i="25"/>
  <c r="U196" i="13"/>
  <c r="F20" i="21"/>
  <c r="AA10" i="25"/>
  <c r="AA44" i="13"/>
  <c r="AA19" i="25"/>
  <c r="P10" i="21"/>
  <c r="O10" i="21"/>
  <c r="AA17" i="13"/>
  <c r="AA64" i="25"/>
  <c r="Z36" i="24"/>
  <c r="AL36" i="24"/>
  <c r="U126" i="24"/>
  <c r="Y126" i="24"/>
  <c r="AA11" i="13"/>
  <c r="AA46" i="13"/>
  <c r="AA42" i="25"/>
  <c r="Z47" i="24"/>
  <c r="AL47" i="24"/>
  <c r="AL57" i="24"/>
  <c r="Z57" i="24"/>
  <c r="AA62" i="25"/>
  <c r="U48" i="24"/>
  <c r="AB48" i="24"/>
  <c r="Y48" i="24"/>
  <c r="AA34" i="13"/>
  <c r="AA37" i="13"/>
  <c r="AA45" i="25"/>
  <c r="Q221" i="25"/>
  <c r="U221" i="25" s="1"/>
  <c r="Q215" i="25"/>
  <c r="Q216" i="25"/>
  <c r="U216" i="25" s="1"/>
  <c r="Q213" i="25"/>
  <c r="U213" i="25" s="1"/>
  <c r="Q209" i="25"/>
  <c r="U209" i="25" s="1"/>
  <c r="Q219" i="25"/>
  <c r="U219" i="25" s="1"/>
  <c r="Q214" i="25"/>
  <c r="U214" i="25" s="1"/>
  <c r="Q218" i="25"/>
  <c r="U218" i="25" s="1"/>
  <c r="Q212" i="25"/>
  <c r="U212" i="25" s="1"/>
  <c r="Q220" i="25"/>
  <c r="U220" i="25" s="1"/>
  <c r="Q208" i="25"/>
  <c r="Q211" i="25"/>
  <c r="U211" i="25" s="1"/>
  <c r="Q210" i="25"/>
  <c r="U210" i="25" s="1"/>
  <c r="Q217" i="25"/>
  <c r="U217" i="25" s="1"/>
  <c r="U200" i="25"/>
  <c r="AA47" i="25"/>
  <c r="Z52" i="24"/>
  <c r="AL52" i="24"/>
  <c r="Z9" i="24"/>
  <c r="AL9" i="24"/>
  <c r="Z10" i="24"/>
  <c r="AL10" i="24"/>
  <c r="Z13" i="24"/>
  <c r="AL13" i="24"/>
  <c r="AL50" i="24"/>
  <c r="Z50" i="24"/>
  <c r="Z33" i="24"/>
  <c r="AL33" i="24"/>
  <c r="AL34" i="24"/>
  <c r="Z34" i="24"/>
  <c r="AA24" i="13"/>
  <c r="AA51" i="13"/>
  <c r="AA21" i="25"/>
  <c r="AA50" i="13"/>
  <c r="U154" i="24"/>
  <c r="Y154" i="24"/>
  <c r="Y65" i="24"/>
  <c r="U65" i="24"/>
  <c r="AB65" i="24"/>
  <c r="U34" i="24"/>
  <c r="Y34" i="24"/>
  <c r="AB34" i="24"/>
  <c r="U79" i="24"/>
  <c r="Y79" i="24"/>
  <c r="U85" i="24"/>
  <c r="Y85" i="24"/>
  <c r="U90" i="24"/>
  <c r="Y90" i="24"/>
  <c r="U164" i="24"/>
  <c r="Y164" i="24"/>
  <c r="U108" i="24"/>
  <c r="Y108" i="24"/>
  <c r="Y59" i="24"/>
  <c r="AB59" i="24"/>
  <c r="U59" i="24"/>
  <c r="AB40" i="24"/>
  <c r="Y40" i="24"/>
  <c r="U40" i="24"/>
  <c r="Y132" i="24"/>
  <c r="U132" i="24"/>
  <c r="U107" i="24"/>
  <c r="Y107" i="24"/>
  <c r="U21" i="24"/>
  <c r="AB21" i="24"/>
  <c r="Y21" i="24"/>
  <c r="Y92" i="24"/>
  <c r="U92" i="24"/>
  <c r="U77" i="24"/>
  <c r="Y77" i="24"/>
  <c r="Y134" i="24"/>
  <c r="U134" i="24"/>
  <c r="Y125" i="24"/>
  <c r="U125" i="24"/>
  <c r="U115" i="24"/>
  <c r="Y115" i="24"/>
  <c r="U128" i="24"/>
  <c r="Y128" i="24"/>
  <c r="Y76" i="24"/>
  <c r="U76" i="24"/>
  <c r="Y68" i="24"/>
  <c r="AB68" i="24"/>
  <c r="U68" i="24"/>
  <c r="F27" i="21"/>
  <c r="U203" i="13"/>
  <c r="F24" i="21"/>
  <c r="U200" i="13"/>
  <c r="AA22" i="13"/>
  <c r="AE9" i="13"/>
  <c r="AD12" i="13"/>
  <c r="AE21" i="13"/>
  <c r="AD44" i="13"/>
  <c r="AE64" i="13"/>
  <c r="AE23" i="13"/>
  <c r="AE19" i="13"/>
  <c r="AE33" i="13"/>
  <c r="AD16" i="13"/>
  <c r="AD8" i="13"/>
  <c r="AE54" i="13"/>
  <c r="AD39" i="13"/>
  <c r="AD27" i="13"/>
  <c r="AD59" i="13"/>
  <c r="AE67" i="13"/>
  <c r="AE8" i="13"/>
  <c r="AD45" i="13"/>
  <c r="AE30" i="13"/>
  <c r="AE13" i="13"/>
  <c r="AE11" i="13"/>
  <c r="AE39" i="13"/>
  <c r="AE36" i="13"/>
  <c r="AD54" i="13"/>
  <c r="AE14" i="13"/>
  <c r="AD19" i="13"/>
  <c r="AE25" i="13"/>
  <c r="AD47" i="13"/>
  <c r="AE43" i="13"/>
  <c r="AE44" i="13"/>
  <c r="AE12" i="13"/>
  <c r="AE27" i="13"/>
  <c r="AD35" i="13"/>
  <c r="AD34" i="13"/>
  <c r="AE22" i="13"/>
  <c r="AD15" i="13"/>
  <c r="AE46" i="13"/>
  <c r="AD57" i="13"/>
  <c r="AD40" i="13"/>
  <c r="AE68" i="13"/>
  <c r="AD25" i="13"/>
  <c r="AE61" i="13"/>
  <c r="AE45" i="13"/>
  <c r="AD33" i="13"/>
  <c r="AD58" i="13"/>
  <c r="AD56" i="13"/>
  <c r="AD9" i="13"/>
  <c r="AD51" i="13"/>
  <c r="AD24" i="13"/>
  <c r="AD49" i="13"/>
  <c r="AD38" i="13"/>
  <c r="AE10" i="13"/>
  <c r="AE40" i="13"/>
  <c r="AE66" i="13"/>
  <c r="AD22" i="13"/>
  <c r="AD20" i="13"/>
  <c r="AE59" i="13"/>
  <c r="AD68" i="13"/>
  <c r="AD64" i="13"/>
  <c r="AD13" i="13"/>
  <c r="AE37" i="13"/>
  <c r="AD69" i="13"/>
  <c r="AD32" i="13"/>
  <c r="AD43" i="13"/>
  <c r="AD29" i="13"/>
  <c r="AD41" i="13"/>
  <c r="AE62" i="13"/>
  <c r="AD21" i="13"/>
  <c r="AE26" i="13"/>
  <c r="AD61" i="13"/>
  <c r="AE29" i="13"/>
  <c r="AD65" i="13"/>
  <c r="AD23" i="13"/>
  <c r="AD60" i="13"/>
  <c r="AD36" i="13"/>
  <c r="AD52" i="13"/>
  <c r="AD48" i="13"/>
  <c r="AE18" i="13"/>
  <c r="AE56" i="13"/>
  <c r="AD46" i="13"/>
  <c r="AE38" i="13"/>
  <c r="AD10" i="13"/>
  <c r="AD66" i="13"/>
  <c r="AD26" i="13"/>
  <c r="AE53" i="13"/>
  <c r="AE24" i="13"/>
  <c r="AE58" i="13"/>
  <c r="AE69" i="13"/>
  <c r="AE65" i="13"/>
  <c r="AE15" i="13"/>
  <c r="AD42" i="13"/>
  <c r="AE35" i="13"/>
  <c r="AE48" i="13"/>
  <c r="AE17" i="13"/>
  <c r="AE42" i="13"/>
  <c r="AD11" i="13"/>
  <c r="AD28" i="13"/>
  <c r="AD67" i="13"/>
  <c r="AE16" i="13"/>
  <c r="AD17" i="13"/>
  <c r="AE32" i="13"/>
  <c r="AE34" i="13"/>
  <c r="AD31" i="13"/>
  <c r="AD50" i="13"/>
  <c r="AE57" i="13"/>
  <c r="AE41" i="13"/>
  <c r="AD18" i="13"/>
  <c r="AE63" i="13"/>
  <c r="AE50" i="13"/>
  <c r="AE60" i="13"/>
  <c r="AE47" i="13"/>
  <c r="AD14" i="13"/>
  <c r="AD30" i="13"/>
  <c r="AE20" i="13"/>
  <c r="AD63" i="13"/>
  <c r="AE55" i="13"/>
  <c r="AD53" i="13"/>
  <c r="AD62" i="13"/>
  <c r="AE52" i="13"/>
  <c r="AD55" i="13"/>
  <c r="AE31" i="13"/>
  <c r="AE51" i="13"/>
  <c r="AD37" i="13"/>
  <c r="AE49" i="13"/>
  <c r="AE28" i="13"/>
  <c r="AA65" i="25"/>
  <c r="AA35" i="13"/>
  <c r="AA32" i="25"/>
  <c r="AL31" i="24"/>
  <c r="Z31" i="24"/>
  <c r="AA58" i="25"/>
  <c r="Y173" i="24"/>
  <c r="U173" i="24"/>
  <c r="P11" i="21"/>
  <c r="O11" i="21"/>
  <c r="U36" i="24"/>
  <c r="AB36" i="24"/>
  <c r="Y36" i="24"/>
  <c r="Y66" i="24"/>
  <c r="U66" i="24"/>
  <c r="AB66" i="24"/>
  <c r="Q239" i="24"/>
  <c r="U239" i="24" s="1"/>
  <c r="AB31" i="24"/>
  <c r="Y31" i="24"/>
  <c r="U31" i="24"/>
  <c r="U133" i="24"/>
  <c r="Y133" i="24"/>
  <c r="Y143" i="24"/>
  <c r="U143" i="24"/>
  <c r="Y112" i="24"/>
  <c r="U112" i="24"/>
  <c r="U55" i="24"/>
  <c r="AB55" i="24"/>
  <c r="Y55" i="24"/>
  <c r="AA10" i="13"/>
  <c r="Q210" i="13"/>
  <c r="Q209" i="13"/>
  <c r="Q214" i="13"/>
  <c r="Q219" i="13"/>
  <c r="Q215" i="13"/>
  <c r="Q208" i="13"/>
  <c r="Q211" i="13"/>
  <c r="Q221" i="13"/>
  <c r="Q213" i="13"/>
  <c r="Q216" i="13"/>
  <c r="Q217" i="13"/>
  <c r="Q218" i="13"/>
  <c r="Q212" i="13"/>
  <c r="Q220" i="13"/>
  <c r="AA52" i="25"/>
  <c r="AL48" i="13"/>
  <c r="AM48" i="13" s="1"/>
  <c r="AL16" i="13"/>
  <c r="AM16" i="13" s="1"/>
  <c r="AL42" i="13"/>
  <c r="AM42" i="13" s="1"/>
  <c r="AL32" i="13"/>
  <c r="AM32" i="13" s="1"/>
  <c r="AL26" i="13"/>
  <c r="AM26" i="13" s="1"/>
  <c r="AL34" i="13"/>
  <c r="AM34" i="13" s="1"/>
  <c r="AL15" i="13"/>
  <c r="AM15" i="13" s="1"/>
  <c r="AL8" i="13"/>
  <c r="AL50" i="13"/>
  <c r="AM50" i="13" s="1"/>
  <c r="AL56" i="13"/>
  <c r="AM56" i="13" s="1"/>
  <c r="AL38" i="13"/>
  <c r="AM38" i="13" s="1"/>
  <c r="AL11" i="13"/>
  <c r="AL49" i="13"/>
  <c r="AL30" i="13"/>
  <c r="AM30" i="13" s="1"/>
  <c r="AL68" i="13"/>
  <c r="AM68" i="13" s="1"/>
  <c r="AL61" i="13"/>
  <c r="AM61" i="13" s="1"/>
  <c r="AL64" i="13"/>
  <c r="AM64" i="13" s="1"/>
  <c r="AL22" i="13"/>
  <c r="AM22" i="13" s="1"/>
  <c r="AL28" i="13"/>
  <c r="AM28" i="13" s="1"/>
  <c r="AL51" i="13"/>
  <c r="AM51" i="13" s="1"/>
  <c r="AL12" i="13"/>
  <c r="AM12" i="13" s="1"/>
  <c r="AL20" i="13"/>
  <c r="AM20" i="13" s="1"/>
  <c r="AL55" i="13"/>
  <c r="AM55" i="13" s="1"/>
  <c r="AL67" i="13"/>
  <c r="AM67" i="13" s="1"/>
  <c r="AL31" i="13"/>
  <c r="AM31" i="13" s="1"/>
  <c r="AL24" i="13"/>
  <c r="AM24" i="13" s="1"/>
  <c r="AL25" i="13"/>
  <c r="AM25" i="13" s="1"/>
  <c r="AL47" i="13"/>
  <c r="AM47" i="13" s="1"/>
  <c r="AL18" i="13"/>
  <c r="AM18" i="13" s="1"/>
  <c r="AL35" i="13"/>
  <c r="AM35" i="13" s="1"/>
  <c r="AL13" i="13"/>
  <c r="AM13" i="13" s="1"/>
  <c r="AL66" i="13"/>
  <c r="AL14" i="13"/>
  <c r="AM14" i="13" s="1"/>
  <c r="AL29" i="13"/>
  <c r="AM29" i="13" s="1"/>
  <c r="AL19" i="13"/>
  <c r="AM19" i="13" s="1"/>
  <c r="AL45" i="13"/>
  <c r="AL58" i="13"/>
  <c r="AM58" i="13" s="1"/>
  <c r="AL63" i="13"/>
  <c r="AM63" i="13" s="1"/>
  <c r="AL53" i="13"/>
  <c r="AM53" i="13" s="1"/>
  <c r="AL57" i="13"/>
  <c r="AM57" i="13" s="1"/>
  <c r="AL69" i="13"/>
  <c r="AM69" i="13" s="1"/>
  <c r="AL17" i="13"/>
  <c r="AM17" i="13" s="1"/>
  <c r="AL36" i="13"/>
  <c r="AM36" i="13" s="1"/>
  <c r="AL39" i="13"/>
  <c r="AM39" i="13" s="1"/>
  <c r="AL10" i="13"/>
  <c r="AM10" i="13" s="1"/>
  <c r="AL9" i="13"/>
  <c r="AM9" i="13" s="1"/>
  <c r="AL37" i="13"/>
  <c r="AM37" i="13" s="1"/>
  <c r="AL62" i="13"/>
  <c r="AL33" i="13"/>
  <c r="AM33" i="13" s="1"/>
  <c r="AL52" i="13"/>
  <c r="AM52" i="13" s="1"/>
  <c r="AL27" i="13"/>
  <c r="AM27" i="13" s="1"/>
  <c r="AL65" i="13"/>
  <c r="AM65" i="13" s="1"/>
  <c r="AL41" i="13"/>
  <c r="AM41" i="13" s="1"/>
  <c r="AL59" i="13"/>
  <c r="AM59" i="13" s="1"/>
  <c r="AL54" i="13"/>
  <c r="AM54" i="13" s="1"/>
  <c r="AL43" i="13"/>
  <c r="AM43" i="13" s="1"/>
  <c r="AL60" i="13"/>
  <c r="AM60" i="13" s="1"/>
  <c r="AL44" i="13"/>
  <c r="F71" i="21" s="1"/>
  <c r="AL46" i="13"/>
  <c r="AM46" i="13" s="1"/>
  <c r="AL21" i="13"/>
  <c r="AM21" i="13" s="1"/>
  <c r="AL40" i="13"/>
  <c r="AM40" i="13" s="1"/>
  <c r="AL23" i="13"/>
  <c r="AM23" i="13" s="1"/>
  <c r="F17" i="21"/>
  <c r="U193" i="13"/>
  <c r="AA38" i="13"/>
  <c r="Q228" i="25"/>
  <c r="U228" i="25" s="1"/>
  <c r="Q226" i="25"/>
  <c r="U226" i="25" s="1"/>
  <c r="Q225" i="25"/>
  <c r="Q227" i="25"/>
  <c r="U227" i="25" s="1"/>
  <c r="AA68" i="25"/>
  <c r="U194" i="13"/>
  <c r="F18" i="21"/>
  <c r="AA9" i="25"/>
  <c r="U103" i="24"/>
  <c r="Y103" i="24"/>
  <c r="AA53" i="13"/>
  <c r="AN8" i="25"/>
  <c r="AO43" i="25" s="1"/>
  <c r="AA26" i="25"/>
  <c r="AA30" i="13"/>
  <c r="AA27" i="13"/>
  <c r="AA55" i="13"/>
  <c r="AL30" i="24"/>
  <c r="Z30" i="24"/>
  <c r="Z26" i="24"/>
  <c r="AL26" i="24"/>
  <c r="Z39" i="24"/>
  <c r="AL39" i="24"/>
  <c r="Z53" i="24"/>
  <c r="AL53" i="24"/>
  <c r="AL18" i="24"/>
  <c r="Z18" i="24"/>
  <c r="AL49" i="24"/>
  <c r="Z49" i="24"/>
  <c r="AL37" i="24"/>
  <c r="Z37" i="24"/>
  <c r="AA26" i="13"/>
  <c r="AA36" i="25"/>
  <c r="AA65" i="13"/>
  <c r="Y87" i="24"/>
  <c r="U87" i="24"/>
  <c r="U144" i="24"/>
  <c r="Y144" i="24"/>
  <c r="Q194" i="24"/>
  <c r="U176" i="24"/>
  <c r="Y176" i="24"/>
  <c r="U49" i="24"/>
  <c r="Q236" i="24"/>
  <c r="U236" i="24" s="1"/>
  <c r="Y49" i="24"/>
  <c r="AB49" i="24"/>
  <c r="AB67" i="24"/>
  <c r="U67" i="24"/>
  <c r="Y67" i="24"/>
  <c r="Y96" i="24"/>
  <c r="U96" i="24"/>
  <c r="Q238" i="24"/>
  <c r="U238" i="24" s="1"/>
  <c r="AB62" i="24"/>
  <c r="U62" i="24"/>
  <c r="Y62" i="24"/>
  <c r="U39" i="24"/>
  <c r="AB39" i="24"/>
  <c r="Y39" i="24"/>
  <c r="Y136" i="24"/>
  <c r="U136" i="24"/>
  <c r="Y158" i="24"/>
  <c r="U158" i="24"/>
  <c r="Y163" i="24"/>
  <c r="U163" i="24"/>
  <c r="U156" i="24"/>
  <c r="Y156" i="24"/>
  <c r="Y70" i="24"/>
  <c r="U70" i="24"/>
  <c r="U161" i="24"/>
  <c r="Y161" i="24"/>
  <c r="Y106" i="24"/>
  <c r="U106" i="24"/>
  <c r="U184" i="13"/>
  <c r="F8" i="21"/>
  <c r="AA19" i="13"/>
  <c r="AA15" i="13"/>
  <c r="AA18" i="13"/>
  <c r="AD32" i="25"/>
  <c r="AD57" i="25"/>
  <c r="AD31" i="25"/>
  <c r="AE17" i="25"/>
  <c r="AD27" i="25"/>
  <c r="AE9" i="25"/>
  <c r="AD67" i="25"/>
  <c r="AD50" i="25"/>
  <c r="AD69" i="25"/>
  <c r="AE49" i="25"/>
  <c r="AE27" i="25"/>
  <c r="AE36" i="25"/>
  <c r="AE41" i="25"/>
  <c r="AE13" i="25"/>
  <c r="AE33" i="25"/>
  <c r="AE56" i="25"/>
  <c r="AD24" i="25"/>
  <c r="AD20" i="25"/>
  <c r="AD41" i="25"/>
  <c r="AD16" i="25"/>
  <c r="AE45" i="25"/>
  <c r="AE30" i="25"/>
  <c r="AD40" i="25"/>
  <c r="AE53" i="25"/>
  <c r="AD9" i="25"/>
  <c r="AD47" i="25"/>
  <c r="AE15" i="25"/>
  <c r="AD42" i="25"/>
  <c r="AE19" i="25"/>
  <c r="AD61" i="25"/>
  <c r="AE46" i="25"/>
  <c r="AE48" i="25"/>
  <c r="AD59" i="25"/>
  <c r="AD30" i="25"/>
  <c r="AD13" i="25"/>
  <c r="AD21" i="25"/>
  <c r="AD64" i="25"/>
  <c r="AE61" i="25"/>
  <c r="AE39" i="25"/>
  <c r="AE23" i="25"/>
  <c r="AE21" i="25"/>
  <c r="AE24" i="25"/>
  <c r="AD22" i="25"/>
  <c r="AE57" i="25"/>
  <c r="AD11" i="25"/>
  <c r="AE34" i="25"/>
  <c r="AE68" i="25"/>
  <c r="AD38" i="25"/>
  <c r="AE63" i="25"/>
  <c r="AD51" i="25"/>
  <c r="AE35" i="25"/>
  <c r="AE16" i="25"/>
  <c r="AD14" i="25"/>
  <c r="AD25" i="25"/>
  <c r="AE44" i="25"/>
  <c r="AE11" i="25"/>
  <c r="AE42" i="25"/>
  <c r="AD18" i="25"/>
  <c r="AE12" i="25"/>
  <c r="AE66" i="25"/>
  <c r="AE54" i="25"/>
  <c r="AD15" i="25"/>
  <c r="AD52" i="25"/>
  <c r="AD66" i="25"/>
  <c r="AE22" i="25"/>
  <c r="AE64" i="25"/>
  <c r="AD33" i="25"/>
  <c r="AD44" i="25"/>
  <c r="AD26" i="25"/>
  <c r="AE59" i="25"/>
  <c r="AD19" i="25"/>
  <c r="AE20" i="25"/>
  <c r="AE55" i="25"/>
  <c r="AE60" i="25"/>
  <c r="AE29" i="25"/>
  <c r="AE8" i="25"/>
  <c r="AD46" i="25"/>
  <c r="AE40" i="25"/>
  <c r="AE25" i="25"/>
  <c r="AD54" i="25"/>
  <c r="AD60" i="25"/>
  <c r="AD56" i="25"/>
  <c r="AE38" i="25"/>
  <c r="AE58" i="25"/>
  <c r="AE47" i="25"/>
  <c r="AD35" i="25"/>
  <c r="AE14" i="25"/>
  <c r="AE31" i="25"/>
  <c r="AE43" i="25"/>
  <c r="AE69" i="25"/>
  <c r="AE65" i="25"/>
  <c r="AE18" i="25"/>
  <c r="AD8" i="25"/>
  <c r="AD23" i="25"/>
  <c r="AD28" i="25"/>
  <c r="AD58" i="25"/>
  <c r="AD12" i="25"/>
  <c r="AE51" i="25"/>
  <c r="AD37" i="25"/>
  <c r="AD49" i="25"/>
  <c r="AE67" i="25"/>
  <c r="AD62" i="25"/>
  <c r="AD68" i="25"/>
  <c r="AD45" i="25"/>
  <c r="AD63" i="25"/>
  <c r="AE37" i="25"/>
  <c r="AD53" i="25"/>
  <c r="AE50" i="25"/>
  <c r="AE28" i="25"/>
  <c r="AD39" i="25"/>
  <c r="AD10" i="25"/>
  <c r="AD17" i="25"/>
  <c r="AE32" i="25"/>
  <c r="AE62" i="25"/>
  <c r="AE10" i="25"/>
  <c r="AD55" i="25"/>
  <c r="AD65" i="25"/>
  <c r="AE26" i="25"/>
  <c r="AE52" i="25"/>
  <c r="AD48" i="25"/>
  <c r="AD34" i="25"/>
  <c r="AD43" i="25"/>
  <c r="AD36" i="25"/>
  <c r="AD29" i="25"/>
  <c r="AA39" i="25"/>
  <c r="U230" i="25"/>
  <c r="Q240" i="25"/>
  <c r="U240" i="25" s="1"/>
  <c r="AA8" i="25"/>
  <c r="AA69" i="25"/>
  <c r="AA31" i="25"/>
  <c r="AL68" i="24"/>
  <c r="Z68" i="24"/>
  <c r="AL46" i="24"/>
  <c r="Z46" i="24"/>
  <c r="Z11" i="24"/>
  <c r="AL11" i="24"/>
  <c r="AL63" i="24"/>
  <c r="Z63" i="24"/>
  <c r="Z23" i="24"/>
  <c r="AL23" i="24"/>
  <c r="AL60" i="24"/>
  <c r="Z60" i="24"/>
  <c r="Z64" i="24"/>
  <c r="AL64" i="24"/>
  <c r="AL66" i="24"/>
  <c r="Z66" i="24"/>
  <c r="AA13" i="13"/>
  <c r="AA11" i="25"/>
  <c r="Y71" i="24"/>
  <c r="U71" i="24"/>
  <c r="Q198" i="24"/>
  <c r="Y179" i="24"/>
  <c r="U179" i="24"/>
  <c r="U73" i="24"/>
  <c r="Y73" i="24"/>
  <c r="Y177" i="24"/>
  <c r="U177" i="24"/>
  <c r="Q195" i="24"/>
  <c r="U135" i="24"/>
  <c r="Y135" i="24"/>
  <c r="U162" i="24"/>
  <c r="Y162" i="24"/>
  <c r="Y94" i="24"/>
  <c r="U94" i="24"/>
  <c r="U145" i="24"/>
  <c r="Y145" i="24"/>
  <c r="U139" i="24"/>
  <c r="Y139" i="24"/>
  <c r="U127" i="24"/>
  <c r="Y127" i="24"/>
  <c r="Y97" i="24"/>
  <c r="U97" i="24"/>
  <c r="U151" i="24"/>
  <c r="Y151" i="24"/>
  <c r="Y38" i="24"/>
  <c r="AB38" i="24"/>
  <c r="U38" i="24"/>
  <c r="U138" i="24"/>
  <c r="Y138" i="24"/>
  <c r="U100" i="24"/>
  <c r="Y100" i="24"/>
  <c r="U93" i="24"/>
  <c r="Y93" i="24"/>
  <c r="Y19" i="24"/>
  <c r="AB19" i="24"/>
  <c r="U19" i="24"/>
  <c r="Y53" i="24"/>
  <c r="U53" i="24"/>
  <c r="AB53" i="24"/>
  <c r="U129" i="24"/>
  <c r="Y129" i="24"/>
  <c r="U101" i="24"/>
  <c r="Y101" i="24"/>
  <c r="U172" i="24"/>
  <c r="Y172" i="24"/>
  <c r="Q231" i="24"/>
  <c r="U231" i="24" s="1"/>
  <c r="AB11" i="24"/>
  <c r="U11" i="24"/>
  <c r="Y11" i="24"/>
  <c r="AT17" i="13"/>
  <c r="AT21" i="13"/>
  <c r="AT47" i="13"/>
  <c r="AT54" i="13"/>
  <c r="AT63" i="13"/>
  <c r="AT68" i="13"/>
  <c r="AT35" i="13"/>
  <c r="AT61" i="13"/>
  <c r="AT45" i="13"/>
  <c r="AT32" i="13"/>
  <c r="AT51" i="13"/>
  <c r="AT29" i="13"/>
  <c r="AT49" i="13"/>
  <c r="AT39" i="13"/>
  <c r="AT11" i="13"/>
  <c r="AT37" i="13"/>
  <c r="AT43" i="13"/>
  <c r="AT67" i="13"/>
  <c r="AT22" i="13"/>
  <c r="AT13" i="13"/>
  <c r="AT36" i="13"/>
  <c r="AT62" i="13"/>
  <c r="AT33" i="13"/>
  <c r="AT38" i="13"/>
  <c r="AP8" i="13"/>
  <c r="AT8" i="13" s="1"/>
  <c r="AT27" i="13"/>
  <c r="AT16" i="13"/>
  <c r="AT15" i="13"/>
  <c r="AT44" i="13"/>
  <c r="AT69" i="13"/>
  <c r="AT53" i="13"/>
  <c r="AT42" i="13"/>
  <c r="AT60" i="13"/>
  <c r="AT20" i="13"/>
  <c r="AT18" i="13"/>
  <c r="AT24" i="13"/>
  <c r="AT26" i="13"/>
  <c r="AT48" i="13"/>
  <c r="AT9" i="13"/>
  <c r="AT52" i="13"/>
  <c r="AT65" i="13"/>
  <c r="AT28" i="13"/>
  <c r="AT31" i="13"/>
  <c r="AT14" i="13"/>
  <c r="AT12" i="13"/>
  <c r="AT46" i="13"/>
  <c r="AT57" i="13"/>
  <c r="AT30" i="13"/>
  <c r="AT19" i="13"/>
  <c r="AT50" i="13"/>
  <c r="AT58" i="13"/>
  <c r="AT56" i="13"/>
  <c r="AT41" i="13"/>
  <c r="AT34" i="13"/>
  <c r="AT10" i="13"/>
  <c r="AT55" i="13"/>
  <c r="AT66" i="13"/>
  <c r="AT23" i="13"/>
  <c r="AT59" i="13"/>
  <c r="AT25" i="13"/>
  <c r="AT40" i="13"/>
  <c r="AT64" i="13"/>
  <c r="AA8" i="13"/>
  <c r="AA49" i="13"/>
  <c r="AA16" i="25"/>
  <c r="AA49" i="25"/>
  <c r="AA63" i="25"/>
  <c r="AA60" i="25"/>
  <c r="AA44" i="25"/>
  <c r="AA64" i="13"/>
  <c r="AA14" i="25"/>
  <c r="AA45" i="13"/>
  <c r="AL12" i="24"/>
  <c r="Z12" i="24"/>
  <c r="AL61" i="24"/>
  <c r="Z61" i="24"/>
  <c r="AL32" i="24"/>
  <c r="Z32" i="24"/>
  <c r="AA53" i="25"/>
  <c r="AL22" i="24"/>
  <c r="Z22" i="24"/>
  <c r="AL35" i="24"/>
  <c r="Z35" i="24"/>
  <c r="Z55" i="24"/>
  <c r="AL55" i="24"/>
  <c r="AL24" i="24"/>
  <c r="Z24" i="24"/>
  <c r="AL19" i="24"/>
  <c r="Z19" i="24"/>
  <c r="AL27" i="24"/>
  <c r="Z27" i="24"/>
  <c r="AA54" i="13"/>
  <c r="AA67" i="25"/>
  <c r="U104" i="24"/>
  <c r="Y104" i="24"/>
  <c r="Q199" i="25"/>
  <c r="U197" i="25"/>
  <c r="Q191" i="25"/>
  <c r="U191" i="25" s="1"/>
  <c r="U190" i="25"/>
  <c r="Q192" i="25"/>
  <c r="AA24" i="25"/>
  <c r="AA37" i="25"/>
  <c r="AA68" i="13"/>
  <c r="AL56" i="25"/>
  <c r="AM56" i="25" s="1"/>
  <c r="AL67" i="25"/>
  <c r="AM67" i="25" s="1"/>
  <c r="AL68" i="25"/>
  <c r="AM68" i="25" s="1"/>
  <c r="AL20" i="25"/>
  <c r="AM20" i="25" s="1"/>
  <c r="AL19" i="25"/>
  <c r="AM19" i="25" s="1"/>
  <c r="AL46" i="25"/>
  <c r="AM46" i="25" s="1"/>
  <c r="AL14" i="25"/>
  <c r="AM14" i="25" s="1"/>
  <c r="AL15" i="25"/>
  <c r="AM15" i="25" s="1"/>
  <c r="AL22" i="25"/>
  <c r="AM22" i="25" s="1"/>
  <c r="AL33" i="25"/>
  <c r="AM33" i="25" s="1"/>
  <c r="AL55" i="25"/>
  <c r="AM55" i="25" s="1"/>
  <c r="AL28" i="25"/>
  <c r="AM28" i="25" s="1"/>
  <c r="AL24" i="25"/>
  <c r="AM24" i="25" s="1"/>
  <c r="AL64" i="25"/>
  <c r="AM64" i="25" s="1"/>
  <c r="AL57" i="25"/>
  <c r="AM57" i="25" s="1"/>
  <c r="AL39" i="25"/>
  <c r="AM39" i="25" s="1"/>
  <c r="AL12" i="25"/>
  <c r="AM12" i="25" s="1"/>
  <c r="AL53" i="25"/>
  <c r="AM53" i="25" s="1"/>
  <c r="AL49" i="25"/>
  <c r="AM49" i="25" s="1"/>
  <c r="AL23" i="25"/>
  <c r="AM23" i="25" s="1"/>
  <c r="AL42" i="25"/>
  <c r="AM42" i="25" s="1"/>
  <c r="AL18" i="25"/>
  <c r="AM18" i="25" s="1"/>
  <c r="AL59" i="25"/>
  <c r="AM59" i="25" s="1"/>
  <c r="AL8" i="25"/>
  <c r="AL10" i="25"/>
  <c r="AM10" i="25" s="1"/>
  <c r="AL52" i="25"/>
  <c r="AM52" i="25" s="1"/>
  <c r="AL16" i="25"/>
  <c r="AM16" i="25" s="1"/>
  <c r="AL60" i="25"/>
  <c r="AM60" i="25" s="1"/>
  <c r="AL11" i="25"/>
  <c r="AM11" i="25" s="1"/>
  <c r="AL54" i="25"/>
  <c r="AM54" i="25" s="1"/>
  <c r="AL47" i="25"/>
  <c r="AM47" i="25" s="1"/>
  <c r="AL58" i="25"/>
  <c r="AM58" i="25" s="1"/>
  <c r="AL27" i="25"/>
  <c r="AM27" i="25" s="1"/>
  <c r="AL61" i="25"/>
  <c r="AM61" i="25" s="1"/>
  <c r="AL21" i="25"/>
  <c r="AM21" i="25" s="1"/>
  <c r="AL25" i="25"/>
  <c r="AM25" i="25" s="1"/>
  <c r="AL17" i="25"/>
  <c r="AM17" i="25" s="1"/>
  <c r="AL26" i="25"/>
  <c r="AM26" i="25" s="1"/>
  <c r="AL63" i="25"/>
  <c r="AM63" i="25" s="1"/>
  <c r="AL50" i="25"/>
  <c r="AM50" i="25" s="1"/>
  <c r="AL36" i="25"/>
  <c r="AM36" i="25" s="1"/>
  <c r="AL34" i="25"/>
  <c r="AM34" i="25" s="1"/>
  <c r="AL43" i="25"/>
  <c r="AM43" i="25" s="1"/>
  <c r="AL9" i="25"/>
  <c r="AM9" i="25" s="1"/>
  <c r="AL44" i="25"/>
  <c r="AM44" i="25" s="1"/>
  <c r="AL51" i="25"/>
  <c r="AM51" i="25" s="1"/>
  <c r="AL65" i="25"/>
  <c r="AM65" i="25" s="1"/>
  <c r="AL29" i="25"/>
  <c r="AM29" i="25" s="1"/>
  <c r="AL38" i="25"/>
  <c r="AM38" i="25" s="1"/>
  <c r="AL37" i="25"/>
  <c r="AM37" i="25" s="1"/>
  <c r="AL41" i="25"/>
  <c r="AM41" i="25" s="1"/>
  <c r="AL45" i="25"/>
  <c r="AM45" i="25" s="1"/>
  <c r="AL35" i="25"/>
  <c r="AM35" i="25" s="1"/>
  <c r="AL31" i="25"/>
  <c r="AM31" i="25" s="1"/>
  <c r="AL69" i="25"/>
  <c r="AM69" i="25" s="1"/>
  <c r="AL48" i="25"/>
  <c r="AM48" i="25" s="1"/>
  <c r="AL62" i="25"/>
  <c r="AM62" i="25" s="1"/>
  <c r="AL32" i="25"/>
  <c r="AM32" i="25" s="1"/>
  <c r="AL40" i="25"/>
  <c r="AM40" i="25" s="1"/>
  <c r="AL66" i="25"/>
  <c r="AM66" i="25" s="1"/>
  <c r="AL30" i="25"/>
  <c r="AM30" i="25" s="1"/>
  <c r="AL13" i="25"/>
  <c r="AM13" i="25" s="1"/>
  <c r="AA23" i="25"/>
  <c r="AA40" i="13"/>
  <c r="AA41" i="13"/>
  <c r="AT51" i="25"/>
  <c r="AT41" i="25"/>
  <c r="AT47" i="25"/>
  <c r="AT65" i="25"/>
  <c r="AT32" i="25"/>
  <c r="AT31" i="25"/>
  <c r="AT53" i="25"/>
  <c r="AT69" i="25"/>
  <c r="AT64" i="25"/>
  <c r="AT68" i="25"/>
  <c r="AT19" i="25"/>
  <c r="AT43" i="25"/>
  <c r="AT56" i="25"/>
  <c r="AT42" i="25"/>
  <c r="AT38" i="25"/>
  <c r="AT35" i="25"/>
  <c r="AT62" i="25"/>
  <c r="AT29" i="25"/>
  <c r="AT40" i="25"/>
  <c r="AT10" i="25"/>
  <c r="AT45" i="25"/>
  <c r="AT16" i="25"/>
  <c r="AT20" i="25"/>
  <c r="AT26" i="25"/>
  <c r="AT14" i="25"/>
  <c r="AT36" i="25"/>
  <c r="AT24" i="25"/>
  <c r="AT59" i="25"/>
  <c r="AT44" i="25"/>
  <c r="AT28" i="25"/>
  <c r="AT39" i="25"/>
  <c r="AT25" i="25"/>
  <c r="AT30" i="25"/>
  <c r="AT9" i="25"/>
  <c r="AT61" i="25"/>
  <c r="AT11" i="25"/>
  <c r="AT46" i="25"/>
  <c r="AT12" i="25"/>
  <c r="AT57" i="25"/>
  <c r="AT27" i="25"/>
  <c r="AP8" i="25"/>
  <c r="AT8" i="25" s="1"/>
  <c r="AT18" i="25"/>
  <c r="AT17" i="25"/>
  <c r="AT67" i="25"/>
  <c r="AT33" i="25"/>
  <c r="AT66" i="25"/>
  <c r="AT23" i="25"/>
  <c r="AT34" i="25"/>
  <c r="AT15" i="25"/>
  <c r="AT63" i="25"/>
  <c r="AT55" i="25"/>
  <c r="AT52" i="25"/>
  <c r="AT50" i="25"/>
  <c r="AT54" i="25"/>
  <c r="AT22" i="25"/>
  <c r="AT37" i="25"/>
  <c r="AT48" i="25"/>
  <c r="AT13" i="25"/>
  <c r="AT49" i="25"/>
  <c r="AT58" i="25"/>
  <c r="AT21" i="25"/>
  <c r="AT60" i="25"/>
  <c r="AA50" i="25"/>
  <c r="AA57" i="25"/>
  <c r="AA33" i="13"/>
  <c r="Z69" i="24"/>
  <c r="AL69" i="24"/>
  <c r="AL51" i="24"/>
  <c r="Z51" i="24"/>
  <c r="Z54" i="24"/>
  <c r="AL54" i="24"/>
  <c r="AL40" i="24"/>
  <c r="Z40" i="24"/>
  <c r="AL15" i="24"/>
  <c r="Z15" i="24"/>
  <c r="AL8" i="24"/>
  <c r="Z8" i="24"/>
  <c r="Z56" i="24"/>
  <c r="AL56" i="24"/>
  <c r="AL48" i="24"/>
  <c r="Z48" i="24"/>
  <c r="AA48" i="13"/>
  <c r="AA62" i="13"/>
  <c r="AA54" i="25"/>
  <c r="AA14" i="13"/>
  <c r="AA31" i="13"/>
  <c r="Y111" i="24"/>
  <c r="U111" i="24"/>
  <c r="Y152" i="24"/>
  <c r="U152" i="24"/>
  <c r="Y130" i="24"/>
  <c r="U130" i="24"/>
  <c r="U54" i="24"/>
  <c r="Y54" i="24"/>
  <c r="AB54" i="24"/>
  <c r="Q237" i="24"/>
  <c r="U237" i="24" s="1"/>
  <c r="U18" i="24"/>
  <c r="AB18" i="24"/>
  <c r="Y18" i="24"/>
  <c r="AB61" i="24"/>
  <c r="Y61" i="24"/>
  <c r="U61" i="24"/>
  <c r="Y118" i="24"/>
  <c r="U118" i="24"/>
  <c r="Y9" i="24"/>
  <c r="U9" i="24"/>
  <c r="AB9" i="24"/>
  <c r="Y178" i="24"/>
  <c r="U178" i="24"/>
  <c r="Q196" i="24"/>
  <c r="AB20" i="24"/>
  <c r="U20" i="24"/>
  <c r="Y20" i="24"/>
  <c r="AB33" i="24"/>
  <c r="U33" i="24"/>
  <c r="Y33" i="24"/>
  <c r="Y24" i="24"/>
  <c r="AB24" i="24"/>
  <c r="U24" i="24"/>
  <c r="Y168" i="24"/>
  <c r="U168" i="24"/>
  <c r="U13" i="24"/>
  <c r="Y13" i="24"/>
  <c r="AB13" i="24"/>
  <c r="U137" i="24"/>
  <c r="Y137" i="24"/>
  <c r="U84" i="24"/>
  <c r="Y84" i="24"/>
  <c r="Y147" i="24"/>
  <c r="U147" i="24"/>
  <c r="Y80" i="24"/>
  <c r="U80" i="24"/>
  <c r="Y45" i="24"/>
  <c r="AB45" i="24"/>
  <c r="U45" i="24"/>
  <c r="Q235" i="24"/>
  <c r="U235" i="24" s="1"/>
  <c r="Y113" i="24"/>
  <c r="U113" i="24"/>
  <c r="U102" i="24"/>
  <c r="Y102" i="24"/>
  <c r="AB47" i="24"/>
  <c r="U47" i="24"/>
  <c r="Y47" i="24"/>
  <c r="AH12" i="13"/>
  <c r="AH47" i="13"/>
  <c r="AI34" i="13"/>
  <c r="AH20" i="13"/>
  <c r="AH68" i="13"/>
  <c r="AH27" i="13"/>
  <c r="AI62" i="13"/>
  <c r="AI36" i="13"/>
  <c r="AI15" i="13"/>
  <c r="AI58" i="13"/>
  <c r="AH64" i="13"/>
  <c r="AI31" i="13"/>
  <c r="AH13" i="13"/>
  <c r="AH56" i="13"/>
  <c r="AI13" i="13"/>
  <c r="AH9" i="13"/>
  <c r="AI43" i="13"/>
  <c r="AI61" i="13"/>
  <c r="AH57" i="13"/>
  <c r="AI16" i="13"/>
  <c r="AI37" i="13"/>
  <c r="AI25" i="13"/>
  <c r="AI14" i="13"/>
  <c r="AH53" i="13"/>
  <c r="AI24" i="13"/>
  <c r="AI22" i="13"/>
  <c r="AI47" i="13"/>
  <c r="AI23" i="13"/>
  <c r="AH30" i="13"/>
  <c r="AH22" i="13"/>
  <c r="AH51" i="13"/>
  <c r="AI55" i="13"/>
  <c r="AI51" i="13"/>
  <c r="AI66" i="13"/>
  <c r="AH39" i="13"/>
  <c r="AH32" i="13"/>
  <c r="AH19" i="13"/>
  <c r="AH8" i="13"/>
  <c r="AH33" i="13"/>
  <c r="AI26" i="13"/>
  <c r="AH50" i="13"/>
  <c r="AH15" i="13"/>
  <c r="AI50" i="13"/>
  <c r="AH49" i="13"/>
  <c r="AH43" i="13"/>
  <c r="AH17" i="13"/>
  <c r="AH26" i="13"/>
  <c r="AI64" i="13"/>
  <c r="AH25" i="13"/>
  <c r="AI48" i="13"/>
  <c r="AH55" i="13"/>
  <c r="AH14" i="13"/>
  <c r="AH34" i="13"/>
  <c r="AH54" i="13"/>
  <c r="AI39" i="13"/>
  <c r="AI49" i="13"/>
  <c r="AI40" i="13"/>
  <c r="AI63" i="13"/>
  <c r="AH41" i="13"/>
  <c r="AH28" i="13"/>
  <c r="AH24" i="13"/>
  <c r="AI27" i="13"/>
  <c r="AI29" i="13"/>
  <c r="AH48" i="13"/>
  <c r="AI56" i="13"/>
  <c r="AH44" i="13"/>
  <c r="AI46" i="13"/>
  <c r="AH35" i="13"/>
  <c r="AI9" i="13"/>
  <c r="AI68" i="13"/>
  <c r="AI30" i="13"/>
  <c r="AI17" i="13"/>
  <c r="AH10" i="13"/>
  <c r="AI10" i="13"/>
  <c r="AI44" i="13"/>
  <c r="AH40" i="13"/>
  <c r="AI32" i="13"/>
  <c r="AI69" i="13"/>
  <c r="AI42" i="13"/>
  <c r="AH38" i="13"/>
  <c r="AI53" i="13"/>
  <c r="AI59" i="13"/>
  <c r="AH29" i="13"/>
  <c r="AI41" i="13"/>
  <c r="AH65" i="13"/>
  <c r="AI67" i="13"/>
  <c r="AH63" i="13"/>
  <c r="AI19" i="13"/>
  <c r="AH11" i="13"/>
  <c r="AI60" i="13"/>
  <c r="AI52" i="13"/>
  <c r="AI11" i="13"/>
  <c r="AH60" i="13"/>
  <c r="AH66" i="13"/>
  <c r="AH62" i="13"/>
  <c r="AH23" i="13"/>
  <c r="AH61" i="13"/>
  <c r="AH59" i="13"/>
  <c r="AI38" i="13"/>
  <c r="AI35" i="13"/>
  <c r="AH21" i="13"/>
  <c r="AI21" i="13"/>
  <c r="AI54" i="13"/>
  <c r="AH36" i="13"/>
  <c r="AH45" i="13"/>
  <c r="AH52" i="13"/>
  <c r="AI8" i="13"/>
  <c r="AI20" i="13"/>
  <c r="AI18" i="13"/>
  <c r="AI33" i="13"/>
  <c r="AH42" i="13"/>
  <c r="AH69" i="13"/>
  <c r="AI28" i="13"/>
  <c r="AH58" i="13"/>
  <c r="AH31" i="13"/>
  <c r="AH46" i="13"/>
  <c r="AH67" i="13"/>
  <c r="AH37" i="13"/>
  <c r="AI65" i="13"/>
  <c r="AI45" i="13"/>
  <c r="AH16" i="13"/>
  <c r="AH18" i="13"/>
  <c r="AI57" i="13"/>
  <c r="AI12" i="13"/>
  <c r="U190" i="13"/>
  <c r="Q191" i="13"/>
  <c r="F14" i="21"/>
  <c r="Q192" i="13"/>
  <c r="AA52" i="13"/>
  <c r="AA32" i="13"/>
  <c r="F19" i="21"/>
  <c r="U195" i="13"/>
  <c r="U197" i="13"/>
  <c r="Q199" i="13"/>
  <c r="F21" i="21"/>
  <c r="AA59" i="25"/>
  <c r="AA29" i="25"/>
  <c r="AO19" i="25" l="1"/>
  <c r="AO67" i="25"/>
  <c r="AO50" i="25"/>
  <c r="AO54" i="25"/>
  <c r="AO14" i="25"/>
  <c r="AO21" i="13"/>
  <c r="AO39" i="25"/>
  <c r="AO35" i="25"/>
  <c r="AO68" i="13"/>
  <c r="AO38" i="25"/>
  <c r="AO21" i="25"/>
  <c r="AO55" i="13"/>
  <c r="AO17" i="25"/>
  <c r="AO64" i="25"/>
  <c r="AO42" i="13"/>
  <c r="AO34" i="25"/>
  <c r="AO61" i="25"/>
  <c r="AO48" i="25"/>
  <c r="AO16" i="13"/>
  <c r="AO25" i="25"/>
  <c r="AO41" i="25"/>
  <c r="AO56" i="25"/>
  <c r="AO51" i="25"/>
  <c r="AO49" i="25"/>
  <c r="AO62" i="25"/>
  <c r="AO63" i="13"/>
  <c r="AO18" i="13"/>
  <c r="AO58" i="13"/>
  <c r="AO9" i="13"/>
  <c r="AO11" i="13"/>
  <c r="AO19" i="13"/>
  <c r="AO25" i="13"/>
  <c r="AO67" i="13"/>
  <c r="AO53" i="13"/>
  <c r="AO22" i="13"/>
  <c r="AO29" i="13"/>
  <c r="AO24" i="13"/>
  <c r="AO41" i="13"/>
  <c r="AO49" i="13"/>
  <c r="F68" i="21"/>
  <c r="AO10" i="13"/>
  <c r="AO23" i="13"/>
  <c r="AO57" i="13"/>
  <c r="AA47" i="24"/>
  <c r="G74" i="21"/>
  <c r="K74" i="21" s="1"/>
  <c r="AU22" i="25"/>
  <c r="AU23" i="25"/>
  <c r="AU57" i="25"/>
  <c r="AL181" i="25"/>
  <c r="AU10" i="13"/>
  <c r="AU57" i="13"/>
  <c r="AU9" i="13"/>
  <c r="G73" i="21"/>
  <c r="K73" i="21" s="1"/>
  <c r="AO27" i="25"/>
  <c r="AO18" i="25"/>
  <c r="AO45" i="25"/>
  <c r="AO50" i="13"/>
  <c r="AO13" i="13"/>
  <c r="AO33" i="13"/>
  <c r="AO52" i="13"/>
  <c r="AO40" i="13"/>
  <c r="AO51" i="13"/>
  <c r="AO44" i="13"/>
  <c r="AO60" i="13"/>
  <c r="AO48" i="13"/>
  <c r="AO59" i="13"/>
  <c r="G75" i="21"/>
  <c r="K75" i="21" s="1"/>
  <c r="AO66" i="13"/>
  <c r="AO45" i="13"/>
  <c r="AM44" i="13"/>
  <c r="AO15" i="13"/>
  <c r="AO56" i="13"/>
  <c r="AO37" i="13"/>
  <c r="AO32" i="13"/>
  <c r="AO69" i="13"/>
  <c r="AO62" i="13"/>
  <c r="AO12" i="13"/>
  <c r="AO27" i="13"/>
  <c r="AU20" i="25"/>
  <c r="AU35" i="13"/>
  <c r="U215" i="13"/>
  <c r="F39" i="21"/>
  <c r="Q223" i="13"/>
  <c r="J22" i="21"/>
  <c r="O22" i="21" s="1"/>
  <c r="AU39" i="25"/>
  <c r="F36" i="21"/>
  <c r="U212" i="13"/>
  <c r="AA31" i="24"/>
  <c r="Q191" i="24"/>
  <c r="G14" i="21"/>
  <c r="K14" i="21" s="1"/>
  <c r="U190" i="24"/>
  <c r="Q192" i="24"/>
  <c r="J62" i="21"/>
  <c r="O62" i="21" s="1"/>
  <c r="AA63" i="24"/>
  <c r="F49" i="21"/>
  <c r="U225" i="13"/>
  <c r="Q229" i="13"/>
  <c r="AA15" i="24"/>
  <c r="J26" i="21"/>
  <c r="AA32" i="24"/>
  <c r="J21" i="21"/>
  <c r="J14" i="21"/>
  <c r="O14" i="21" s="1"/>
  <c r="G20" i="21"/>
  <c r="K20" i="21" s="1"/>
  <c r="U196" i="24"/>
  <c r="AA54" i="24"/>
  <c r="AU60" i="25"/>
  <c r="AU54" i="25"/>
  <c r="AU66" i="25"/>
  <c r="AU12" i="25"/>
  <c r="AU28" i="25"/>
  <c r="AU16" i="25"/>
  <c r="AU42" i="25"/>
  <c r="AU31" i="25"/>
  <c r="AU64" i="13"/>
  <c r="AU34" i="13"/>
  <c r="AU46" i="13"/>
  <c r="AU48" i="13"/>
  <c r="AU69" i="13"/>
  <c r="AU62" i="13"/>
  <c r="F87" i="21"/>
  <c r="AU39" i="13"/>
  <c r="AU68" i="13"/>
  <c r="AO44" i="25"/>
  <c r="AO11" i="25"/>
  <c r="AO55" i="25"/>
  <c r="AO23" i="25"/>
  <c r="AO30" i="25"/>
  <c r="AO47" i="25"/>
  <c r="AO22" i="25"/>
  <c r="AO10" i="25"/>
  <c r="F73" i="21"/>
  <c r="F42" i="21"/>
  <c r="U218" i="13"/>
  <c r="U219" i="13"/>
  <c r="F43" i="21"/>
  <c r="J20" i="21"/>
  <c r="O20" i="21" s="1"/>
  <c r="G27" i="21"/>
  <c r="K27" i="21" s="1"/>
  <c r="U203" i="24"/>
  <c r="AI42" i="24"/>
  <c r="AH63" i="24"/>
  <c r="AI55" i="24"/>
  <c r="AI32" i="24"/>
  <c r="AI36" i="24"/>
  <c r="AH50" i="24"/>
  <c r="AI17" i="24"/>
  <c r="AH13" i="24"/>
  <c r="AI41" i="24"/>
  <c r="AI30" i="24"/>
  <c r="AI69" i="24"/>
  <c r="AI49" i="24"/>
  <c r="AI51" i="24"/>
  <c r="AI53" i="24"/>
  <c r="AI8" i="24"/>
  <c r="AH57" i="24"/>
  <c r="AH60" i="24"/>
  <c r="AH43" i="24"/>
  <c r="AH51" i="24"/>
  <c r="AI22" i="24"/>
  <c r="AI38" i="24"/>
  <c r="AH14" i="24"/>
  <c r="AI25" i="24"/>
  <c r="AI47" i="24"/>
  <c r="AI16" i="24"/>
  <c r="AH36" i="24"/>
  <c r="AI13" i="24"/>
  <c r="AI18" i="24"/>
  <c r="AI9" i="24"/>
  <c r="AI19" i="24"/>
  <c r="AH18" i="24"/>
  <c r="AH9" i="24"/>
  <c r="AI43" i="24"/>
  <c r="AH67" i="24"/>
  <c r="AH48" i="24"/>
  <c r="AH54" i="24"/>
  <c r="AI64" i="24"/>
  <c r="AH34" i="24"/>
  <c r="AH8" i="24"/>
  <c r="AI23" i="24"/>
  <c r="AH19" i="24"/>
  <c r="AH33" i="24"/>
  <c r="AI66" i="24"/>
  <c r="AH10" i="24"/>
  <c r="AI67" i="24"/>
  <c r="AI28" i="24"/>
  <c r="AH12" i="24"/>
  <c r="AH21" i="24"/>
  <c r="AH59" i="24"/>
  <c r="AI39" i="24"/>
  <c r="AH40" i="24"/>
  <c r="AH24" i="24"/>
  <c r="AH55" i="24"/>
  <c r="AI34" i="24"/>
  <c r="AH64" i="24"/>
  <c r="AI52" i="24"/>
  <c r="AI35" i="24"/>
  <c r="AH69" i="24"/>
  <c r="AH22" i="24"/>
  <c r="AI59" i="24"/>
  <c r="AI29" i="24"/>
  <c r="AH31" i="24"/>
  <c r="AH29" i="24"/>
  <c r="AH68" i="24"/>
  <c r="AH20" i="24"/>
  <c r="AH28" i="24"/>
  <c r="AI60" i="24"/>
  <c r="AH27" i="24"/>
  <c r="AH52" i="24"/>
  <c r="AH37" i="24"/>
  <c r="AI46" i="24"/>
  <c r="AI33" i="24"/>
  <c r="AI61" i="24"/>
  <c r="AH66" i="24"/>
  <c r="AI10" i="24"/>
  <c r="AI26" i="24"/>
  <c r="AH65" i="24"/>
  <c r="AI40" i="24"/>
  <c r="AI68" i="24"/>
  <c r="AI31" i="24"/>
  <c r="AI65" i="24"/>
  <c r="AI14" i="24"/>
  <c r="AI37" i="24"/>
  <c r="AI56" i="24"/>
  <c r="AH53" i="24"/>
  <c r="AH47" i="24"/>
  <c r="AH45" i="24"/>
  <c r="AH61" i="24"/>
  <c r="AI11" i="24"/>
  <c r="AH17" i="24"/>
  <c r="AH46" i="24"/>
  <c r="AH30" i="24"/>
  <c r="AH44" i="24"/>
  <c r="AI62" i="24"/>
  <c r="AI45" i="24"/>
  <c r="AH16" i="24"/>
  <c r="AH49" i="24"/>
  <c r="AH39" i="24"/>
  <c r="AH56" i="24"/>
  <c r="AI27" i="24"/>
  <c r="AH15" i="24"/>
  <c r="AH38" i="24"/>
  <c r="AI15" i="24"/>
  <c r="AH26" i="24"/>
  <c r="AH23" i="24"/>
  <c r="AI24" i="24"/>
  <c r="AH41" i="24"/>
  <c r="AH11" i="24"/>
  <c r="AI57" i="24"/>
  <c r="AH32" i="24"/>
  <c r="AH58" i="24"/>
  <c r="AI20" i="24"/>
  <c r="AI44" i="24"/>
  <c r="AH35" i="24"/>
  <c r="AI63" i="24"/>
  <c r="AH62" i="24"/>
  <c r="AH25" i="24"/>
  <c r="AI12" i="24"/>
  <c r="AI48" i="24"/>
  <c r="AI54" i="24"/>
  <c r="AI50" i="24"/>
  <c r="AI21" i="24"/>
  <c r="AI58" i="24"/>
  <c r="AH42" i="24"/>
  <c r="AA12" i="24"/>
  <c r="AO31" i="13"/>
  <c r="AO26" i="13"/>
  <c r="AO17" i="13"/>
  <c r="AO36" i="13"/>
  <c r="J61" i="21"/>
  <c r="F52" i="21"/>
  <c r="U228" i="13"/>
  <c r="AA58" i="24"/>
  <c r="AA56" i="24"/>
  <c r="AA14" i="24"/>
  <c r="G72" i="21"/>
  <c r="K72" i="21" s="1"/>
  <c r="AU53" i="25"/>
  <c r="AA49" i="24"/>
  <c r="AA45" i="24"/>
  <c r="AU33" i="25"/>
  <c r="AU32" i="25"/>
  <c r="AU12" i="13"/>
  <c r="AU63" i="13"/>
  <c r="AA8" i="24"/>
  <c r="J59" i="21"/>
  <c r="O59" i="21" s="1"/>
  <c r="AA46" i="24"/>
  <c r="AA50" i="24"/>
  <c r="AA33" i="24"/>
  <c r="AL181" i="24"/>
  <c r="G67" i="21"/>
  <c r="AU58" i="25"/>
  <c r="AU52" i="25"/>
  <c r="AU67" i="25"/>
  <c r="AU11" i="25"/>
  <c r="AU59" i="25"/>
  <c r="AU10" i="25"/>
  <c r="AU43" i="25"/>
  <c r="AU65" i="25"/>
  <c r="AU25" i="13"/>
  <c r="AU56" i="13"/>
  <c r="AU14" i="13"/>
  <c r="AU24" i="13"/>
  <c r="F81" i="21"/>
  <c r="AU15" i="13"/>
  <c r="AU13" i="13"/>
  <c r="AU29" i="13"/>
  <c r="AU54" i="13"/>
  <c r="F86" i="21"/>
  <c r="AA53" i="24"/>
  <c r="J8" i="21"/>
  <c r="O8" i="21" s="1"/>
  <c r="AA39" i="24"/>
  <c r="AO13" i="25"/>
  <c r="AO28" i="25"/>
  <c r="AO52" i="25"/>
  <c r="AO37" i="25"/>
  <c r="AO31" i="25"/>
  <c r="AO42" i="25"/>
  <c r="F70" i="21"/>
  <c r="F40" i="21"/>
  <c r="U216" i="13"/>
  <c r="F33" i="21"/>
  <c r="U209" i="13"/>
  <c r="AA48" i="24"/>
  <c r="AA57" i="24"/>
  <c r="AA28" i="24"/>
  <c r="Q240" i="24"/>
  <c r="U240" i="24" s="1"/>
  <c r="U230" i="24"/>
  <c r="AM13" i="24"/>
  <c r="AM67" i="24"/>
  <c r="AM26" i="24"/>
  <c r="AM53" i="24"/>
  <c r="AM54" i="24"/>
  <c r="AM48" i="24"/>
  <c r="AN8" i="24"/>
  <c r="AO44" i="24" s="1"/>
  <c r="AM24" i="24"/>
  <c r="AM46" i="24"/>
  <c r="AM21" i="24"/>
  <c r="AM15" i="24"/>
  <c r="AM64" i="24"/>
  <c r="AM45" i="24"/>
  <c r="AM43" i="24"/>
  <c r="AM39" i="24"/>
  <c r="AM33" i="24"/>
  <c r="AM59" i="24"/>
  <c r="AM61" i="24"/>
  <c r="G64" i="21"/>
  <c r="K64" i="21" s="1"/>
  <c r="AM60" i="24"/>
  <c r="AM68" i="24"/>
  <c r="G61" i="21"/>
  <c r="K61" i="21" s="1"/>
  <c r="AM14" i="24"/>
  <c r="AM18" i="24"/>
  <c r="AM57" i="24"/>
  <c r="AM11" i="24"/>
  <c r="AM42" i="24"/>
  <c r="AM27" i="24"/>
  <c r="AM58" i="24"/>
  <c r="AM51" i="24"/>
  <c r="AM28" i="24"/>
  <c r="AM20" i="24"/>
  <c r="AM17" i="24"/>
  <c r="AM36" i="24"/>
  <c r="AM29" i="24"/>
  <c r="AM32" i="24"/>
  <c r="AM23" i="24"/>
  <c r="AM30" i="24"/>
  <c r="AM65" i="24"/>
  <c r="AM63" i="24"/>
  <c r="AM40" i="24"/>
  <c r="AM56" i="24"/>
  <c r="G60" i="21"/>
  <c r="K60" i="21" s="1"/>
  <c r="AM35" i="24"/>
  <c r="G57" i="21"/>
  <c r="K57" i="21" s="1"/>
  <c r="AM22" i="24"/>
  <c r="G63" i="21"/>
  <c r="K63" i="21" s="1"/>
  <c r="AM52" i="24"/>
  <c r="AM62" i="24"/>
  <c r="AM31" i="24"/>
  <c r="AM34" i="24"/>
  <c r="AM12" i="24"/>
  <c r="AM44" i="24"/>
  <c r="AM25" i="24"/>
  <c r="AM41" i="24"/>
  <c r="G56" i="21"/>
  <c r="K56" i="21" s="1"/>
  <c r="AM19" i="24"/>
  <c r="AM55" i="24"/>
  <c r="G59" i="21"/>
  <c r="K59" i="21" s="1"/>
  <c r="G58" i="21"/>
  <c r="K58" i="21" s="1"/>
  <c r="G62" i="21"/>
  <c r="K62" i="21" s="1"/>
  <c r="P62" i="21" s="1"/>
  <c r="AM38" i="24"/>
  <c r="AM9" i="24"/>
  <c r="AM37" i="24"/>
  <c r="AM10" i="24"/>
  <c r="AM66" i="24"/>
  <c r="AM69" i="24"/>
  <c r="AM49" i="24"/>
  <c r="AM47" i="24"/>
  <c r="AM16" i="24"/>
  <c r="AM50" i="24"/>
  <c r="J56" i="21"/>
  <c r="AO46" i="13"/>
  <c r="AO8" i="13"/>
  <c r="AM8" i="13"/>
  <c r="BC8" i="13" a="1"/>
  <c r="AN181" i="13"/>
  <c r="BC181" i="13" s="1"/>
  <c r="F55" i="21"/>
  <c r="AA60" i="24"/>
  <c r="AA37" i="24"/>
  <c r="AA64" i="24"/>
  <c r="F16" i="21"/>
  <c r="U192" i="13"/>
  <c r="AF33" i="13"/>
  <c r="AF67" i="13"/>
  <c r="AF18" i="13"/>
  <c r="AG9" i="13"/>
  <c r="AF12" i="13"/>
  <c r="AG37" i="13"/>
  <c r="AF50" i="13"/>
  <c r="AG15" i="13"/>
  <c r="AF45" i="13"/>
  <c r="AF48" i="13"/>
  <c r="AG23" i="13"/>
  <c r="AF63" i="13"/>
  <c r="AG10" i="13"/>
  <c r="AG20" i="13"/>
  <c r="AG58" i="13"/>
  <c r="AF30" i="13"/>
  <c r="AF22" i="13"/>
  <c r="AF42" i="13"/>
  <c r="AG43" i="13"/>
  <c r="AG65" i="13"/>
  <c r="AF55" i="13"/>
  <c r="AG13" i="13"/>
  <c r="AF13" i="13"/>
  <c r="AG60" i="13"/>
  <c r="AG67" i="13"/>
  <c r="AG29" i="13"/>
  <c r="AG38" i="13"/>
  <c r="AF58" i="13"/>
  <c r="AG25" i="13"/>
  <c r="AG8" i="13"/>
  <c r="AG42" i="13"/>
  <c r="AF56" i="13"/>
  <c r="AG68" i="13"/>
  <c r="AF44" i="13"/>
  <c r="AF37" i="13"/>
  <c r="AG33" i="13"/>
  <c r="AF27" i="13"/>
  <c r="AG66" i="13"/>
  <c r="AF47" i="13"/>
  <c r="AF62" i="13"/>
  <c r="AG51" i="13"/>
  <c r="AF10" i="13"/>
  <c r="AG55" i="13"/>
  <c r="AF40" i="13"/>
  <c r="AF15" i="13"/>
  <c r="AG41" i="13"/>
  <c r="AF35" i="13"/>
  <c r="AF36" i="13"/>
  <c r="AG31" i="13"/>
  <c r="AF32" i="13"/>
  <c r="AF34" i="13"/>
  <c r="AF14" i="13"/>
  <c r="AF61" i="13"/>
  <c r="AG18" i="13"/>
  <c r="AF17" i="13"/>
  <c r="AG53" i="13"/>
  <c r="AF24" i="13"/>
  <c r="AG11" i="13"/>
  <c r="AG27" i="13"/>
  <c r="AF65" i="13"/>
  <c r="AG57" i="13"/>
  <c r="AG24" i="13"/>
  <c r="AG61" i="13"/>
  <c r="AF19" i="13"/>
  <c r="AG28" i="13"/>
  <c r="AF57" i="13"/>
  <c r="AG16" i="13"/>
  <c r="AG36" i="13"/>
  <c r="AF16" i="13"/>
  <c r="AG69" i="13"/>
  <c r="AF53" i="13"/>
  <c r="AF31" i="13"/>
  <c r="AG49" i="13"/>
  <c r="AG63" i="13"/>
  <c r="AF29" i="13"/>
  <c r="AF39" i="13"/>
  <c r="AF38" i="13"/>
  <c r="AF68" i="13"/>
  <c r="AG52" i="13"/>
  <c r="AF69" i="13"/>
  <c r="AF25" i="13"/>
  <c r="AG35" i="13"/>
  <c r="AG44" i="13"/>
  <c r="AG47" i="13"/>
  <c r="AG17" i="13"/>
  <c r="AF8" i="13"/>
  <c r="AG48" i="13"/>
  <c r="AG59" i="13"/>
  <c r="AG22" i="13"/>
  <c r="AF41" i="13"/>
  <c r="AG14" i="13"/>
  <c r="AF11" i="13"/>
  <c r="AG64" i="13"/>
  <c r="AG46" i="13"/>
  <c r="AG54" i="13"/>
  <c r="AF51" i="13"/>
  <c r="AG12" i="13"/>
  <c r="AG50" i="13"/>
  <c r="AF21" i="13"/>
  <c r="AG32" i="13"/>
  <c r="AF43" i="13"/>
  <c r="AF59" i="13"/>
  <c r="AG34" i="13"/>
  <c r="AG19" i="13"/>
  <c r="AF54" i="13"/>
  <c r="AG39" i="13"/>
  <c r="AF64" i="13"/>
  <c r="AG40" i="13"/>
  <c r="AG62" i="13"/>
  <c r="AF26" i="13"/>
  <c r="AF28" i="13"/>
  <c r="AG30" i="13"/>
  <c r="AF46" i="13"/>
  <c r="AF20" i="13"/>
  <c r="AG21" i="13"/>
  <c r="AF49" i="13"/>
  <c r="AF52" i="13"/>
  <c r="AF66" i="13"/>
  <c r="AF60" i="13"/>
  <c r="AG26" i="13"/>
  <c r="AF9" i="13"/>
  <c r="AF23" i="13"/>
  <c r="AG56" i="13"/>
  <c r="AG45" i="13"/>
  <c r="AU11" i="13"/>
  <c r="F80" i="21"/>
  <c r="G19" i="21"/>
  <c r="K19" i="21" s="1"/>
  <c r="U195" i="24"/>
  <c r="AA61" i="24"/>
  <c r="AU21" i="25"/>
  <c r="AU45" i="25"/>
  <c r="AU40" i="13"/>
  <c r="AU36" i="13"/>
  <c r="U225" i="25"/>
  <c r="Q229" i="25"/>
  <c r="U229" i="25" s="1"/>
  <c r="AA69" i="24"/>
  <c r="AU55" i="25"/>
  <c r="AU19" i="25"/>
  <c r="AU59" i="13"/>
  <c r="AU18" i="13"/>
  <c r="AU47" i="13"/>
  <c r="J71" i="21"/>
  <c r="O71" i="21" s="1"/>
  <c r="L71" i="21"/>
  <c r="F34" i="21"/>
  <c r="U210" i="13"/>
  <c r="L27" i="21"/>
  <c r="J27" i="21"/>
  <c r="O27" i="21" s="1"/>
  <c r="Q211" i="24"/>
  <c r="Q214" i="24"/>
  <c r="Q212" i="24"/>
  <c r="Q219" i="24"/>
  <c r="Q209" i="24"/>
  <c r="Q220" i="24"/>
  <c r="Q208" i="24"/>
  <c r="Q216" i="24"/>
  <c r="Q210" i="24"/>
  <c r="Q213" i="24"/>
  <c r="Q215" i="24"/>
  <c r="Q218" i="24"/>
  <c r="Q221" i="24"/>
  <c r="Q217" i="24"/>
  <c r="AA43" i="24"/>
  <c r="J60" i="21"/>
  <c r="AA51" i="24"/>
  <c r="AA44" i="24"/>
  <c r="AA35" i="24"/>
  <c r="AA16" i="24"/>
  <c r="AU33" i="13"/>
  <c r="U199" i="13"/>
  <c r="F23" i="21"/>
  <c r="Q201" i="13"/>
  <c r="AU50" i="25"/>
  <c r="AU56" i="25"/>
  <c r="AU26" i="13"/>
  <c r="F83" i="21"/>
  <c r="AU44" i="13"/>
  <c r="AM45" i="13"/>
  <c r="F72" i="21"/>
  <c r="J24" i="21"/>
  <c r="AA65" i="24"/>
  <c r="AA18" i="24"/>
  <c r="AU49" i="25"/>
  <c r="AU24" i="25"/>
  <c r="AU47" i="25"/>
  <c r="AU58" i="13"/>
  <c r="AU31" i="13"/>
  <c r="AU16" i="13"/>
  <c r="AU51" i="13"/>
  <c r="AA67" i="24"/>
  <c r="AO16" i="25"/>
  <c r="AO8" i="25"/>
  <c r="AN181" i="25"/>
  <c r="BC181" i="25" s="1"/>
  <c r="BC8" i="25" a="1"/>
  <c r="AM8" i="25"/>
  <c r="AM181" i="25" s="1"/>
  <c r="U213" i="13"/>
  <c r="F37" i="21"/>
  <c r="J19" i="21"/>
  <c r="G69" i="21"/>
  <c r="K69" i="21" s="1"/>
  <c r="AU13" i="25"/>
  <c r="AU63" i="25"/>
  <c r="AU18" i="25"/>
  <c r="AU9" i="25"/>
  <c r="AU36" i="25"/>
  <c r="AU29" i="25"/>
  <c r="AU68" i="25"/>
  <c r="AU41" i="25"/>
  <c r="AU23" i="13"/>
  <c r="AU50" i="13"/>
  <c r="AU28" i="13"/>
  <c r="AU20" i="13"/>
  <c r="AU27" i="13"/>
  <c r="AU67" i="13"/>
  <c r="AU32" i="13"/>
  <c r="AU21" i="13"/>
  <c r="G76" i="21"/>
  <c r="K76" i="21" s="1"/>
  <c r="U194" i="24"/>
  <c r="G18" i="21"/>
  <c r="K18" i="21" s="1"/>
  <c r="AO57" i="25"/>
  <c r="AO58" i="25"/>
  <c r="AO33" i="25"/>
  <c r="AO53" i="25"/>
  <c r="AO60" i="25"/>
  <c r="AO15" i="25"/>
  <c r="AO29" i="25"/>
  <c r="F45" i="21"/>
  <c r="U221" i="13"/>
  <c r="AA66" i="24"/>
  <c r="Q222" i="25"/>
  <c r="U208" i="25"/>
  <c r="Q206" i="25" a="1"/>
  <c r="Q206" i="25" s="1"/>
  <c r="U206" i="25" s="1"/>
  <c r="G17" i="21"/>
  <c r="K17" i="21" s="1"/>
  <c r="U193" i="24"/>
  <c r="Q226" i="24"/>
  <c r="Q227" i="24"/>
  <c r="Q225" i="24"/>
  <c r="Q228" i="24"/>
  <c r="U184" i="24"/>
  <c r="G8" i="21"/>
  <c r="K8" i="21" s="1"/>
  <c r="P8" i="21" s="1"/>
  <c r="AO20" i="13"/>
  <c r="AO38" i="13"/>
  <c r="AO34" i="13"/>
  <c r="AO61" i="13"/>
  <c r="AO28" i="13"/>
  <c r="AO43" i="13"/>
  <c r="AO14" i="13"/>
  <c r="AO30" i="13"/>
  <c r="J64" i="21"/>
  <c r="AA22" i="24"/>
  <c r="AA30" i="24"/>
  <c r="AA27" i="24"/>
  <c r="AA25" i="24"/>
  <c r="AA41" i="24"/>
  <c r="AA10" i="24"/>
  <c r="AE64" i="24"/>
  <c r="AD50" i="24"/>
  <c r="AD10" i="24"/>
  <c r="AD38" i="24"/>
  <c r="AE53" i="24"/>
  <c r="AD67" i="24"/>
  <c r="AD8" i="24"/>
  <c r="AD42" i="24"/>
  <c r="AD63" i="24"/>
  <c r="AE67" i="24"/>
  <c r="AD23" i="24"/>
  <c r="AE56" i="24"/>
  <c r="AD28" i="24"/>
  <c r="AD30" i="24"/>
  <c r="AD41" i="24"/>
  <c r="AD15" i="24"/>
  <c r="AE47" i="24"/>
  <c r="AE32" i="24"/>
  <c r="AE51" i="24"/>
  <c r="AD46" i="24"/>
  <c r="AE55" i="24"/>
  <c r="AE17" i="24"/>
  <c r="AD33" i="24"/>
  <c r="AD39" i="24"/>
  <c r="AE62" i="24"/>
  <c r="AE12" i="24"/>
  <c r="AD18" i="24"/>
  <c r="AD19" i="24"/>
  <c r="AE15" i="24"/>
  <c r="AE48" i="24"/>
  <c r="AD61" i="24"/>
  <c r="AD36" i="24"/>
  <c r="AE68" i="24"/>
  <c r="AE49" i="24"/>
  <c r="AE50" i="24"/>
  <c r="AD34" i="24"/>
  <c r="AD45" i="24"/>
  <c r="AD55" i="24"/>
  <c r="AE19" i="24"/>
  <c r="AE13" i="24"/>
  <c r="AE24" i="24"/>
  <c r="AD53" i="24"/>
  <c r="AE16" i="24"/>
  <c r="AE8" i="24"/>
  <c r="AE58" i="24"/>
  <c r="AE36" i="24"/>
  <c r="AE26" i="24"/>
  <c r="AE46" i="24"/>
  <c r="AE61" i="24"/>
  <c r="AD37" i="24"/>
  <c r="AE69" i="24"/>
  <c r="AD44" i="24"/>
  <c r="AE35" i="24"/>
  <c r="AE40" i="24"/>
  <c r="AD35" i="24"/>
  <c r="AD62" i="24"/>
  <c r="AE9" i="24"/>
  <c r="AE18" i="24"/>
  <c r="AD26" i="24"/>
  <c r="AD13" i="24"/>
  <c r="AD52" i="24"/>
  <c r="AD24" i="24"/>
  <c r="AD27" i="24"/>
  <c r="AE25" i="24"/>
  <c r="AE52" i="24"/>
  <c r="AD68" i="24"/>
  <c r="AD54" i="24"/>
  <c r="AE54" i="24"/>
  <c r="AD14" i="24"/>
  <c r="AE33" i="24"/>
  <c r="AD21" i="24"/>
  <c r="AE22" i="24"/>
  <c r="AE10" i="24"/>
  <c r="AE20" i="24"/>
  <c r="AE39" i="24"/>
  <c r="AE34" i="24"/>
  <c r="AE14" i="24"/>
  <c r="AE65" i="24"/>
  <c r="AE45" i="24"/>
  <c r="AD40" i="24"/>
  <c r="AE66" i="24"/>
  <c r="AE59" i="24"/>
  <c r="AD47" i="24"/>
  <c r="AE63" i="24"/>
  <c r="AD51" i="24"/>
  <c r="AE31" i="24"/>
  <c r="AD58" i="24"/>
  <c r="AE23" i="24"/>
  <c r="AE43" i="24"/>
  <c r="AE60" i="24"/>
  <c r="AD22" i="24"/>
  <c r="AE42" i="24"/>
  <c r="AD32" i="24"/>
  <c r="AD17" i="24"/>
  <c r="AD25" i="24"/>
  <c r="AD66" i="24"/>
  <c r="AE41" i="24"/>
  <c r="AD11" i="24"/>
  <c r="AD56" i="24"/>
  <c r="AE38" i="24"/>
  <c r="AE37" i="24"/>
  <c r="AD69" i="24"/>
  <c r="AD57" i="24"/>
  <c r="AD16" i="24"/>
  <c r="AE57" i="24"/>
  <c r="AD60" i="24"/>
  <c r="AD43" i="24"/>
  <c r="AD65" i="24"/>
  <c r="AE44" i="24"/>
  <c r="AD48" i="24"/>
  <c r="AE28" i="24"/>
  <c r="AE11" i="24"/>
  <c r="AD31" i="24"/>
  <c r="AE30" i="24"/>
  <c r="AE27" i="24"/>
  <c r="AD29" i="24"/>
  <c r="AD20" i="24"/>
  <c r="AD12" i="24"/>
  <c r="AD64" i="24"/>
  <c r="AD59" i="24"/>
  <c r="AD49" i="24"/>
  <c r="AE21" i="24"/>
  <c r="AE29" i="24"/>
  <c r="AD9" i="24"/>
  <c r="AU44" i="25"/>
  <c r="AU41" i="13"/>
  <c r="AU49" i="13"/>
  <c r="F85" i="21"/>
  <c r="AA59" i="24"/>
  <c r="AA13" i="24"/>
  <c r="AU17" i="25"/>
  <c r="AU40" i="25"/>
  <c r="AU22" i="13"/>
  <c r="AA20" i="24"/>
  <c r="AA9" i="24"/>
  <c r="AU48" i="25"/>
  <c r="AU15" i="25"/>
  <c r="AT181" i="25"/>
  <c r="BH181" i="25" s="1"/>
  <c r="BH8" i="25" a="1"/>
  <c r="AU8" i="25"/>
  <c r="AU30" i="25"/>
  <c r="AU14" i="25"/>
  <c r="AU62" i="25"/>
  <c r="AU64" i="25"/>
  <c r="AU51" i="25"/>
  <c r="F88" i="21"/>
  <c r="AU66" i="13"/>
  <c r="AU19" i="13"/>
  <c r="AU65" i="13"/>
  <c r="AU60" i="13"/>
  <c r="BH8" i="13" a="1"/>
  <c r="AT181" i="13"/>
  <c r="BH181" i="13" s="1"/>
  <c r="AU8" i="13"/>
  <c r="F79" i="21"/>
  <c r="AU43" i="13"/>
  <c r="F84" i="21"/>
  <c r="AU45" i="13"/>
  <c r="AU17" i="13"/>
  <c r="AA19" i="24"/>
  <c r="G68" i="21"/>
  <c r="K68" i="21" s="1"/>
  <c r="AG59" i="25"/>
  <c r="AF19" i="25"/>
  <c r="AF22" i="25"/>
  <c r="AF47" i="25"/>
  <c r="AF65" i="25"/>
  <c r="AF39" i="25"/>
  <c r="AG23" i="25"/>
  <c r="AF29" i="25"/>
  <c r="AG42" i="25"/>
  <c r="AF8" i="25"/>
  <c r="AF34" i="25"/>
  <c r="AG38" i="25"/>
  <c r="AF63" i="25"/>
  <c r="AF69" i="25"/>
  <c r="AF62" i="25"/>
  <c r="AG49" i="25"/>
  <c r="AG58" i="25"/>
  <c r="AG64" i="25"/>
  <c r="AF11" i="25"/>
  <c r="AG56" i="25"/>
  <c r="AG45" i="25"/>
  <c r="AF53" i="25"/>
  <c r="AG14" i="25"/>
  <c r="AG39" i="25"/>
  <c r="AG63" i="25"/>
  <c r="AG21" i="25"/>
  <c r="AF58" i="25"/>
  <c r="AF35" i="25"/>
  <c r="AG25" i="25"/>
  <c r="AF40" i="25"/>
  <c r="AF52" i="25"/>
  <c r="AG19" i="25"/>
  <c r="AF64" i="25"/>
  <c r="AG57" i="25"/>
  <c r="AF68" i="25"/>
  <c r="AF59" i="25"/>
  <c r="AF57" i="25"/>
  <c r="AG13" i="25"/>
  <c r="AG9" i="25"/>
  <c r="AF15" i="25"/>
  <c r="AF30" i="25"/>
  <c r="AF28" i="25"/>
  <c r="AG37" i="25"/>
  <c r="AF9" i="25"/>
  <c r="AF25" i="25"/>
  <c r="AG28" i="25"/>
  <c r="AG51" i="25"/>
  <c r="AG44" i="25"/>
  <c r="AF14" i="25"/>
  <c r="AG18" i="25"/>
  <c r="AF45" i="25"/>
  <c r="AG61" i="25"/>
  <c r="AG54" i="25"/>
  <c r="AG17" i="25"/>
  <c r="AF31" i="25"/>
  <c r="AG33" i="25"/>
  <c r="AG46" i="25"/>
  <c r="AF24" i="25"/>
  <c r="AF48" i="25"/>
  <c r="AF61" i="25"/>
  <c r="AF55" i="25"/>
  <c r="AG40" i="25"/>
  <c r="AG32" i="25"/>
  <c r="AG53" i="25"/>
  <c r="AF10" i="25"/>
  <c r="AG66" i="25"/>
  <c r="AF32" i="25"/>
  <c r="AF51" i="25"/>
  <c r="AF44" i="25"/>
  <c r="AF66" i="25"/>
  <c r="AF37" i="25"/>
  <c r="AG27" i="25"/>
  <c r="AG29" i="25"/>
  <c r="AG41" i="25"/>
  <c r="AG12" i="25"/>
  <c r="AG65" i="25"/>
  <c r="AF21" i="25"/>
  <c r="AG11" i="25"/>
  <c r="AF18" i="25"/>
  <c r="AG55" i="25"/>
  <c r="AG48" i="25"/>
  <c r="AG35" i="25"/>
  <c r="AF27" i="25"/>
  <c r="AF67" i="25"/>
  <c r="AF50" i="25"/>
  <c r="AF38" i="25"/>
  <c r="AG43" i="25"/>
  <c r="AG31" i="25"/>
  <c r="AF60" i="25"/>
  <c r="AF41" i="25"/>
  <c r="AG20" i="25"/>
  <c r="AG69" i="25"/>
  <c r="AG62" i="25"/>
  <c r="AF26" i="25"/>
  <c r="AF23" i="25"/>
  <c r="AF56" i="25"/>
  <c r="AG30" i="25"/>
  <c r="AG68" i="25"/>
  <c r="AF49" i="25"/>
  <c r="AG34" i="25"/>
  <c r="AG8" i="25"/>
  <c r="AF43" i="25"/>
  <c r="AG47" i="25"/>
  <c r="AG67" i="25"/>
  <c r="AG26" i="25"/>
  <c r="AG50" i="25"/>
  <c r="AF42" i="25"/>
  <c r="AF12" i="25"/>
  <c r="AF13" i="25"/>
  <c r="AF54" i="25"/>
  <c r="AG52" i="25"/>
  <c r="AG15" i="25"/>
  <c r="AF46" i="25"/>
  <c r="AF17" i="25"/>
  <c r="AG60" i="25"/>
  <c r="AG22" i="25"/>
  <c r="AG10" i="25"/>
  <c r="AF20" i="25"/>
  <c r="AF36" i="25"/>
  <c r="AG16" i="25"/>
  <c r="AG36" i="25"/>
  <c r="AF16" i="25"/>
  <c r="AG24" i="25"/>
  <c r="AF33" i="25"/>
  <c r="AA62" i="24"/>
  <c r="AO69" i="25"/>
  <c r="AO63" i="25"/>
  <c r="AO46" i="25"/>
  <c r="AO68" i="25"/>
  <c r="AO20" i="25"/>
  <c r="AO24" i="25"/>
  <c r="AO65" i="25"/>
  <c r="J18" i="21"/>
  <c r="O18" i="21" s="1"/>
  <c r="AM62" i="13"/>
  <c r="F75" i="21"/>
  <c r="AM66" i="13"/>
  <c r="F76" i="21"/>
  <c r="AL181" i="13"/>
  <c r="F67" i="21"/>
  <c r="U211" i="13"/>
  <c r="F35" i="21"/>
  <c r="AA55" i="24"/>
  <c r="AA36" i="24"/>
  <c r="AA21" i="24"/>
  <c r="AA40" i="24"/>
  <c r="AA34" i="24"/>
  <c r="U215" i="25"/>
  <c r="Q223" i="25"/>
  <c r="U223" i="25" s="1"/>
  <c r="G21" i="21"/>
  <c r="K21" i="21" s="1"/>
  <c r="Q199" i="24"/>
  <c r="U197" i="24"/>
  <c r="U202" i="24"/>
  <c r="G26" i="21"/>
  <c r="K26" i="21" s="1"/>
  <c r="G24" i="21"/>
  <c r="K24" i="21" s="1"/>
  <c r="U200" i="24"/>
  <c r="J63" i="21"/>
  <c r="O63" i="21" s="1"/>
  <c r="J58" i="21"/>
  <c r="F51" i="21"/>
  <c r="U227" i="13"/>
  <c r="AA29" i="24"/>
  <c r="AU38" i="25"/>
  <c r="AU53" i="13"/>
  <c r="F15" i="21"/>
  <c r="U191" i="13"/>
  <c r="AA24" i="24"/>
  <c r="AU46" i="25"/>
  <c r="J68" i="21"/>
  <c r="O68" i="21" s="1"/>
  <c r="L68" i="21"/>
  <c r="F41" i="21"/>
  <c r="U217" i="13"/>
  <c r="U214" i="13"/>
  <c r="F38" i="21"/>
  <c r="AU61" i="25"/>
  <c r="AU37" i="25"/>
  <c r="AU34" i="25"/>
  <c r="AU27" i="25"/>
  <c r="AU25" i="25"/>
  <c r="AU26" i="25"/>
  <c r="AU35" i="25"/>
  <c r="AU69" i="25"/>
  <c r="U199" i="25"/>
  <c r="Q201" i="25"/>
  <c r="AU55" i="13"/>
  <c r="AU30" i="13"/>
  <c r="AU52" i="13"/>
  <c r="F82" i="21"/>
  <c r="AU42" i="13"/>
  <c r="AU38" i="13"/>
  <c r="AU37" i="13"/>
  <c r="AU61" i="13"/>
  <c r="AA11" i="24"/>
  <c r="AA38" i="24"/>
  <c r="G22" i="21"/>
  <c r="K22" i="21" s="1"/>
  <c r="U198" i="24"/>
  <c r="AO40" i="25"/>
  <c r="AO66" i="25"/>
  <c r="AO12" i="25"/>
  <c r="AO32" i="25"/>
  <c r="AO59" i="25"/>
  <c r="AO26" i="25"/>
  <c r="AO36" i="25"/>
  <c r="AO9" i="25"/>
  <c r="J17" i="21"/>
  <c r="F74" i="21"/>
  <c r="F69" i="21"/>
  <c r="U220" i="13"/>
  <c r="F44" i="21"/>
  <c r="U208" i="13"/>
  <c r="F32" i="21"/>
  <c r="Q222" i="13"/>
  <c r="Q206" i="13" a="1"/>
  <c r="Q206" i="13" s="1"/>
  <c r="AA68" i="24"/>
  <c r="AA17" i="24"/>
  <c r="AT42" i="24"/>
  <c r="AT22" i="24"/>
  <c r="AT40" i="24"/>
  <c r="AT33" i="24"/>
  <c r="AT60" i="24"/>
  <c r="AT14" i="24"/>
  <c r="AT67" i="24"/>
  <c r="AT12" i="24"/>
  <c r="AT45" i="24"/>
  <c r="AT18" i="24"/>
  <c r="AT28" i="24"/>
  <c r="AT21" i="24"/>
  <c r="AT48" i="24"/>
  <c r="AT56" i="24"/>
  <c r="AT36" i="24"/>
  <c r="AT19" i="24"/>
  <c r="AT50" i="24"/>
  <c r="AP8" i="24"/>
  <c r="AT8" i="24" s="1"/>
  <c r="AT38" i="24"/>
  <c r="AT15" i="24"/>
  <c r="AT61" i="24"/>
  <c r="AT20" i="24"/>
  <c r="AT66" i="24"/>
  <c r="AT35" i="24"/>
  <c r="AT65" i="24"/>
  <c r="AT54" i="24"/>
  <c r="AT55" i="24"/>
  <c r="AT51" i="24"/>
  <c r="AT43" i="24"/>
  <c r="AT11" i="24"/>
  <c r="AT39" i="24"/>
  <c r="AT52" i="24"/>
  <c r="AT30" i="24"/>
  <c r="AT44" i="24"/>
  <c r="AT29" i="24"/>
  <c r="AT17" i="24"/>
  <c r="AT49" i="24"/>
  <c r="AT57" i="24"/>
  <c r="AT10" i="24"/>
  <c r="AT32" i="24"/>
  <c r="AT26" i="24"/>
  <c r="AT34" i="24"/>
  <c r="AT24" i="24"/>
  <c r="AT62" i="24"/>
  <c r="AT53" i="24"/>
  <c r="AT27" i="24"/>
  <c r="AT63" i="24"/>
  <c r="AT68" i="24"/>
  <c r="AT9" i="24"/>
  <c r="AT59" i="24"/>
  <c r="AT37" i="24"/>
  <c r="AT41" i="24"/>
  <c r="AT46" i="24"/>
  <c r="AT13" i="24"/>
  <c r="AT23" i="24"/>
  <c r="AT31" i="24"/>
  <c r="AT64" i="24"/>
  <c r="AT16" i="24"/>
  <c r="AT69" i="24"/>
  <c r="AT47" i="24"/>
  <c r="AT58" i="24"/>
  <c r="AT25" i="24"/>
  <c r="AO39" i="13"/>
  <c r="AO65" i="13"/>
  <c r="AO47" i="13"/>
  <c r="AO35" i="13"/>
  <c r="AO54" i="13"/>
  <c r="J57" i="21"/>
  <c r="O57" i="21" s="1"/>
  <c r="AM49" i="13"/>
  <c r="AM11" i="13"/>
  <c r="AA52" i="24"/>
  <c r="AA26" i="24"/>
  <c r="AA23" i="24"/>
  <c r="U226" i="13"/>
  <c r="F50" i="21"/>
  <c r="AA42" i="24"/>
  <c r="L60" i="21" l="1"/>
  <c r="AO12" i="24"/>
  <c r="AO52" i="24"/>
  <c r="AO32" i="24"/>
  <c r="L56" i="21"/>
  <c r="L20" i="21"/>
  <c r="AO43" i="24"/>
  <c r="AO20" i="24"/>
  <c r="AO14" i="24"/>
  <c r="AO46" i="24"/>
  <c r="AO33" i="24"/>
  <c r="AO40" i="24"/>
  <c r="AO18" i="24"/>
  <c r="AO10" i="24"/>
  <c r="AO15" i="24"/>
  <c r="AO50" i="24"/>
  <c r="AO45" i="24"/>
  <c r="L64" i="21"/>
  <c r="AO25" i="24"/>
  <c r="AO58" i="24"/>
  <c r="AO68" i="24"/>
  <c r="P14" i="21"/>
  <c r="AO63" i="24"/>
  <c r="AO62" i="24"/>
  <c r="AO34" i="24"/>
  <c r="AO51" i="24"/>
  <c r="AO64" i="24"/>
  <c r="AO23" i="24"/>
  <c r="L57" i="21"/>
  <c r="P18" i="21"/>
  <c r="AO66" i="24"/>
  <c r="AO9" i="24"/>
  <c r="AO16" i="24"/>
  <c r="AO37" i="24"/>
  <c r="AO17" i="24"/>
  <c r="AO27" i="24"/>
  <c r="AO30" i="24"/>
  <c r="AO67" i="24"/>
  <c r="AO55" i="24"/>
  <c r="AO59" i="24"/>
  <c r="P59" i="21"/>
  <c r="P71" i="21"/>
  <c r="AO11" i="24"/>
  <c r="L59" i="21"/>
  <c r="P63" i="21"/>
  <c r="L58" i="21"/>
  <c r="AO29" i="24"/>
  <c r="BH50" i="24"/>
  <c r="AU50" i="24"/>
  <c r="G50" i="21"/>
  <c r="K50" i="21" s="1"/>
  <c r="U226" i="24"/>
  <c r="J45" i="21"/>
  <c r="L24" i="21"/>
  <c r="F25" i="21"/>
  <c r="Q204" i="13"/>
  <c r="U201" i="13"/>
  <c r="Q207" i="13"/>
  <c r="P60" i="21"/>
  <c r="O60" i="21"/>
  <c r="U210" i="24"/>
  <c r="G34" i="21"/>
  <c r="K34" i="21" s="1"/>
  <c r="G35" i="21"/>
  <c r="K35" i="21" s="1"/>
  <c r="U211" i="24"/>
  <c r="J86" i="21"/>
  <c r="O86" i="21" s="1"/>
  <c r="P61" i="21"/>
  <c r="O61" i="21"/>
  <c r="U192" i="24"/>
  <c r="G16" i="21"/>
  <c r="AU31" i="24"/>
  <c r="BH31" i="24"/>
  <c r="AU68" i="24"/>
  <c r="BH68" i="24"/>
  <c r="BH32" i="24"/>
  <c r="AU32" i="24"/>
  <c r="AU52" i="24"/>
  <c r="BH52" i="24"/>
  <c r="AU35" i="24"/>
  <c r="BH35" i="24"/>
  <c r="BH19" i="24"/>
  <c r="AU19" i="24"/>
  <c r="BH12" i="24"/>
  <c r="AU12" i="24"/>
  <c r="J69" i="21"/>
  <c r="O69" i="21" s="1"/>
  <c r="L69" i="21"/>
  <c r="Q204" i="25"/>
  <c r="U201" i="25"/>
  <c r="Q207" i="25"/>
  <c r="U207" i="25" s="1"/>
  <c r="J51" i="21"/>
  <c r="O51" i="21" s="1"/>
  <c r="J76" i="21"/>
  <c r="O76" i="21" s="1"/>
  <c r="L76" i="21"/>
  <c r="J79" i="21"/>
  <c r="O79" i="21" s="1"/>
  <c r="F89" i="21"/>
  <c r="J88" i="21"/>
  <c r="O88" i="21" s="1"/>
  <c r="BC61" i="25"/>
  <c r="BC47" i="25"/>
  <c r="BC38" i="25"/>
  <c r="BC42" i="25"/>
  <c r="BC23" i="25"/>
  <c r="BC20" i="25"/>
  <c r="BC68" i="25"/>
  <c r="BC63" i="25"/>
  <c r="BC44" i="25"/>
  <c r="BC69" i="25"/>
  <c r="BC31" i="25"/>
  <c r="BC17" i="25"/>
  <c r="BC22" i="25"/>
  <c r="BC46" i="25"/>
  <c r="BC29" i="25"/>
  <c r="BC50" i="25"/>
  <c r="BC59" i="25"/>
  <c r="BC54" i="25"/>
  <c r="BC45" i="25"/>
  <c r="BC53" i="25"/>
  <c r="BC37" i="25"/>
  <c r="BC27" i="25"/>
  <c r="BC21" i="25"/>
  <c r="BC28" i="25"/>
  <c r="BC12" i="25"/>
  <c r="BC65" i="25"/>
  <c r="BC11" i="25"/>
  <c r="BC30" i="25"/>
  <c r="BC62" i="25"/>
  <c r="BC39" i="25"/>
  <c r="BC34" i="25"/>
  <c r="BC14" i="25"/>
  <c r="BC58" i="25"/>
  <c r="BC66" i="25"/>
  <c r="BC55" i="25"/>
  <c r="BC41" i="25"/>
  <c r="BC26" i="25"/>
  <c r="BC32" i="25"/>
  <c r="BC52" i="25"/>
  <c r="BC49" i="25"/>
  <c r="BC48" i="25"/>
  <c r="BC10" i="25"/>
  <c r="BC9" i="25"/>
  <c r="BC67" i="25"/>
  <c r="BC33" i="25"/>
  <c r="BC51" i="25"/>
  <c r="BC57" i="25"/>
  <c r="BC15" i="25"/>
  <c r="BC60" i="25"/>
  <c r="BC16" i="25"/>
  <c r="BC40" i="25"/>
  <c r="BC18" i="25"/>
  <c r="BC64" i="25"/>
  <c r="BC35" i="25"/>
  <c r="BC25" i="25"/>
  <c r="BC36" i="25"/>
  <c r="BC8" i="25"/>
  <c r="BC43" i="25"/>
  <c r="BC24" i="25"/>
  <c r="BC13" i="25"/>
  <c r="BC19" i="25"/>
  <c r="BC56" i="25"/>
  <c r="J72" i="21"/>
  <c r="O72" i="21" s="1"/>
  <c r="L72" i="21"/>
  <c r="J23" i="21"/>
  <c r="O23" i="21" s="1"/>
  <c r="G40" i="21"/>
  <c r="K40" i="21" s="1"/>
  <c r="U216" i="24"/>
  <c r="J55" i="21"/>
  <c r="O55" i="21" s="1"/>
  <c r="F65" i="21"/>
  <c r="AO54" i="24"/>
  <c r="AO36" i="24"/>
  <c r="AO24" i="24"/>
  <c r="AO35" i="24"/>
  <c r="AO53" i="24"/>
  <c r="AO39" i="24"/>
  <c r="AO38" i="24"/>
  <c r="AO57" i="24"/>
  <c r="AG30" i="24"/>
  <c r="AG15" i="24"/>
  <c r="AF66" i="24"/>
  <c r="AF42" i="24"/>
  <c r="AG61" i="24"/>
  <c r="AF31" i="24"/>
  <c r="AG11" i="24"/>
  <c r="AG35" i="24"/>
  <c r="AG69" i="24"/>
  <c r="AF47" i="24"/>
  <c r="AF38" i="24"/>
  <c r="AF17" i="24"/>
  <c r="AF18" i="24"/>
  <c r="AG28" i="24"/>
  <c r="AG22" i="24"/>
  <c r="AF60" i="24"/>
  <c r="AG63" i="24"/>
  <c r="AF28" i="24"/>
  <c r="AG57" i="24"/>
  <c r="AG20" i="24"/>
  <c r="AG45" i="24"/>
  <c r="AG10" i="24"/>
  <c r="AG54" i="24"/>
  <c r="AF53" i="24"/>
  <c r="AF15" i="24"/>
  <c r="AG55" i="24"/>
  <c r="AG59" i="24"/>
  <c r="AF57" i="24"/>
  <c r="AF61" i="24"/>
  <c r="AG60" i="24"/>
  <c r="AF8" i="24"/>
  <c r="AF33" i="24"/>
  <c r="AF25" i="24"/>
  <c r="AF50" i="24"/>
  <c r="AF45" i="24"/>
  <c r="AF10" i="24"/>
  <c r="AG51" i="24"/>
  <c r="AG36" i="24"/>
  <c r="AG26" i="24"/>
  <c r="AF48" i="24"/>
  <c r="AG17" i="24"/>
  <c r="AF32" i="24"/>
  <c r="AG58" i="24"/>
  <c r="AF52" i="24"/>
  <c r="AG34" i="24"/>
  <c r="AF21" i="24"/>
  <c r="AG18" i="24"/>
  <c r="AG42" i="24"/>
  <c r="AG49" i="24"/>
  <c r="AG16" i="24"/>
  <c r="AF30" i="24"/>
  <c r="AF65" i="24"/>
  <c r="AG47" i="24"/>
  <c r="AG40" i="24"/>
  <c r="AF39" i="24"/>
  <c r="AF36" i="24"/>
  <c r="AG65" i="24"/>
  <c r="AG53" i="24"/>
  <c r="AF69" i="24"/>
  <c r="AF43" i="24"/>
  <c r="AF12" i="24"/>
  <c r="AG46" i="24"/>
  <c r="AG68" i="24"/>
  <c r="AF29" i="24"/>
  <c r="AG41" i="24"/>
  <c r="AF46" i="24"/>
  <c r="AF41" i="24"/>
  <c r="AG29" i="24"/>
  <c r="AG27" i="24"/>
  <c r="AF24" i="24"/>
  <c r="AF26" i="24"/>
  <c r="AF62" i="24"/>
  <c r="AG31" i="24"/>
  <c r="AF58" i="24"/>
  <c r="AG9" i="24"/>
  <c r="AF23" i="24"/>
  <c r="AG14" i="24"/>
  <c r="AF37" i="24"/>
  <c r="AF56" i="24"/>
  <c r="AF51" i="24"/>
  <c r="AG23" i="24"/>
  <c r="AG43" i="24"/>
  <c r="AG52" i="24"/>
  <c r="AF63" i="24"/>
  <c r="AF9" i="24"/>
  <c r="AF49" i="24"/>
  <c r="AG13" i="24"/>
  <c r="AF68" i="24"/>
  <c r="AF67" i="24"/>
  <c r="AG62" i="24"/>
  <c r="AG66" i="24"/>
  <c r="AF64" i="24"/>
  <c r="AG33" i="24"/>
  <c r="AF14" i="24"/>
  <c r="AF54" i="24"/>
  <c r="AG39" i="24"/>
  <c r="AG50" i="24"/>
  <c r="AG67" i="24"/>
  <c r="AF22" i="24"/>
  <c r="AG44" i="24"/>
  <c r="AG48" i="24"/>
  <c r="AG12" i="24"/>
  <c r="AF55" i="24"/>
  <c r="AF35" i="24"/>
  <c r="AF13" i="24"/>
  <c r="AG64" i="24"/>
  <c r="AG24" i="24"/>
  <c r="AG38" i="24"/>
  <c r="AF19" i="24"/>
  <c r="AF16" i="24"/>
  <c r="AF40" i="24"/>
  <c r="AF27" i="24"/>
  <c r="AF11" i="24"/>
  <c r="AG8" i="24"/>
  <c r="AG21" i="24"/>
  <c r="AG37" i="24"/>
  <c r="AG25" i="24"/>
  <c r="AG56" i="24"/>
  <c r="AF20" i="24"/>
  <c r="AF44" i="24"/>
  <c r="AG19" i="24"/>
  <c r="AF34" i="24"/>
  <c r="AG32" i="24"/>
  <c r="AF59" i="24"/>
  <c r="J42" i="21"/>
  <c r="L21" i="21"/>
  <c r="J49" i="21"/>
  <c r="L22" i="21"/>
  <c r="AU65" i="24"/>
  <c r="BH65" i="24"/>
  <c r="J74" i="21"/>
  <c r="L74" i="21"/>
  <c r="P21" i="21"/>
  <c r="O21" i="21"/>
  <c r="BH11" i="24"/>
  <c r="AU11" i="24"/>
  <c r="G80" i="21"/>
  <c r="K80" i="21" s="1"/>
  <c r="AW33" i="25"/>
  <c r="AX63" i="25"/>
  <c r="AW23" i="25"/>
  <c r="AW28" i="25"/>
  <c r="AX42" i="25"/>
  <c r="AW51" i="25"/>
  <c r="AW29" i="25"/>
  <c r="AX53" i="25"/>
  <c r="AX15" i="25"/>
  <c r="AW69" i="25"/>
  <c r="AW16" i="25"/>
  <c r="AX23" i="25"/>
  <c r="AW21" i="25"/>
  <c r="AW43" i="25"/>
  <c r="AW55" i="25"/>
  <c r="AX47" i="25"/>
  <c r="AX29" i="25"/>
  <c r="AX66" i="25"/>
  <c r="AX48" i="25"/>
  <c r="AX24" i="25"/>
  <c r="AX40" i="25"/>
  <c r="AX20" i="25"/>
  <c r="AX8" i="25"/>
  <c r="AX55" i="25"/>
  <c r="AW59" i="25"/>
  <c r="AX69" i="25"/>
  <c r="AX12" i="25"/>
  <c r="AW66" i="25"/>
  <c r="AW14" i="25"/>
  <c r="AX46" i="25"/>
  <c r="AX10" i="25"/>
  <c r="AW56" i="25"/>
  <c r="AX43" i="25"/>
  <c r="AW15" i="25"/>
  <c r="AW18" i="25"/>
  <c r="AW47" i="25"/>
  <c r="AW63" i="25"/>
  <c r="AW64" i="25"/>
  <c r="AX13" i="25"/>
  <c r="AX27" i="25"/>
  <c r="AW39" i="25"/>
  <c r="AX19" i="25"/>
  <c r="AX11" i="25"/>
  <c r="AX68" i="25"/>
  <c r="AX62" i="25"/>
  <c r="AX67" i="25"/>
  <c r="AW34" i="25"/>
  <c r="AW42" i="25"/>
  <c r="AW25" i="25"/>
  <c r="AW20" i="25"/>
  <c r="AW48" i="25"/>
  <c r="AW61" i="25"/>
  <c r="AW62" i="25"/>
  <c r="AX58" i="25"/>
  <c r="AW54" i="25"/>
  <c r="AW44" i="25"/>
  <c r="AX51" i="25"/>
  <c r="AW67" i="25"/>
  <c r="AX64" i="25"/>
  <c r="AW24" i="25"/>
  <c r="AW68" i="25"/>
  <c r="AX41" i="25"/>
  <c r="AX22" i="25"/>
  <c r="AW53" i="25"/>
  <c r="AX56" i="25"/>
  <c r="AW9" i="25"/>
  <c r="AW60" i="25"/>
  <c r="AW46" i="25"/>
  <c r="AW65" i="25"/>
  <c r="AW26" i="25"/>
  <c r="AX16" i="25"/>
  <c r="AW58" i="25"/>
  <c r="AW45" i="25"/>
  <c r="AX31" i="25"/>
  <c r="AW57" i="25"/>
  <c r="AX32" i="25"/>
  <c r="AW37" i="25"/>
  <c r="AX61" i="25"/>
  <c r="AX65" i="25"/>
  <c r="AW40" i="25"/>
  <c r="AW17" i="25"/>
  <c r="AX57" i="25"/>
  <c r="AX28" i="25"/>
  <c r="AW36" i="25"/>
  <c r="AW30" i="25"/>
  <c r="AX18" i="25"/>
  <c r="AX54" i="25"/>
  <c r="AX39" i="25"/>
  <c r="AX25" i="25"/>
  <c r="AW32" i="25"/>
  <c r="AW11" i="25"/>
  <c r="AX14" i="25"/>
  <c r="AX17" i="25"/>
  <c r="AW41" i="25"/>
  <c r="AW19" i="25"/>
  <c r="AW35" i="25"/>
  <c r="AX35" i="25"/>
  <c r="AW31" i="25"/>
  <c r="AX52" i="25"/>
  <c r="AX33" i="25"/>
  <c r="AX45" i="25"/>
  <c r="AX38" i="25"/>
  <c r="AW50" i="25"/>
  <c r="AX21" i="25"/>
  <c r="AX59" i="25"/>
  <c r="AX30" i="25"/>
  <c r="AW52" i="25"/>
  <c r="AX34" i="25"/>
  <c r="AX44" i="25"/>
  <c r="AX60" i="25"/>
  <c r="AW49" i="25"/>
  <c r="AW27" i="25"/>
  <c r="AW22" i="25"/>
  <c r="AW12" i="25"/>
  <c r="AW13" i="25"/>
  <c r="AX37" i="25"/>
  <c r="AW10" i="25"/>
  <c r="AX49" i="25"/>
  <c r="AW8" i="25"/>
  <c r="AX50" i="25"/>
  <c r="AX36" i="25"/>
  <c r="AX9" i="25"/>
  <c r="AW38" i="25"/>
  <c r="AX26" i="25"/>
  <c r="U217" i="24"/>
  <c r="G41" i="21"/>
  <c r="K41" i="21" s="1"/>
  <c r="G44" i="21"/>
  <c r="K44" i="21" s="1"/>
  <c r="U220" i="24"/>
  <c r="BC8" i="13"/>
  <c r="BC33" i="13"/>
  <c r="BC61" i="13"/>
  <c r="BC23" i="13"/>
  <c r="BC44" i="13"/>
  <c r="BC20" i="13"/>
  <c r="BC54" i="13"/>
  <c r="BC43" i="13"/>
  <c r="BC47" i="13"/>
  <c r="BC64" i="13"/>
  <c r="BC63" i="13"/>
  <c r="BC59" i="13"/>
  <c r="BC28" i="13"/>
  <c r="BC49" i="13"/>
  <c r="BC41" i="13"/>
  <c r="BC45" i="13"/>
  <c r="BC36" i="13"/>
  <c r="BC66" i="13"/>
  <c r="BC10" i="13"/>
  <c r="BC9" i="13"/>
  <c r="BC24" i="13"/>
  <c r="BC16" i="13"/>
  <c r="BC17" i="13"/>
  <c r="BC26" i="13"/>
  <c r="BC52" i="13"/>
  <c r="BC12" i="13"/>
  <c r="BC68" i="13"/>
  <c r="BC13" i="13"/>
  <c r="BC40" i="13"/>
  <c r="BC57" i="13"/>
  <c r="BC14" i="13"/>
  <c r="BC35" i="13"/>
  <c r="BC58" i="13"/>
  <c r="BC55" i="13"/>
  <c r="BC56" i="13"/>
  <c r="BC25" i="13"/>
  <c r="BC34" i="13"/>
  <c r="BC62" i="13"/>
  <c r="BC19" i="13"/>
  <c r="BC15" i="13"/>
  <c r="BC18" i="13"/>
  <c r="BC46" i="13"/>
  <c r="BC48" i="13"/>
  <c r="BC38" i="13"/>
  <c r="BC53" i="13"/>
  <c r="BC21" i="13"/>
  <c r="BC22" i="13"/>
  <c r="BC29" i="13"/>
  <c r="BC27" i="13"/>
  <c r="BC39" i="13"/>
  <c r="BC32" i="13"/>
  <c r="BC11" i="13"/>
  <c r="BC30" i="13"/>
  <c r="BC60" i="13"/>
  <c r="BC31" i="13"/>
  <c r="BC67" i="13"/>
  <c r="BC51" i="13"/>
  <c r="BC50" i="13"/>
  <c r="BC42" i="13"/>
  <c r="BC65" i="13"/>
  <c r="BC37" i="13"/>
  <c r="BC69" i="13"/>
  <c r="P27" i="21"/>
  <c r="U191" i="24"/>
  <c r="G15" i="21"/>
  <c r="K15" i="21" s="1"/>
  <c r="U223" i="13"/>
  <c r="F47" i="21"/>
  <c r="BH45" i="24"/>
  <c r="G84" i="21"/>
  <c r="K84" i="21" s="1"/>
  <c r="AU45" i="24"/>
  <c r="BH25" i="25"/>
  <c r="BH64" i="25"/>
  <c r="BH46" i="25"/>
  <c r="BH11" i="25"/>
  <c r="BH62" i="25"/>
  <c r="BH30" i="25"/>
  <c r="BH63" i="25"/>
  <c r="BH33" i="25"/>
  <c r="BH26" i="25"/>
  <c r="BH9" i="25"/>
  <c r="BH27" i="25"/>
  <c r="BH35" i="25"/>
  <c r="BH43" i="25"/>
  <c r="BH65" i="25"/>
  <c r="BH18" i="25"/>
  <c r="BH49" i="25"/>
  <c r="BH22" i="25"/>
  <c r="BH10" i="25"/>
  <c r="BH39" i="25"/>
  <c r="BH19" i="25"/>
  <c r="BH29" i="25"/>
  <c r="BH32" i="25"/>
  <c r="BH20" i="25"/>
  <c r="BH14" i="25"/>
  <c r="BH69" i="25"/>
  <c r="BH23" i="25"/>
  <c r="BH61" i="25"/>
  <c r="BH28" i="25"/>
  <c r="BH41" i="25"/>
  <c r="BH55" i="25"/>
  <c r="BH47" i="25"/>
  <c r="BH52" i="25"/>
  <c r="BH36" i="25"/>
  <c r="BH34" i="25"/>
  <c r="BH50" i="25"/>
  <c r="BH68" i="25"/>
  <c r="BH59" i="25"/>
  <c r="BH42" i="25"/>
  <c r="BH45" i="25"/>
  <c r="BH60" i="25"/>
  <c r="BH48" i="25"/>
  <c r="BH51" i="25"/>
  <c r="BH16" i="25"/>
  <c r="BH57" i="25"/>
  <c r="BH15" i="25"/>
  <c r="BH12" i="25"/>
  <c r="BH54" i="25"/>
  <c r="BH24" i="25"/>
  <c r="BH44" i="25"/>
  <c r="BH21" i="25"/>
  <c r="BH17" i="25"/>
  <c r="BH8" i="25"/>
  <c r="BH40" i="25"/>
  <c r="BH13" i="25"/>
  <c r="BH66" i="25"/>
  <c r="BH38" i="25"/>
  <c r="BH53" i="25"/>
  <c r="BH67" i="25"/>
  <c r="BH58" i="25"/>
  <c r="BH31" i="25"/>
  <c r="BH37" i="25"/>
  <c r="BH56" i="25"/>
  <c r="BH23" i="24"/>
  <c r="AU23" i="24"/>
  <c r="BH36" i="24"/>
  <c r="AU36" i="24"/>
  <c r="P64" i="21"/>
  <c r="O64" i="21"/>
  <c r="J33" i="21"/>
  <c r="O33" i="21" s="1"/>
  <c r="L73" i="21"/>
  <c r="J73" i="21"/>
  <c r="BH25" i="24"/>
  <c r="AU25" i="24"/>
  <c r="AU13" i="24"/>
  <c r="BH13" i="24"/>
  <c r="BH57" i="24"/>
  <c r="AU57" i="24"/>
  <c r="AU20" i="24"/>
  <c r="BH20" i="24"/>
  <c r="BH14" i="24"/>
  <c r="AU14" i="24"/>
  <c r="P17" i="21"/>
  <c r="O17" i="21"/>
  <c r="J75" i="21"/>
  <c r="L75" i="21"/>
  <c r="P68" i="21"/>
  <c r="J85" i="21"/>
  <c r="AU58" i="24"/>
  <c r="BH58" i="24"/>
  <c r="AU46" i="24"/>
  <c r="BH46" i="24"/>
  <c r="BH53" i="24"/>
  <c r="AU53" i="24"/>
  <c r="AU49" i="24"/>
  <c r="G85" i="21"/>
  <c r="K85" i="21" s="1"/>
  <c r="BH49" i="24"/>
  <c r="BH43" i="24"/>
  <c r="AU43" i="24"/>
  <c r="BH61" i="24"/>
  <c r="AU61" i="24"/>
  <c r="BH48" i="24"/>
  <c r="AU48" i="24"/>
  <c r="AU60" i="24"/>
  <c r="BH60" i="24"/>
  <c r="U222" i="13"/>
  <c r="F46" i="21"/>
  <c r="Q224" i="13"/>
  <c r="L17" i="21"/>
  <c r="J15" i="21"/>
  <c r="L63" i="21"/>
  <c r="G23" i="21"/>
  <c r="K23" i="21" s="1"/>
  <c r="U199" i="24"/>
  <c r="Q201" i="24"/>
  <c r="BH24" i="13"/>
  <c r="BH31" i="13"/>
  <c r="BH16" i="13"/>
  <c r="BH52" i="13"/>
  <c r="BH65" i="13"/>
  <c r="BH57" i="13"/>
  <c r="BH28" i="13"/>
  <c r="BH37" i="13"/>
  <c r="BH55" i="13"/>
  <c r="BH22" i="13"/>
  <c r="BH9" i="13"/>
  <c r="BH20" i="13"/>
  <c r="BH10" i="13"/>
  <c r="BH26" i="13"/>
  <c r="BH21" i="13"/>
  <c r="BH64" i="13"/>
  <c r="BH40" i="13"/>
  <c r="BH11" i="13"/>
  <c r="BH54" i="13"/>
  <c r="BH58" i="13"/>
  <c r="BH17" i="13"/>
  <c r="BH45" i="13"/>
  <c r="BH47" i="13"/>
  <c r="BH44" i="13"/>
  <c r="BH34" i="13"/>
  <c r="BH43" i="13"/>
  <c r="BH13" i="13"/>
  <c r="BH30" i="13"/>
  <c r="BH18" i="13"/>
  <c r="BH33" i="13"/>
  <c r="BH23" i="13"/>
  <c r="BH68" i="13"/>
  <c r="BH48" i="13"/>
  <c r="BH62" i="13"/>
  <c r="BH66" i="13"/>
  <c r="BH38" i="13"/>
  <c r="BH15" i="13"/>
  <c r="BH8" i="13"/>
  <c r="BH61" i="13"/>
  <c r="BH41" i="13"/>
  <c r="BH50" i="13"/>
  <c r="BH51" i="13"/>
  <c r="BH14" i="13"/>
  <c r="BH53" i="13"/>
  <c r="BH25" i="13"/>
  <c r="BH29" i="13"/>
  <c r="BH59" i="13"/>
  <c r="BH60" i="13"/>
  <c r="BH27" i="13"/>
  <c r="BH12" i="13"/>
  <c r="BH35" i="13"/>
  <c r="BH19" i="13"/>
  <c r="BH67" i="13"/>
  <c r="BH39" i="13"/>
  <c r="BH32" i="13"/>
  <c r="BH36" i="13"/>
  <c r="BH49" i="13"/>
  <c r="BH46" i="13"/>
  <c r="BH56" i="13"/>
  <c r="BH69" i="13"/>
  <c r="BH42" i="13"/>
  <c r="BH63" i="13"/>
  <c r="L19" i="21"/>
  <c r="J83" i="21"/>
  <c r="O83" i="21" s="1"/>
  <c r="U221" i="24"/>
  <c r="G45" i="21"/>
  <c r="K45" i="21" s="1"/>
  <c r="U209" i="24"/>
  <c r="G33" i="21"/>
  <c r="K33" i="21" s="1"/>
  <c r="J34" i="21"/>
  <c r="O34" i="21" s="1"/>
  <c r="AM181" i="13"/>
  <c r="AO13" i="24"/>
  <c r="AO41" i="24"/>
  <c r="AO21" i="24"/>
  <c r="AO19" i="24"/>
  <c r="AO56" i="24"/>
  <c r="AO28" i="24"/>
  <c r="AO22" i="24"/>
  <c r="P57" i="21"/>
  <c r="J40" i="21"/>
  <c r="O40" i="21" s="1"/>
  <c r="L26" i="21"/>
  <c r="L62" i="21"/>
  <c r="J39" i="21"/>
  <c r="O39" i="21" s="1"/>
  <c r="AU26" i="24"/>
  <c r="BH26" i="24"/>
  <c r="BH10" i="24"/>
  <c r="AU10" i="24"/>
  <c r="F30" i="21"/>
  <c r="U206" i="13"/>
  <c r="J38" i="21"/>
  <c r="P58" i="21"/>
  <c r="O58" i="21"/>
  <c r="J50" i="21"/>
  <c r="O50" i="21" s="1"/>
  <c r="AU47" i="24"/>
  <c r="BH47" i="24"/>
  <c r="AU41" i="24"/>
  <c r="BH41" i="24"/>
  <c r="BH62" i="24"/>
  <c r="G87" i="21"/>
  <c r="K87" i="21" s="1"/>
  <c r="AU62" i="24"/>
  <c r="BH17" i="24"/>
  <c r="AU17" i="24"/>
  <c r="BH51" i="24"/>
  <c r="AU51" i="24"/>
  <c r="G81" i="21"/>
  <c r="K81" i="21" s="1"/>
  <c r="AU15" i="24"/>
  <c r="BH15" i="24"/>
  <c r="BH21" i="24"/>
  <c r="AU21" i="24"/>
  <c r="BH33" i="24"/>
  <c r="AU33" i="24"/>
  <c r="J32" i="21"/>
  <c r="J82" i="21"/>
  <c r="J35" i="21"/>
  <c r="G52" i="21"/>
  <c r="K52" i="21" s="1"/>
  <c r="U228" i="24"/>
  <c r="U222" i="25"/>
  <c r="Q224" i="25"/>
  <c r="U224" i="25" s="1"/>
  <c r="P19" i="21"/>
  <c r="O19" i="21"/>
  <c r="U218" i="24"/>
  <c r="G42" i="21"/>
  <c r="K42" i="21" s="1"/>
  <c r="U219" i="24"/>
  <c r="G43" i="21"/>
  <c r="K43" i="21" s="1"/>
  <c r="J16" i="21"/>
  <c r="AW59" i="13"/>
  <c r="AX29" i="13"/>
  <c r="AW64" i="13"/>
  <c r="AW38" i="13"/>
  <c r="AX58" i="13"/>
  <c r="AW66" i="13"/>
  <c r="AX68" i="13"/>
  <c r="AT28" i="21" s="1"/>
  <c r="AX17" i="13"/>
  <c r="AT18" i="21" s="1"/>
  <c r="AX49" i="13"/>
  <c r="AW67" i="13"/>
  <c r="AW51" i="13"/>
  <c r="AX33" i="13"/>
  <c r="AX28" i="13"/>
  <c r="AX12" i="13"/>
  <c r="AT13" i="21" s="1"/>
  <c r="AW18" i="13"/>
  <c r="AW46" i="13"/>
  <c r="AW14" i="13"/>
  <c r="AX36" i="13"/>
  <c r="AW28" i="13"/>
  <c r="AX32" i="13"/>
  <c r="AX21" i="13"/>
  <c r="AX39" i="13"/>
  <c r="AX59" i="13"/>
  <c r="AW44" i="13"/>
  <c r="AX27" i="13"/>
  <c r="AW23" i="13"/>
  <c r="AX13" i="13"/>
  <c r="AT14" i="21" s="1"/>
  <c r="AW17" i="13"/>
  <c r="AX38" i="13"/>
  <c r="AW16" i="13"/>
  <c r="AX47" i="13"/>
  <c r="AX53" i="13"/>
  <c r="AX51" i="13"/>
  <c r="AX43" i="13"/>
  <c r="AX67" i="13"/>
  <c r="AT27" i="21" s="1"/>
  <c r="AX18" i="13"/>
  <c r="AW57" i="13"/>
  <c r="AW56" i="13"/>
  <c r="AX57" i="13"/>
  <c r="AW21" i="13"/>
  <c r="AX48" i="13"/>
  <c r="AW33" i="13"/>
  <c r="AW52" i="13"/>
  <c r="AW35" i="13"/>
  <c r="AX65" i="13"/>
  <c r="AT25" i="21" s="1"/>
  <c r="AW43" i="13"/>
  <c r="AX30" i="13"/>
  <c r="AW47" i="13"/>
  <c r="AX54" i="13"/>
  <c r="AX60" i="13"/>
  <c r="AT20" i="21" s="1"/>
  <c r="AX64" i="13"/>
  <c r="AT24" i="21" s="1"/>
  <c r="AW58" i="13"/>
  <c r="AX62" i="13"/>
  <c r="AT22" i="21" s="1"/>
  <c r="AW63" i="13"/>
  <c r="AX35" i="13"/>
  <c r="AX26" i="13"/>
  <c r="AX20" i="13"/>
  <c r="AW13" i="13"/>
  <c r="AW25" i="13"/>
  <c r="AW19" i="13"/>
  <c r="AX44" i="13"/>
  <c r="AW27" i="13"/>
  <c r="AX11" i="13"/>
  <c r="AT12" i="21" s="1"/>
  <c r="AX8" i="13"/>
  <c r="AT9" i="21" s="1"/>
  <c r="AW62" i="13"/>
  <c r="AW20" i="13"/>
  <c r="AX66" i="13"/>
  <c r="AT26" i="21" s="1"/>
  <c r="AX34" i="13"/>
  <c r="AW53" i="13"/>
  <c r="AW40" i="13"/>
  <c r="AW48" i="13"/>
  <c r="AW10" i="13"/>
  <c r="AX31" i="13"/>
  <c r="AW45" i="13"/>
  <c r="AX37" i="13"/>
  <c r="AW54" i="13"/>
  <c r="AX41" i="13"/>
  <c r="AX45" i="13"/>
  <c r="AW30" i="13"/>
  <c r="AW11" i="13"/>
  <c r="AW41" i="13"/>
  <c r="AW49" i="13"/>
  <c r="AX56" i="13"/>
  <c r="AX9" i="13"/>
  <c r="AT10" i="21" s="1"/>
  <c r="AW50" i="13"/>
  <c r="AX24" i="13"/>
  <c r="AX69" i="13"/>
  <c r="AT29" i="21" s="1"/>
  <c r="AX19" i="13"/>
  <c r="AW34" i="13"/>
  <c r="AW60" i="13"/>
  <c r="AX16" i="13"/>
  <c r="AT17" i="21" s="1"/>
  <c r="AX46" i="13"/>
  <c r="AW31" i="13"/>
  <c r="AW26" i="13"/>
  <c r="AX15" i="13"/>
  <c r="AT16" i="21" s="1"/>
  <c r="AX42" i="13"/>
  <c r="AW68" i="13"/>
  <c r="AX23" i="13"/>
  <c r="AX61" i="13"/>
  <c r="AT21" i="21" s="1"/>
  <c r="AX50" i="13"/>
  <c r="AW39" i="13"/>
  <c r="AW12" i="13"/>
  <c r="AW37" i="13"/>
  <c r="AW32" i="13"/>
  <c r="AW61" i="13"/>
  <c r="AW55" i="13"/>
  <c r="AW69" i="13"/>
  <c r="AX10" i="13"/>
  <c r="AT11" i="21" s="1"/>
  <c r="AX40" i="13"/>
  <c r="AW15" i="13"/>
  <c r="AX25" i="13"/>
  <c r="AW24" i="13"/>
  <c r="AW22" i="13"/>
  <c r="AX52" i="13"/>
  <c r="AW29" i="13"/>
  <c r="AW36" i="13"/>
  <c r="AX22" i="13"/>
  <c r="AX63" i="13"/>
  <c r="AT23" i="21" s="1"/>
  <c r="AW42" i="13"/>
  <c r="AW65" i="13"/>
  <c r="AX55" i="13"/>
  <c r="AW8" i="13"/>
  <c r="AW9" i="13"/>
  <c r="AX14" i="13"/>
  <c r="AT15" i="21" s="1"/>
  <c r="AO49" i="24"/>
  <c r="AM8" i="24"/>
  <c r="AM181" i="24" s="1"/>
  <c r="G55" i="21"/>
  <c r="AN181" i="24"/>
  <c r="BC181" i="24" s="1"/>
  <c r="AO8" i="24"/>
  <c r="BC8" i="24" a="1"/>
  <c r="J70" i="21"/>
  <c r="L70" i="21"/>
  <c r="L8" i="21"/>
  <c r="J81" i="21"/>
  <c r="J87" i="21"/>
  <c r="P26" i="21"/>
  <c r="O26" i="21"/>
  <c r="AU64" i="24"/>
  <c r="BH64" i="24"/>
  <c r="BH30" i="24"/>
  <c r="AU30" i="24"/>
  <c r="G82" i="21"/>
  <c r="K82" i="21" s="1"/>
  <c r="BH42" i="24"/>
  <c r="AU42" i="24"/>
  <c r="BH63" i="24"/>
  <c r="AU63" i="24"/>
  <c r="G88" i="21"/>
  <c r="K88" i="21" s="1"/>
  <c r="P88" i="21" s="1"/>
  <c r="BH66" i="24"/>
  <c r="AU66" i="24"/>
  <c r="BH67" i="24"/>
  <c r="AU67" i="24"/>
  <c r="AZ57" i="13"/>
  <c r="AY52" i="13"/>
  <c r="BO14" i="13"/>
  <c r="AZ44" i="13"/>
  <c r="BV50" i="13"/>
  <c r="BW50" i="13" s="1"/>
  <c r="AY61" i="13"/>
  <c r="BV53" i="13"/>
  <c r="BW53" i="13" s="1"/>
  <c r="AZ14" i="13"/>
  <c r="AX15" i="21" s="1"/>
  <c r="AZ25" i="13"/>
  <c r="AZ47" i="13"/>
  <c r="AY15" i="13"/>
  <c r="BO38" i="13"/>
  <c r="AY58" i="13"/>
  <c r="AY64" i="13"/>
  <c r="AY33" i="13"/>
  <c r="BO50" i="13"/>
  <c r="BO9" i="13"/>
  <c r="BV20" i="13"/>
  <c r="BW20" i="13" s="1"/>
  <c r="BO11" i="13"/>
  <c r="AY13" i="13"/>
  <c r="AZ64" i="13"/>
  <c r="AX24" i="21" s="1"/>
  <c r="BO63" i="13"/>
  <c r="BO61" i="13"/>
  <c r="BV26" i="13"/>
  <c r="BW26" i="13" s="1"/>
  <c r="BO22" i="13"/>
  <c r="BV31" i="13"/>
  <c r="BW31" i="13" s="1"/>
  <c r="BV34" i="13"/>
  <c r="BW34" i="13" s="1"/>
  <c r="BO23" i="13"/>
  <c r="BV11" i="13"/>
  <c r="BW11" i="13" s="1"/>
  <c r="BO16" i="13"/>
  <c r="AZ56" i="13"/>
  <c r="AY55" i="13"/>
  <c r="BO33" i="13"/>
  <c r="BO17" i="13"/>
  <c r="BO45" i="13"/>
  <c r="AY42" i="13"/>
  <c r="BO65" i="13"/>
  <c r="AZ54" i="13"/>
  <c r="AY16" i="13"/>
  <c r="AY49" i="13"/>
  <c r="AZ48" i="13"/>
  <c r="BV27" i="13"/>
  <c r="BW27" i="13" s="1"/>
  <c r="AZ28" i="13"/>
  <c r="AZ66" i="13"/>
  <c r="AX26" i="21" s="1"/>
  <c r="BV37" i="13"/>
  <c r="BW37" i="13" s="1"/>
  <c r="BV18" i="13"/>
  <c r="BW18" i="13" s="1"/>
  <c r="BV42" i="13"/>
  <c r="BW42" i="13" s="1"/>
  <c r="AY17" i="13"/>
  <c r="AY43" i="13"/>
  <c r="AZ40" i="13"/>
  <c r="BO10" i="13"/>
  <c r="BO42" i="13"/>
  <c r="AY8" i="13"/>
  <c r="BV61" i="13"/>
  <c r="BW61" i="13" s="1"/>
  <c r="BO53" i="13"/>
  <c r="AZ50" i="13"/>
  <c r="AY67" i="13"/>
  <c r="AY9" i="13"/>
  <c r="AZ43" i="13"/>
  <c r="AY54" i="13"/>
  <c r="AY39" i="13"/>
  <c r="AZ68" i="13"/>
  <c r="AX28" i="21" s="1"/>
  <c r="BV64" i="13"/>
  <c r="BW64" i="13" s="1"/>
  <c r="BV41" i="13"/>
  <c r="BW41" i="13" s="1"/>
  <c r="BV22" i="13"/>
  <c r="BW22" i="13" s="1"/>
  <c r="BO15" i="13"/>
  <c r="BO18" i="13"/>
  <c r="BV32" i="13"/>
  <c r="BW32" i="13" s="1"/>
  <c r="AZ17" i="13"/>
  <c r="AX18" i="21" s="1"/>
  <c r="AZ65" i="13"/>
  <c r="AX25" i="21" s="1"/>
  <c r="AZ18" i="13"/>
  <c r="BO13" i="13"/>
  <c r="AY18" i="13"/>
  <c r="AZ24" i="13"/>
  <c r="BO34" i="13"/>
  <c r="AY69" i="13"/>
  <c r="BV23" i="13"/>
  <c r="BW23" i="13" s="1"/>
  <c r="AZ8" i="13"/>
  <c r="AX9" i="21" s="1"/>
  <c r="BV25" i="13"/>
  <c r="BW25" i="13" s="1"/>
  <c r="AY21" i="13"/>
  <c r="AZ22" i="13"/>
  <c r="AZ69" i="13"/>
  <c r="AX29" i="21" s="1"/>
  <c r="AY41" i="13"/>
  <c r="BO30" i="13"/>
  <c r="BO58" i="13"/>
  <c r="BV49" i="13"/>
  <c r="BW49" i="13" s="1"/>
  <c r="BO52" i="13"/>
  <c r="AY53" i="13"/>
  <c r="AZ10" i="13"/>
  <c r="AX11" i="21" s="1"/>
  <c r="AY46" i="13"/>
  <c r="BV39" i="13"/>
  <c r="BW39" i="13" s="1"/>
  <c r="BO25" i="13"/>
  <c r="BO62" i="13"/>
  <c r="AZ41" i="13"/>
  <c r="BO19" i="13"/>
  <c r="AZ33" i="13"/>
  <c r="AY48" i="13"/>
  <c r="AZ52" i="13"/>
  <c r="BO36" i="13"/>
  <c r="AZ19" i="13"/>
  <c r="AY27" i="13"/>
  <c r="BV58" i="13"/>
  <c r="BW58" i="13" s="1"/>
  <c r="BO31" i="13"/>
  <c r="AY23" i="13"/>
  <c r="AY65" i="13"/>
  <c r="AY44" i="13"/>
  <c r="BO67" i="13"/>
  <c r="BV40" i="13"/>
  <c r="BW40" i="13" s="1"/>
  <c r="BV46" i="13"/>
  <c r="BW46" i="13" s="1"/>
  <c r="AZ63" i="13"/>
  <c r="AX23" i="21" s="1"/>
  <c r="AZ37" i="13"/>
  <c r="BV28" i="13"/>
  <c r="BW28" i="13" s="1"/>
  <c r="BV44" i="13"/>
  <c r="BW44" i="13" s="1"/>
  <c r="BO26" i="13"/>
  <c r="BO60" i="13"/>
  <c r="AY25" i="13"/>
  <c r="BV66" i="13"/>
  <c r="BW66" i="13" s="1"/>
  <c r="AY29" i="13"/>
  <c r="BV33" i="13"/>
  <c r="BW33" i="13" s="1"/>
  <c r="AY36" i="13"/>
  <c r="BV14" i="13"/>
  <c r="BW14" i="13" s="1"/>
  <c r="BV35" i="13"/>
  <c r="BW35" i="13" s="1"/>
  <c r="AZ13" i="13"/>
  <c r="AX14" i="21" s="1"/>
  <c r="BV54" i="13"/>
  <c r="BW54" i="13" s="1"/>
  <c r="AZ31" i="13"/>
  <c r="AY56" i="13"/>
  <c r="BV65" i="13"/>
  <c r="BW65" i="13" s="1"/>
  <c r="AZ27" i="13"/>
  <c r="AZ32" i="13"/>
  <c r="BV69" i="13"/>
  <c r="BW69" i="13" s="1"/>
  <c r="BO21" i="13"/>
  <c r="AZ45" i="13"/>
  <c r="BO64" i="13"/>
  <c r="BV45" i="13"/>
  <c r="BW45" i="13" s="1"/>
  <c r="AY14" i="13"/>
  <c r="AY30" i="13"/>
  <c r="AY11" i="13"/>
  <c r="AY34" i="13"/>
  <c r="BV56" i="13"/>
  <c r="BW56" i="13" s="1"/>
  <c r="BV51" i="13"/>
  <c r="BW51" i="13" s="1"/>
  <c r="AZ46" i="13"/>
  <c r="AY51" i="13"/>
  <c r="AZ23" i="13"/>
  <c r="BV52" i="13"/>
  <c r="BW52" i="13" s="1"/>
  <c r="BO54" i="13"/>
  <c r="BO39" i="13"/>
  <c r="BO28" i="13"/>
  <c r="AZ59" i="13"/>
  <c r="AY62" i="13"/>
  <c r="AY40" i="13"/>
  <c r="BV15" i="13"/>
  <c r="BW15" i="13" s="1"/>
  <c r="BV63" i="13"/>
  <c r="BW63" i="13" s="1"/>
  <c r="AZ16" i="13"/>
  <c r="AX17" i="21" s="1"/>
  <c r="BO48" i="13"/>
  <c r="AZ11" i="13"/>
  <c r="AX12" i="21" s="1"/>
  <c r="AY47" i="13"/>
  <c r="BO43" i="13"/>
  <c r="AY59" i="13"/>
  <c r="AZ21" i="13"/>
  <c r="BO40" i="13"/>
  <c r="AZ34" i="13"/>
  <c r="BV10" i="13"/>
  <c r="BW10" i="13" s="1"/>
  <c r="AY57" i="13"/>
  <c r="BO37" i="13"/>
  <c r="AY12" i="13"/>
  <c r="BV43" i="13"/>
  <c r="BW43" i="13" s="1"/>
  <c r="AY26" i="13"/>
  <c r="BO69" i="13"/>
  <c r="BO20" i="13"/>
  <c r="AY19" i="13"/>
  <c r="AY66" i="13"/>
  <c r="AZ67" i="13"/>
  <c r="AX27" i="21" s="1"/>
  <c r="AZ20" i="13"/>
  <c r="AZ35" i="13"/>
  <c r="BO49" i="13"/>
  <c r="BV62" i="13"/>
  <c r="BW62" i="13" s="1"/>
  <c r="AZ9" i="13"/>
  <c r="AX10" i="21" s="1"/>
  <c r="BV38" i="13"/>
  <c r="BW38" i="13" s="1"/>
  <c r="BO24" i="13"/>
  <c r="AZ53" i="13"/>
  <c r="BV29" i="13"/>
  <c r="BW29" i="13" s="1"/>
  <c r="AY63" i="13"/>
  <c r="AZ36" i="13"/>
  <c r="AZ26" i="13"/>
  <c r="AZ60" i="13"/>
  <c r="AX20" i="21" s="1"/>
  <c r="BV17" i="13"/>
  <c r="BW17" i="13" s="1"/>
  <c r="AY22" i="13"/>
  <c r="BO41" i="13"/>
  <c r="BV60" i="13"/>
  <c r="BW60" i="13" s="1"/>
  <c r="AY32" i="13"/>
  <c r="AZ49" i="13"/>
  <c r="BO44" i="13"/>
  <c r="BV16" i="13"/>
  <c r="BW16" i="13" s="1"/>
  <c r="AY31" i="13"/>
  <c r="AZ12" i="13"/>
  <c r="AX13" i="21" s="1"/>
  <c r="BO68" i="13"/>
  <c r="BO12" i="13"/>
  <c r="AY50" i="13"/>
  <c r="AZ39" i="13"/>
  <c r="BV59" i="13"/>
  <c r="BW59" i="13" s="1"/>
  <c r="BO57" i="13"/>
  <c r="BO59" i="13"/>
  <c r="BO46" i="13"/>
  <c r="BV12" i="13"/>
  <c r="BW12" i="13" s="1"/>
  <c r="BV68" i="13"/>
  <c r="BW68" i="13" s="1"/>
  <c r="BV57" i="13"/>
  <c r="BW57" i="13" s="1"/>
  <c r="AY68" i="13"/>
  <c r="AZ30" i="13"/>
  <c r="AZ29" i="13"/>
  <c r="BO56" i="13"/>
  <c r="BO55" i="13"/>
  <c r="AY60" i="13"/>
  <c r="BO51" i="13"/>
  <c r="BO27" i="13"/>
  <c r="BV9" i="13"/>
  <c r="BW9" i="13" s="1"/>
  <c r="AY20" i="13"/>
  <c r="BV67" i="13"/>
  <c r="BW67" i="13" s="1"/>
  <c r="AY45" i="13"/>
  <c r="BO29" i="13"/>
  <c r="BV55" i="13"/>
  <c r="BW55" i="13" s="1"/>
  <c r="AY28" i="13"/>
  <c r="BO66" i="13"/>
  <c r="BV24" i="13"/>
  <c r="BW24" i="13" s="1"/>
  <c r="AZ58" i="13"/>
  <c r="AZ42" i="13"/>
  <c r="BO35" i="13"/>
  <c r="BO47" i="13"/>
  <c r="AZ15" i="13"/>
  <c r="AX16" i="21" s="1"/>
  <c r="AZ51" i="13"/>
  <c r="AZ61" i="13"/>
  <c r="AX21" i="21" s="1"/>
  <c r="AZ62" i="13"/>
  <c r="AX22" i="21" s="1"/>
  <c r="AY38" i="13"/>
  <c r="BV30" i="13"/>
  <c r="BW30" i="13" s="1"/>
  <c r="BV13" i="13"/>
  <c r="BW13" i="13" s="1"/>
  <c r="BV48" i="13"/>
  <c r="BW48" i="13" s="1"/>
  <c r="AY35" i="13"/>
  <c r="BV21" i="13"/>
  <c r="BW21" i="13" s="1"/>
  <c r="AY37" i="13"/>
  <c r="BO32" i="13"/>
  <c r="BV36" i="13"/>
  <c r="BW36" i="13" s="1"/>
  <c r="AZ38" i="13"/>
  <c r="AZ55" i="13"/>
  <c r="BV19" i="13"/>
  <c r="BW19" i="13" s="1"/>
  <c r="AY24" i="13"/>
  <c r="AY10" i="13"/>
  <c r="BV47" i="13"/>
  <c r="BW47" i="13" s="1"/>
  <c r="Q222" i="24"/>
  <c r="U208" i="24"/>
  <c r="G32" i="21"/>
  <c r="K32" i="21" s="1"/>
  <c r="Q206" i="24" a="1"/>
  <c r="Q206" i="24" s="1"/>
  <c r="K67" i="21"/>
  <c r="G77" i="21"/>
  <c r="K77" i="21" s="1"/>
  <c r="AU27" i="24"/>
  <c r="BH27" i="24"/>
  <c r="BH56" i="24"/>
  <c r="AU56" i="24"/>
  <c r="BH69" i="24"/>
  <c r="AU69" i="24"/>
  <c r="BH37" i="24"/>
  <c r="AU37" i="24"/>
  <c r="AU24" i="24"/>
  <c r="BH24" i="24"/>
  <c r="BH29" i="24"/>
  <c r="AU29" i="24"/>
  <c r="AU55" i="24"/>
  <c r="BH55" i="24"/>
  <c r="BH38" i="24"/>
  <c r="AU38" i="24"/>
  <c r="BH28" i="24"/>
  <c r="AU28" i="24"/>
  <c r="AU40" i="24"/>
  <c r="BH40" i="24"/>
  <c r="P22" i="21"/>
  <c r="J41" i="21"/>
  <c r="O41" i="21" s="1"/>
  <c r="L18" i="21"/>
  <c r="U225" i="24"/>
  <c r="Q229" i="24"/>
  <c r="G49" i="21"/>
  <c r="K49" i="21" s="1"/>
  <c r="J37" i="21"/>
  <c r="U215" i="24"/>
  <c r="G39" i="21"/>
  <c r="K39" i="21" s="1"/>
  <c r="Q223" i="24"/>
  <c r="G36" i="21"/>
  <c r="K36" i="21" s="1"/>
  <c r="U212" i="24"/>
  <c r="J80" i="21"/>
  <c r="L80" i="21"/>
  <c r="AO48" i="24"/>
  <c r="AO65" i="24"/>
  <c r="AO31" i="24"/>
  <c r="AO47" i="24"/>
  <c r="AO60" i="24"/>
  <c r="AO26" i="24"/>
  <c r="AO69" i="24"/>
  <c r="J52" i="21"/>
  <c r="O52" i="21" s="1"/>
  <c r="J43" i="21"/>
  <c r="L43" i="21"/>
  <c r="P20" i="21"/>
  <c r="J36" i="21"/>
  <c r="O36" i="21" s="1"/>
  <c r="AU9" i="24"/>
  <c r="BH9" i="24"/>
  <c r="BH39" i="24"/>
  <c r="AU39" i="24"/>
  <c r="BH16" i="24"/>
  <c r="AU16" i="24"/>
  <c r="AU59" i="24"/>
  <c r="BH59" i="24"/>
  <c r="BH34" i="24"/>
  <c r="AU34" i="24"/>
  <c r="BH44" i="24"/>
  <c r="AU44" i="24"/>
  <c r="G83" i="21"/>
  <c r="K83" i="21" s="1"/>
  <c r="P83" i="21" s="1"/>
  <c r="BH54" i="24"/>
  <c r="G86" i="21"/>
  <c r="K86" i="21" s="1"/>
  <c r="P86" i="21" s="1"/>
  <c r="AU54" i="24"/>
  <c r="G79" i="21"/>
  <c r="BH8" i="24"/>
  <c r="AT181" i="24"/>
  <c r="BH181" i="24" s="1"/>
  <c r="AU8" i="24"/>
  <c r="BH18" i="24"/>
  <c r="AU18" i="24"/>
  <c r="BH22" i="24"/>
  <c r="AU22" i="24"/>
  <c r="J44" i="21"/>
  <c r="L44" i="21"/>
  <c r="J67" i="21"/>
  <c r="O67" i="21" s="1"/>
  <c r="L67" i="21"/>
  <c r="F77" i="21"/>
  <c r="J84" i="21"/>
  <c r="L84" i="21"/>
  <c r="BO40" i="25"/>
  <c r="AY34" i="25"/>
  <c r="BO55" i="25"/>
  <c r="AZ65" i="25"/>
  <c r="BO49" i="25"/>
  <c r="AZ32" i="25"/>
  <c r="AY63" i="25"/>
  <c r="AZ35" i="25"/>
  <c r="AY52" i="25"/>
  <c r="AY21" i="25"/>
  <c r="AZ56" i="25"/>
  <c r="AZ11" i="25"/>
  <c r="AY47" i="25"/>
  <c r="AZ49" i="25"/>
  <c r="BO39" i="25"/>
  <c r="AZ36" i="25"/>
  <c r="BO32" i="25"/>
  <c r="AZ41" i="25"/>
  <c r="BO27" i="25"/>
  <c r="BO58" i="25"/>
  <c r="AZ48" i="25"/>
  <c r="AZ47" i="25"/>
  <c r="BO36" i="25"/>
  <c r="AY68" i="25"/>
  <c r="AZ23" i="25"/>
  <c r="AY23" i="25"/>
  <c r="AZ8" i="25"/>
  <c r="AY10" i="25"/>
  <c r="AY39" i="25"/>
  <c r="AY62" i="25"/>
  <c r="AZ34" i="25"/>
  <c r="AZ58" i="25"/>
  <c r="AY42" i="25"/>
  <c r="AY33" i="25"/>
  <c r="BO57" i="25"/>
  <c r="AY55" i="25"/>
  <c r="AZ24" i="25"/>
  <c r="AZ22" i="25"/>
  <c r="AZ21" i="25"/>
  <c r="BO33" i="25"/>
  <c r="AY29" i="25"/>
  <c r="AY50" i="25"/>
  <c r="AY32" i="25"/>
  <c r="AZ13" i="25"/>
  <c r="BO43" i="25"/>
  <c r="AY20" i="25"/>
  <c r="AY15" i="25"/>
  <c r="BO46" i="25"/>
  <c r="AZ38" i="25"/>
  <c r="AY60" i="25"/>
  <c r="AY69" i="25"/>
  <c r="BO45" i="25"/>
  <c r="AY24" i="25"/>
  <c r="AZ39" i="25"/>
  <c r="BO35" i="25"/>
  <c r="BO9" i="25"/>
  <c r="AY51" i="25"/>
  <c r="AZ68" i="25"/>
  <c r="BO56" i="25"/>
  <c r="BO34" i="25"/>
  <c r="AY41" i="25"/>
  <c r="AY36" i="25"/>
  <c r="BO30" i="25"/>
  <c r="AY30" i="25"/>
  <c r="AZ16" i="25"/>
  <c r="BO20" i="25"/>
  <c r="AY61" i="25"/>
  <c r="AY66" i="25"/>
  <c r="AY19" i="25"/>
  <c r="AZ37" i="25"/>
  <c r="AY57" i="25"/>
  <c r="BO65" i="25"/>
  <c r="BO25" i="25"/>
  <c r="AZ40" i="25"/>
  <c r="BO10" i="25"/>
  <c r="AY53" i="25"/>
  <c r="AY31" i="25"/>
  <c r="AY22" i="25"/>
  <c r="AZ54" i="25"/>
  <c r="BO50" i="25"/>
  <c r="AY40" i="25"/>
  <c r="AY64" i="25"/>
  <c r="AY54" i="25"/>
  <c r="BO42" i="25"/>
  <c r="AZ10" i="25"/>
  <c r="BO22" i="25"/>
  <c r="AY16" i="25"/>
  <c r="AY12" i="25"/>
  <c r="AZ43" i="25"/>
  <c r="AZ44" i="25"/>
  <c r="BO13" i="25"/>
  <c r="AY67" i="25"/>
  <c r="BO16" i="25"/>
  <c r="AZ42" i="25"/>
  <c r="AY37" i="25"/>
  <c r="BO60" i="25"/>
  <c r="AZ30" i="25"/>
  <c r="BO53" i="25"/>
  <c r="AZ51" i="25"/>
  <c r="AZ14" i="25"/>
  <c r="AY26" i="25"/>
  <c r="BO31" i="25"/>
  <c r="BO41" i="25"/>
  <c r="AY48" i="25"/>
  <c r="AY65" i="25"/>
  <c r="AZ19" i="25"/>
  <c r="AY44" i="25"/>
  <c r="BO24" i="25"/>
  <c r="AZ17" i="25"/>
  <c r="AZ20" i="25"/>
  <c r="AY9" i="25"/>
  <c r="BO54" i="25"/>
  <c r="BO64" i="25"/>
  <c r="AY13" i="25"/>
  <c r="BO11" i="25"/>
  <c r="AY25" i="25"/>
  <c r="AZ31" i="25"/>
  <c r="AY59" i="25"/>
  <c r="BO69" i="25"/>
  <c r="AZ53" i="25"/>
  <c r="BO61" i="25"/>
  <c r="AY17" i="25"/>
  <c r="AZ45" i="25"/>
  <c r="AY28" i="25"/>
  <c r="BO14" i="25"/>
  <c r="AZ57" i="25"/>
  <c r="BO47" i="25"/>
  <c r="BO29" i="25"/>
  <c r="AZ63" i="25"/>
  <c r="BO51" i="25"/>
  <c r="AZ29" i="25"/>
  <c r="AZ55" i="25"/>
  <c r="BO18" i="25"/>
  <c r="AY46" i="25"/>
  <c r="BO68" i="25"/>
  <c r="AY18" i="25"/>
  <c r="BO17" i="25"/>
  <c r="BO26" i="25"/>
  <c r="AZ52" i="25"/>
  <c r="AZ69" i="25"/>
  <c r="AZ25" i="25"/>
  <c r="AZ27" i="25"/>
  <c r="BO62" i="25"/>
  <c r="AY45" i="25"/>
  <c r="AY38" i="25"/>
  <c r="AZ60" i="25"/>
  <c r="BO38" i="25"/>
  <c r="AY43" i="25"/>
  <c r="BO59" i="25"/>
  <c r="AZ26" i="25"/>
  <c r="BO28" i="25"/>
  <c r="AY11" i="25"/>
  <c r="BO37" i="25"/>
  <c r="BO52" i="25"/>
  <c r="AY27" i="25"/>
  <c r="BO21" i="25"/>
  <c r="AY49" i="25"/>
  <c r="AZ33" i="25"/>
  <c r="BO67" i="25"/>
  <c r="BO44" i="25"/>
  <c r="AZ59" i="25"/>
  <c r="AY58" i="25"/>
  <c r="AZ61" i="25"/>
  <c r="AZ64" i="25"/>
  <c r="AZ9" i="25"/>
  <c r="BO63" i="25"/>
  <c r="BO19" i="25"/>
  <c r="BO15" i="25"/>
  <c r="AZ62" i="25"/>
  <c r="BO48" i="25"/>
  <c r="AY14" i="25"/>
  <c r="AZ50" i="25"/>
  <c r="AZ46" i="25"/>
  <c r="AZ67" i="25"/>
  <c r="BO66" i="25"/>
  <c r="AZ12" i="25"/>
  <c r="AY8" i="25"/>
  <c r="AY56" i="25"/>
  <c r="AY35" i="25"/>
  <c r="AZ15" i="25"/>
  <c r="AZ28" i="25"/>
  <c r="AZ18" i="25"/>
  <c r="AZ66" i="25"/>
  <c r="BO23" i="25"/>
  <c r="BO12" i="25"/>
  <c r="U227" i="24"/>
  <c r="G51" i="21"/>
  <c r="K51" i="21" s="1"/>
  <c r="P51" i="21" s="1"/>
  <c r="P24" i="21"/>
  <c r="O24" i="21"/>
  <c r="U213" i="24"/>
  <c r="G37" i="21"/>
  <c r="K37" i="21" s="1"/>
  <c r="G38" i="21"/>
  <c r="K38" i="21" s="1"/>
  <c r="U214" i="24"/>
  <c r="P56" i="21"/>
  <c r="O56" i="21"/>
  <c r="AO42" i="24"/>
  <c r="AO61" i="24"/>
  <c r="L61" i="21"/>
  <c r="L14" i="21"/>
  <c r="F53" i="21"/>
  <c r="U229" i="13"/>
  <c r="P69" i="21" l="1"/>
  <c r="L50" i="21"/>
  <c r="P39" i="21"/>
  <c r="L40" i="21"/>
  <c r="L34" i="21"/>
  <c r="L35" i="21"/>
  <c r="P76" i="21"/>
  <c r="L87" i="21"/>
  <c r="P23" i="21"/>
  <c r="L81" i="21"/>
  <c r="L41" i="21"/>
  <c r="BI42" i="13"/>
  <c r="P33" i="21"/>
  <c r="L15" i="21"/>
  <c r="BD13" i="25"/>
  <c r="L52" i="21"/>
  <c r="P72" i="21"/>
  <c r="L36" i="21"/>
  <c r="BI53" i="25"/>
  <c r="BD31" i="13"/>
  <c r="BJ8" i="24"/>
  <c r="BI8" i="24"/>
  <c r="BJ59" i="24"/>
  <c r="BI59" i="24"/>
  <c r="P80" i="21"/>
  <c r="O80" i="21"/>
  <c r="BJ29" i="24"/>
  <c r="BI29" i="24"/>
  <c r="AW18" i="21"/>
  <c r="AV18" i="21"/>
  <c r="BI42" i="24"/>
  <c r="BJ42" i="24"/>
  <c r="P87" i="21"/>
  <c r="O87" i="21"/>
  <c r="AX66" i="24"/>
  <c r="AX60" i="24"/>
  <c r="AW12" i="24"/>
  <c r="AX8" i="24"/>
  <c r="AW23" i="24"/>
  <c r="AW14" i="24"/>
  <c r="AX52" i="24"/>
  <c r="AX28" i="24"/>
  <c r="AW45" i="24"/>
  <c r="AX50" i="24"/>
  <c r="AW34" i="24"/>
  <c r="AX46" i="24"/>
  <c r="AW68" i="24"/>
  <c r="AW27" i="24"/>
  <c r="AX32" i="24"/>
  <c r="AX19" i="24"/>
  <c r="AX15" i="24"/>
  <c r="AW52" i="24"/>
  <c r="AW38" i="24"/>
  <c r="AX17" i="24"/>
  <c r="AX69" i="24"/>
  <c r="AW60" i="24"/>
  <c r="AW8" i="24"/>
  <c r="AX11" i="24"/>
  <c r="AX39" i="24"/>
  <c r="AX56" i="24"/>
  <c r="AW51" i="24"/>
  <c r="AX33" i="24"/>
  <c r="AX47" i="24"/>
  <c r="AW19" i="24"/>
  <c r="AW22" i="24"/>
  <c r="AX49" i="24"/>
  <c r="AW17" i="24"/>
  <c r="AW62" i="24"/>
  <c r="AW63" i="24"/>
  <c r="AX68" i="24"/>
  <c r="AW41" i="24"/>
  <c r="AX40" i="24"/>
  <c r="AW32" i="24"/>
  <c r="AX27" i="24"/>
  <c r="AX38" i="24"/>
  <c r="AW47" i="24"/>
  <c r="AX45" i="24"/>
  <c r="AX53" i="24"/>
  <c r="AW50" i="24"/>
  <c r="AW20" i="24"/>
  <c r="AW15" i="24"/>
  <c r="AW36" i="24"/>
  <c r="AW59" i="24"/>
  <c r="AW67" i="24"/>
  <c r="AX35" i="24"/>
  <c r="AX20" i="24"/>
  <c r="AW16" i="24"/>
  <c r="AX61" i="24"/>
  <c r="AW10" i="24"/>
  <c r="AW57" i="24"/>
  <c r="AW64" i="24"/>
  <c r="AW29" i="24"/>
  <c r="AW37" i="24"/>
  <c r="AX16" i="24"/>
  <c r="AX36" i="24"/>
  <c r="AX31" i="24"/>
  <c r="AX18" i="24"/>
  <c r="AX48" i="24"/>
  <c r="AW61" i="24"/>
  <c r="AW26" i="24"/>
  <c r="AX57" i="24"/>
  <c r="AW11" i="24"/>
  <c r="AW40" i="24"/>
  <c r="AX58" i="24"/>
  <c r="AX64" i="24"/>
  <c r="AX62" i="24"/>
  <c r="AX14" i="24"/>
  <c r="AX59" i="24"/>
  <c r="AX54" i="24"/>
  <c r="AW56" i="24"/>
  <c r="AW33" i="24"/>
  <c r="AX55" i="24"/>
  <c r="AX21" i="24"/>
  <c r="AW18" i="24"/>
  <c r="AX12" i="24"/>
  <c r="AW46" i="24"/>
  <c r="AW49" i="24"/>
  <c r="AX37" i="24"/>
  <c r="AW42" i="24"/>
  <c r="AX10" i="24"/>
  <c r="AX67" i="24"/>
  <c r="AX43" i="24"/>
  <c r="AX25" i="24"/>
  <c r="AX24" i="24"/>
  <c r="AW48" i="24"/>
  <c r="AX29" i="24"/>
  <c r="AX22" i="24"/>
  <c r="AX41" i="24"/>
  <c r="AW69" i="24"/>
  <c r="AX44" i="24"/>
  <c r="AX9" i="24"/>
  <c r="AW54" i="24"/>
  <c r="AW28" i="24"/>
  <c r="AW30" i="24"/>
  <c r="AX30" i="24"/>
  <c r="AX42" i="24"/>
  <c r="AW31" i="24"/>
  <c r="AW65" i="24"/>
  <c r="AW66" i="24"/>
  <c r="AX65" i="24"/>
  <c r="AX26" i="24"/>
  <c r="AW21" i="24"/>
  <c r="AW24" i="24"/>
  <c r="AW55" i="24"/>
  <c r="AX34" i="24"/>
  <c r="AW9" i="24"/>
  <c r="AX13" i="24"/>
  <c r="AW44" i="24"/>
  <c r="AW25" i="24"/>
  <c r="AW43" i="24"/>
  <c r="AW35" i="24"/>
  <c r="AX63" i="24"/>
  <c r="AW39" i="24"/>
  <c r="AW53" i="24"/>
  <c r="AX23" i="24"/>
  <c r="AW13" i="24"/>
  <c r="AW58" i="24"/>
  <c r="AX51" i="24"/>
  <c r="AR21" i="21"/>
  <c r="AS21" i="21"/>
  <c r="AS28" i="21"/>
  <c r="AR28" i="21"/>
  <c r="AR22" i="21"/>
  <c r="AS22" i="21"/>
  <c r="AS15" i="21"/>
  <c r="AR15" i="21"/>
  <c r="L32" i="21"/>
  <c r="BJ41" i="24"/>
  <c r="BI41" i="24"/>
  <c r="P38" i="21"/>
  <c r="O38" i="21"/>
  <c r="BI63" i="13"/>
  <c r="BI39" i="13"/>
  <c r="BI29" i="13"/>
  <c r="BJ8" i="13" a="1"/>
  <c r="BI8" i="13"/>
  <c r="BI33" i="13"/>
  <c r="BI45" i="13"/>
  <c r="BI26" i="13"/>
  <c r="BI57" i="13"/>
  <c r="BI60" i="24"/>
  <c r="BJ60" i="24"/>
  <c r="BI49" i="24"/>
  <c r="BJ49" i="24"/>
  <c r="BI67" i="25"/>
  <c r="BI21" i="25"/>
  <c r="BI51" i="25"/>
  <c r="BI34" i="25"/>
  <c r="BI23" i="25"/>
  <c r="BI10" i="25"/>
  <c r="BI9" i="25"/>
  <c r="BI64" i="25"/>
  <c r="BD67" i="13"/>
  <c r="BD29" i="13"/>
  <c r="BD15" i="13"/>
  <c r="BD35" i="13"/>
  <c r="BD26" i="13"/>
  <c r="BD45" i="13"/>
  <c r="BD43" i="13"/>
  <c r="BI65" i="24"/>
  <c r="BJ65" i="24"/>
  <c r="BD19" i="25"/>
  <c r="BD64" i="25"/>
  <c r="BD33" i="25"/>
  <c r="BD26" i="25"/>
  <c r="BD62" i="25"/>
  <c r="BD37" i="25"/>
  <c r="BD22" i="25"/>
  <c r="BD23" i="25"/>
  <c r="J89" i="21"/>
  <c r="U204" i="25"/>
  <c r="Q205" i="25"/>
  <c r="J25" i="21"/>
  <c r="BI22" i="24"/>
  <c r="BJ22" i="24"/>
  <c r="U229" i="24"/>
  <c r="G53" i="21"/>
  <c r="K53" i="21" s="1"/>
  <c r="BI24" i="24"/>
  <c r="BJ24" i="24"/>
  <c r="BJ56" i="24"/>
  <c r="BI56" i="24"/>
  <c r="Q224" i="24"/>
  <c r="U222" i="24"/>
  <c r="G46" i="21"/>
  <c r="K46" i="21" s="1"/>
  <c r="AW28" i="21"/>
  <c r="AV28" i="21"/>
  <c r="AW15" i="21"/>
  <c r="AV15" i="21"/>
  <c r="AW17" i="21"/>
  <c r="AV17" i="21"/>
  <c r="BI67" i="24"/>
  <c r="BJ67" i="24"/>
  <c r="AS25" i="21"/>
  <c r="AR25" i="21"/>
  <c r="AR12" i="21"/>
  <c r="AS12" i="21"/>
  <c r="AR11" i="21"/>
  <c r="AS11" i="21"/>
  <c r="O16" i="21"/>
  <c r="P32" i="21"/>
  <c r="O32" i="21"/>
  <c r="L38" i="21"/>
  <c r="L39" i="21"/>
  <c r="BI67" i="13"/>
  <c r="BI25" i="13"/>
  <c r="BI15" i="13"/>
  <c r="BI18" i="13"/>
  <c r="BI17" i="13"/>
  <c r="BI10" i="13"/>
  <c r="BI65" i="13"/>
  <c r="L85" i="21"/>
  <c r="BJ14" i="24"/>
  <c r="BI14" i="24"/>
  <c r="BJ25" i="24"/>
  <c r="BI25" i="24"/>
  <c r="BJ36" i="24"/>
  <c r="BI36" i="24"/>
  <c r="BI44" i="25"/>
  <c r="BI48" i="25"/>
  <c r="BI36" i="25"/>
  <c r="BI69" i="25"/>
  <c r="BI22" i="25"/>
  <c r="BI26" i="25"/>
  <c r="BI25" i="25"/>
  <c r="BD22" i="13"/>
  <c r="BD19" i="13"/>
  <c r="BD14" i="13"/>
  <c r="BD17" i="13"/>
  <c r="BD41" i="13"/>
  <c r="BD54" i="13"/>
  <c r="BD18" i="25"/>
  <c r="BD67" i="25"/>
  <c r="BD41" i="25"/>
  <c r="BD30" i="25"/>
  <c r="BD53" i="25"/>
  <c r="BD17" i="25"/>
  <c r="BD42" i="25"/>
  <c r="BI52" i="24"/>
  <c r="BJ52" i="24"/>
  <c r="K16" i="21"/>
  <c r="L16" i="21" s="1"/>
  <c r="P34" i="21"/>
  <c r="P84" i="21"/>
  <c r="O84" i="21"/>
  <c r="BJ54" i="24"/>
  <c r="BI54" i="24"/>
  <c r="P36" i="21"/>
  <c r="BJ28" i="24"/>
  <c r="BI28" i="24"/>
  <c r="BI27" i="24"/>
  <c r="BJ27" i="24"/>
  <c r="AV23" i="21"/>
  <c r="AW23" i="21"/>
  <c r="AW24" i="21"/>
  <c r="AV24" i="21"/>
  <c r="AW21" i="21"/>
  <c r="AV21" i="21"/>
  <c r="K55" i="21"/>
  <c r="P55" i="21" s="1"/>
  <c r="G65" i="21"/>
  <c r="K65" i="21" s="1"/>
  <c r="BI51" i="24"/>
  <c r="BJ51" i="24"/>
  <c r="BI47" i="24"/>
  <c r="BJ47" i="24"/>
  <c r="BI69" i="13"/>
  <c r="BI19" i="13"/>
  <c r="BI53" i="13"/>
  <c r="BI38" i="13"/>
  <c r="BI30" i="13"/>
  <c r="BI58" i="13"/>
  <c r="BI20" i="13"/>
  <c r="BI52" i="13"/>
  <c r="P85" i="21"/>
  <c r="O85" i="21"/>
  <c r="BJ20" i="24"/>
  <c r="BI20" i="24"/>
  <c r="O73" i="21"/>
  <c r="P73" i="21"/>
  <c r="BI38" i="25"/>
  <c r="BI24" i="25"/>
  <c r="BI60" i="25"/>
  <c r="BI52" i="25"/>
  <c r="BI14" i="25"/>
  <c r="BI49" i="25"/>
  <c r="BI33" i="25"/>
  <c r="BD69" i="13"/>
  <c r="BD60" i="13"/>
  <c r="BD21" i="13"/>
  <c r="BD62" i="13"/>
  <c r="BD57" i="13"/>
  <c r="BD16" i="13"/>
  <c r="BD49" i="13"/>
  <c r="BD20" i="13"/>
  <c r="P41" i="21"/>
  <c r="P40" i="21"/>
  <c r="BD24" i="25"/>
  <c r="BD40" i="25"/>
  <c r="BD9" i="25"/>
  <c r="BD55" i="25"/>
  <c r="BD11" i="25"/>
  <c r="BD45" i="25"/>
  <c r="BD31" i="25"/>
  <c r="BD38" i="25"/>
  <c r="L45" i="21"/>
  <c r="J53" i="21"/>
  <c r="O53" i="21" s="1"/>
  <c r="J77" i="21"/>
  <c r="O77" i="21" s="1"/>
  <c r="L77" i="21"/>
  <c r="BI18" i="24"/>
  <c r="BJ18" i="24"/>
  <c r="BI16" i="24"/>
  <c r="BJ16" i="24"/>
  <c r="U223" i="24"/>
  <c r="G47" i="21"/>
  <c r="K47" i="21" s="1"/>
  <c r="AV11" i="21"/>
  <c r="AW11" i="21"/>
  <c r="AV13" i="21"/>
  <c r="AW13" i="21"/>
  <c r="AW22" i="21"/>
  <c r="AV22" i="21"/>
  <c r="AV9" i="21"/>
  <c r="AW9" i="21"/>
  <c r="BI66" i="24"/>
  <c r="BJ66" i="24"/>
  <c r="BJ30" i="24"/>
  <c r="BI30" i="24"/>
  <c r="P81" i="21"/>
  <c r="O81" i="21"/>
  <c r="AS16" i="21"/>
  <c r="AR16" i="21"/>
  <c r="AS13" i="21"/>
  <c r="AR13" i="21"/>
  <c r="AS23" i="21"/>
  <c r="AR23" i="21"/>
  <c r="AR17" i="21"/>
  <c r="AS17" i="21"/>
  <c r="AR26" i="21"/>
  <c r="AS26" i="21"/>
  <c r="P52" i="21"/>
  <c r="BJ33" i="24"/>
  <c r="BI33" i="24"/>
  <c r="J30" i="21"/>
  <c r="O30" i="21" s="1"/>
  <c r="BI56" i="13"/>
  <c r="BI35" i="13"/>
  <c r="BI14" i="13"/>
  <c r="BI66" i="13"/>
  <c r="BI13" i="13"/>
  <c r="BI54" i="13"/>
  <c r="BI9" i="13"/>
  <c r="BI16" i="13"/>
  <c r="P15" i="21"/>
  <c r="O15" i="21"/>
  <c r="BJ48" i="24"/>
  <c r="BI48" i="24"/>
  <c r="BJ23" i="24"/>
  <c r="BI23" i="24"/>
  <c r="BI66" i="25"/>
  <c r="BI54" i="25"/>
  <c r="BI45" i="25"/>
  <c r="BI47" i="25"/>
  <c r="BI20" i="25"/>
  <c r="BI18" i="25"/>
  <c r="BI63" i="25"/>
  <c r="BD37" i="13"/>
  <c r="BD30" i="13"/>
  <c r="BD53" i="13"/>
  <c r="BD34" i="13"/>
  <c r="BD40" i="13"/>
  <c r="BD24" i="13"/>
  <c r="BD28" i="13"/>
  <c r="BD44" i="13"/>
  <c r="BI11" i="24"/>
  <c r="BJ11" i="24"/>
  <c r="L49" i="21"/>
  <c r="L23" i="21"/>
  <c r="BD43" i="25"/>
  <c r="BD16" i="25"/>
  <c r="BD10" i="25"/>
  <c r="BD66" i="25"/>
  <c r="BD65" i="25"/>
  <c r="BD54" i="25"/>
  <c r="BD69" i="25"/>
  <c r="BD47" i="25"/>
  <c r="P45" i="21"/>
  <c r="O45" i="21"/>
  <c r="AZ41" i="24"/>
  <c r="AZ48" i="24"/>
  <c r="AZ35" i="24"/>
  <c r="AZ24" i="24"/>
  <c r="AY63" i="24"/>
  <c r="AZ21" i="24"/>
  <c r="AY48" i="24"/>
  <c r="BV43" i="24"/>
  <c r="BW43" i="24" s="1"/>
  <c r="BV29" i="24"/>
  <c r="BW29" i="24" s="1"/>
  <c r="BV17" i="24"/>
  <c r="BW17" i="24" s="1"/>
  <c r="BO16" i="24"/>
  <c r="BV61" i="24"/>
  <c r="BW61" i="24" s="1"/>
  <c r="AY67" i="24"/>
  <c r="AY58" i="24"/>
  <c r="BO52" i="24"/>
  <c r="AZ29" i="24"/>
  <c r="BO33" i="24"/>
  <c r="AZ20" i="24"/>
  <c r="BO24" i="24"/>
  <c r="BV41" i="24"/>
  <c r="BW41" i="24" s="1"/>
  <c r="BV10" i="24"/>
  <c r="BW10" i="24" s="1"/>
  <c r="AY59" i="24"/>
  <c r="AZ64" i="24"/>
  <c r="BO64" i="24"/>
  <c r="AY37" i="24"/>
  <c r="AY22" i="24"/>
  <c r="BV68" i="24"/>
  <c r="BW68" i="24" s="1"/>
  <c r="BV28" i="24"/>
  <c r="BW28" i="24" s="1"/>
  <c r="BV48" i="24"/>
  <c r="BW48" i="24" s="1"/>
  <c r="AY52" i="24"/>
  <c r="AZ56" i="24"/>
  <c r="BV36" i="24"/>
  <c r="BW36" i="24" s="1"/>
  <c r="AY30" i="24"/>
  <c r="AZ19" i="24"/>
  <c r="BV62" i="24"/>
  <c r="BW62" i="24" s="1"/>
  <c r="BV47" i="24"/>
  <c r="BW47" i="24" s="1"/>
  <c r="BO48" i="24"/>
  <c r="AZ43" i="24"/>
  <c r="BV12" i="24"/>
  <c r="BW12" i="24" s="1"/>
  <c r="BV30" i="24"/>
  <c r="BW30" i="24" s="1"/>
  <c r="BV40" i="24"/>
  <c r="BW40" i="24" s="1"/>
  <c r="AZ38" i="24"/>
  <c r="AZ45" i="24"/>
  <c r="AZ16" i="24"/>
  <c r="BO28" i="24"/>
  <c r="BV53" i="24"/>
  <c r="BW53" i="24" s="1"/>
  <c r="BV46" i="24"/>
  <c r="BW46" i="24" s="1"/>
  <c r="AZ47" i="24"/>
  <c r="BV51" i="24"/>
  <c r="BW51" i="24" s="1"/>
  <c r="AZ39" i="24"/>
  <c r="AZ51" i="24"/>
  <c r="AZ61" i="24"/>
  <c r="AZ34" i="24"/>
  <c r="BO30" i="24"/>
  <c r="BV49" i="24"/>
  <c r="BW49" i="24" s="1"/>
  <c r="BV35" i="24"/>
  <c r="BW35" i="24" s="1"/>
  <c r="BO23" i="24"/>
  <c r="BO19" i="24"/>
  <c r="AY11" i="24"/>
  <c r="BO47" i="24"/>
  <c r="BV13" i="24"/>
  <c r="BW13" i="24" s="1"/>
  <c r="BV11" i="24"/>
  <c r="BW11" i="24" s="1"/>
  <c r="BV26" i="24"/>
  <c r="BW26" i="24" s="1"/>
  <c r="BO27" i="24"/>
  <c r="BV56" i="24"/>
  <c r="BW56" i="24" s="1"/>
  <c r="AY62" i="24"/>
  <c r="AZ53" i="24"/>
  <c r="BO18" i="24"/>
  <c r="AZ30" i="24"/>
  <c r="AZ40" i="24"/>
  <c r="BO22" i="24"/>
  <c r="BV44" i="24"/>
  <c r="BW44" i="24" s="1"/>
  <c r="AY56" i="24"/>
  <c r="AY49" i="24"/>
  <c r="BO58" i="24"/>
  <c r="AZ10" i="24"/>
  <c r="AY28" i="24"/>
  <c r="BO25" i="24"/>
  <c r="BV66" i="24"/>
  <c r="BW66" i="24" s="1"/>
  <c r="BV18" i="24"/>
  <c r="BW18" i="24" s="1"/>
  <c r="AZ32" i="24"/>
  <c r="BV63" i="24"/>
  <c r="BW63" i="24" s="1"/>
  <c r="AY53" i="24"/>
  <c r="BO42" i="24"/>
  <c r="AY39" i="24"/>
  <c r="AZ44" i="24"/>
  <c r="BO59" i="24"/>
  <c r="BV27" i="24"/>
  <c r="BW27" i="24" s="1"/>
  <c r="AY42" i="24"/>
  <c r="BV31" i="24"/>
  <c r="BW31" i="24" s="1"/>
  <c r="AY8" i="24"/>
  <c r="BV21" i="24"/>
  <c r="BW21" i="24" s="1"/>
  <c r="AY47" i="24"/>
  <c r="BV16" i="24"/>
  <c r="BW16" i="24" s="1"/>
  <c r="BV38" i="24"/>
  <c r="BW38" i="24" s="1"/>
  <c r="BV20" i="24"/>
  <c r="BW20" i="24" s="1"/>
  <c r="AZ31" i="24"/>
  <c r="BO69" i="24"/>
  <c r="BV24" i="24"/>
  <c r="BW24" i="24" s="1"/>
  <c r="AY40" i="24"/>
  <c r="AZ63" i="24"/>
  <c r="AY23" i="24"/>
  <c r="AZ13" i="24"/>
  <c r="AY36" i="24"/>
  <c r="BO31" i="24"/>
  <c r="AY55" i="24"/>
  <c r="AZ58" i="24"/>
  <c r="AZ28" i="24"/>
  <c r="AY44" i="24"/>
  <c r="BV14" i="24"/>
  <c r="BW14" i="24" s="1"/>
  <c r="BO39" i="24"/>
  <c r="AY19" i="24"/>
  <c r="BO63" i="24"/>
  <c r="BO54" i="24"/>
  <c r="BV58" i="24"/>
  <c r="BW58" i="24" s="1"/>
  <c r="BO65" i="24"/>
  <c r="BO37" i="24"/>
  <c r="AZ67" i="24"/>
  <c r="AZ26" i="24"/>
  <c r="BO12" i="24"/>
  <c r="AY26" i="24"/>
  <c r="BV54" i="24"/>
  <c r="BW54" i="24" s="1"/>
  <c r="AZ14" i="24"/>
  <c r="AY18" i="24"/>
  <c r="AZ42" i="24"/>
  <c r="BO41" i="24"/>
  <c r="AZ22" i="24"/>
  <c r="BO55" i="24"/>
  <c r="BV50" i="24"/>
  <c r="BW50" i="24" s="1"/>
  <c r="AZ18" i="24"/>
  <c r="AZ12" i="24"/>
  <c r="AY10" i="24"/>
  <c r="BO38" i="24"/>
  <c r="AY43" i="24"/>
  <c r="AZ60" i="24"/>
  <c r="AZ11" i="24"/>
  <c r="BO53" i="24"/>
  <c r="AZ65" i="24"/>
  <c r="AZ27" i="24"/>
  <c r="AZ55" i="24"/>
  <c r="BV32" i="24"/>
  <c r="BW32" i="24" s="1"/>
  <c r="BV45" i="24"/>
  <c r="BW45" i="24" s="1"/>
  <c r="BV34" i="24"/>
  <c r="BW34" i="24" s="1"/>
  <c r="BV57" i="24"/>
  <c r="BW57" i="24" s="1"/>
  <c r="BV22" i="24"/>
  <c r="BW22" i="24" s="1"/>
  <c r="BV55" i="24"/>
  <c r="BW55" i="24" s="1"/>
  <c r="BO14" i="24"/>
  <c r="AY46" i="24"/>
  <c r="AY29" i="24"/>
  <c r="BO15" i="24"/>
  <c r="AY38" i="24"/>
  <c r="AY57" i="24"/>
  <c r="AY20" i="24"/>
  <c r="AY54" i="24"/>
  <c r="BV42" i="24"/>
  <c r="BW42" i="24" s="1"/>
  <c r="BV15" i="24"/>
  <c r="BW15" i="24" s="1"/>
  <c r="AZ57" i="24"/>
  <c r="AY45" i="24"/>
  <c r="AY21" i="24"/>
  <c r="BO29" i="24"/>
  <c r="AZ62" i="24"/>
  <c r="BO13" i="24"/>
  <c r="AZ59" i="24"/>
  <c r="AY64" i="24"/>
  <c r="BO9" i="24"/>
  <c r="BV67" i="24"/>
  <c r="BW67" i="24" s="1"/>
  <c r="AY25" i="24"/>
  <c r="AY13" i="24"/>
  <c r="BO46" i="24"/>
  <c r="BO26" i="24"/>
  <c r="BV33" i="24"/>
  <c r="BW33" i="24" s="1"/>
  <c r="BO56" i="24"/>
  <c r="BV23" i="24"/>
  <c r="BW23" i="24" s="1"/>
  <c r="AZ54" i="24"/>
  <c r="BO34" i="24"/>
  <c r="AY31" i="24"/>
  <c r="BO21" i="24"/>
  <c r="BO67" i="24"/>
  <c r="BV25" i="24"/>
  <c r="BW25" i="24" s="1"/>
  <c r="AZ15" i="24"/>
  <c r="BO50" i="24"/>
  <c r="AY15" i="24"/>
  <c r="BV59" i="24"/>
  <c r="BW59" i="24" s="1"/>
  <c r="BO35" i="24"/>
  <c r="AY17" i="24"/>
  <c r="AY68" i="24"/>
  <c r="AZ50" i="24"/>
  <c r="AZ8" i="24"/>
  <c r="AY50" i="24"/>
  <c r="BO60" i="24"/>
  <c r="BV64" i="24"/>
  <c r="BW64" i="24" s="1"/>
  <c r="BO32" i="24"/>
  <c r="AY61" i="24"/>
  <c r="AZ9" i="24"/>
  <c r="BO36" i="24"/>
  <c r="AY41" i="24"/>
  <c r="AZ69" i="24"/>
  <c r="BO45" i="24"/>
  <c r="BO49" i="24"/>
  <c r="BO44" i="24"/>
  <c r="AY51" i="24"/>
  <c r="AZ66" i="24"/>
  <c r="BO61" i="24"/>
  <c r="BV52" i="24"/>
  <c r="BW52" i="24" s="1"/>
  <c r="BV60" i="24"/>
  <c r="BW60" i="24" s="1"/>
  <c r="AZ36" i="24"/>
  <c r="AZ68" i="24"/>
  <c r="BO40" i="24"/>
  <c r="AZ23" i="24"/>
  <c r="AZ37" i="24"/>
  <c r="BO11" i="24"/>
  <c r="AY35" i="24"/>
  <c r="AZ46" i="24"/>
  <c r="AY65" i="24"/>
  <c r="AZ49" i="24"/>
  <c r="BO51" i="24"/>
  <c r="AZ52" i="24"/>
  <c r="AY32" i="24"/>
  <c r="BO10" i="24"/>
  <c r="AY33" i="24"/>
  <c r="AY24" i="24"/>
  <c r="BV9" i="24"/>
  <c r="BW9" i="24" s="1"/>
  <c r="BO68" i="24"/>
  <c r="BV19" i="24"/>
  <c r="BW19" i="24" s="1"/>
  <c r="AY12" i="24"/>
  <c r="AY16" i="24"/>
  <c r="BV65" i="24"/>
  <c r="BW65" i="24" s="1"/>
  <c r="BO62" i="24"/>
  <c r="BO17" i="24"/>
  <c r="AY69" i="24"/>
  <c r="AZ33" i="24"/>
  <c r="AY60" i="24"/>
  <c r="BO57" i="24"/>
  <c r="BO20" i="24"/>
  <c r="AY14" i="24"/>
  <c r="BO43" i="24"/>
  <c r="BV37" i="24"/>
  <c r="BW37" i="24" s="1"/>
  <c r="BO66" i="24"/>
  <c r="BV69" i="24"/>
  <c r="BW69" i="24" s="1"/>
  <c r="AZ17" i="24"/>
  <c r="AY34" i="24"/>
  <c r="BV39" i="24"/>
  <c r="BW39" i="24" s="1"/>
  <c r="AY27" i="24"/>
  <c r="AY9" i="24"/>
  <c r="AZ25" i="24"/>
  <c r="AY66" i="24"/>
  <c r="BJ38" i="24"/>
  <c r="BI38" i="24"/>
  <c r="BJ37" i="24"/>
  <c r="BI37" i="24"/>
  <c r="P77" i="21"/>
  <c r="AV20" i="21"/>
  <c r="AW20" i="21"/>
  <c r="AW29" i="21"/>
  <c r="AV29" i="21"/>
  <c r="AV14" i="21"/>
  <c r="AW14" i="21"/>
  <c r="BJ64" i="24"/>
  <c r="BI64" i="24"/>
  <c r="P35" i="21"/>
  <c r="O35" i="21"/>
  <c r="BI17" i="24"/>
  <c r="BJ17" i="24"/>
  <c r="BI46" i="13"/>
  <c r="BI12" i="13"/>
  <c r="BI51" i="13"/>
  <c r="BI62" i="13"/>
  <c r="BI43" i="13"/>
  <c r="BI11" i="13"/>
  <c r="BI22" i="13"/>
  <c r="BI31" i="13"/>
  <c r="BJ53" i="24"/>
  <c r="BI53" i="24"/>
  <c r="L33" i="21"/>
  <c r="BI56" i="25"/>
  <c r="BI13" i="25"/>
  <c r="BI12" i="25"/>
  <c r="BI42" i="25"/>
  <c r="BI55" i="25"/>
  <c r="BI32" i="25"/>
  <c r="BI65" i="25"/>
  <c r="BI30" i="25"/>
  <c r="BI45" i="24"/>
  <c r="BJ45" i="24"/>
  <c r="BD65" i="13"/>
  <c r="BD11" i="13"/>
  <c r="BD38" i="13"/>
  <c r="BD25" i="13"/>
  <c r="BD13" i="13"/>
  <c r="BD9" i="13"/>
  <c r="BD59" i="13"/>
  <c r="BD23" i="13"/>
  <c r="P49" i="21"/>
  <c r="O49" i="21"/>
  <c r="BD8" i="25"/>
  <c r="BE8" i="25" a="1"/>
  <c r="BD60" i="25"/>
  <c r="BD48" i="25"/>
  <c r="BD58" i="25"/>
  <c r="BD12" i="25"/>
  <c r="BD59" i="25"/>
  <c r="BD44" i="25"/>
  <c r="BD61" i="25"/>
  <c r="BI12" i="24"/>
  <c r="BJ12" i="24"/>
  <c r="BJ32" i="24"/>
  <c r="BI32" i="24"/>
  <c r="BI44" i="24"/>
  <c r="BJ44" i="24"/>
  <c r="P43" i="21"/>
  <c r="O43" i="21"/>
  <c r="BI55" i="24"/>
  <c r="BJ55" i="24"/>
  <c r="P67" i="21"/>
  <c r="AW26" i="21"/>
  <c r="AV26" i="21"/>
  <c r="AW16" i="21"/>
  <c r="AV16" i="21"/>
  <c r="AR18" i="21"/>
  <c r="AS18" i="21"/>
  <c r="BI21" i="24"/>
  <c r="BJ21" i="24"/>
  <c r="BJ10" i="24"/>
  <c r="BI10" i="24"/>
  <c r="BI49" i="13"/>
  <c r="BI27" i="13"/>
  <c r="BI50" i="13"/>
  <c r="BI48" i="13"/>
  <c r="BI34" i="13"/>
  <c r="BI40" i="13"/>
  <c r="BI55" i="13"/>
  <c r="BI24" i="13"/>
  <c r="F48" i="21"/>
  <c r="U224" i="13"/>
  <c r="BI61" i="24"/>
  <c r="BJ61" i="24"/>
  <c r="BI46" i="24"/>
  <c r="BJ46" i="24"/>
  <c r="O75" i="21"/>
  <c r="P75" i="21"/>
  <c r="BI57" i="24"/>
  <c r="BJ57" i="24"/>
  <c r="BI37" i="25"/>
  <c r="BI40" i="25"/>
  <c r="BI15" i="25"/>
  <c r="BI59" i="25"/>
  <c r="BI41" i="25"/>
  <c r="BI29" i="25"/>
  <c r="BI43" i="25"/>
  <c r="BI62" i="25"/>
  <c r="J47" i="21"/>
  <c r="L47" i="21"/>
  <c r="BD42" i="13"/>
  <c r="BD32" i="13"/>
  <c r="BD48" i="13"/>
  <c r="BD56" i="13"/>
  <c r="BD68" i="13"/>
  <c r="BD10" i="13"/>
  <c r="BD63" i="13"/>
  <c r="BD61" i="13"/>
  <c r="BD36" i="25"/>
  <c r="BD15" i="25"/>
  <c r="BD49" i="25"/>
  <c r="BD14" i="25"/>
  <c r="BD28" i="25"/>
  <c r="BD50" i="25"/>
  <c r="BD63" i="25"/>
  <c r="L88" i="21"/>
  <c r="L51" i="21"/>
  <c r="BI68" i="24"/>
  <c r="BJ68" i="24"/>
  <c r="F31" i="21"/>
  <c r="U207" i="13"/>
  <c r="P50" i="21"/>
  <c r="BJ39" i="24"/>
  <c r="BI39" i="24"/>
  <c r="L37" i="21"/>
  <c r="BI69" i="24"/>
  <c r="BJ69" i="24"/>
  <c r="G30" i="21"/>
  <c r="K30" i="21" s="1"/>
  <c r="P30" i="21" s="1"/>
  <c r="U206" i="24"/>
  <c r="AW10" i="21"/>
  <c r="AV10" i="21"/>
  <c r="BI63" i="24"/>
  <c r="BJ63" i="24"/>
  <c r="O70" i="21"/>
  <c r="P70" i="21"/>
  <c r="AR10" i="21"/>
  <c r="AS10" i="21"/>
  <c r="AS29" i="21"/>
  <c r="AR29" i="21"/>
  <c r="AR24" i="21"/>
  <c r="AS24" i="21"/>
  <c r="P82" i="21"/>
  <c r="O82" i="21"/>
  <c r="BI15" i="24"/>
  <c r="BJ15" i="24"/>
  <c r="BJ26" i="24"/>
  <c r="BI26" i="24"/>
  <c r="L83" i="21"/>
  <c r="BI36" i="13"/>
  <c r="BI60" i="13"/>
  <c r="BI41" i="13"/>
  <c r="BI68" i="13"/>
  <c r="BI44" i="13"/>
  <c r="BI64" i="13"/>
  <c r="BI37" i="13"/>
  <c r="Q204" i="24"/>
  <c r="U201" i="24"/>
  <c r="G25" i="21"/>
  <c r="K25" i="21" s="1"/>
  <c r="Q207" i="24"/>
  <c r="J46" i="21"/>
  <c r="O46" i="21" s="1"/>
  <c r="BJ13" i="24"/>
  <c r="BI13" i="24"/>
  <c r="BI31" i="25"/>
  <c r="BI8" i="25"/>
  <c r="BJ8" i="25" a="1"/>
  <c r="BI57" i="25"/>
  <c r="BI68" i="25"/>
  <c r="BI28" i="25"/>
  <c r="BI19" i="25"/>
  <c r="BI35" i="25"/>
  <c r="BI11" i="25"/>
  <c r="BD50" i="13"/>
  <c r="BD39" i="13"/>
  <c r="BD46" i="13"/>
  <c r="BD55" i="13"/>
  <c r="BD12" i="13"/>
  <c r="BD66" i="13"/>
  <c r="BD64" i="13"/>
  <c r="BD33" i="13"/>
  <c r="L42" i="21"/>
  <c r="L55" i="21"/>
  <c r="BD25" i="25"/>
  <c r="BD57" i="25"/>
  <c r="BD52" i="25"/>
  <c r="BD34" i="25"/>
  <c r="BD21" i="25"/>
  <c r="BD29" i="25"/>
  <c r="BD68" i="25"/>
  <c r="BI19" i="24"/>
  <c r="BJ19" i="24"/>
  <c r="L86" i="21"/>
  <c r="P44" i="21"/>
  <c r="O44" i="21"/>
  <c r="G89" i="21"/>
  <c r="K89" i="21" s="1"/>
  <c r="K79" i="21"/>
  <c r="P79" i="21" s="1"/>
  <c r="BJ34" i="24"/>
  <c r="BI34" i="24"/>
  <c r="BJ9" i="24"/>
  <c r="BI9" i="24"/>
  <c r="P37" i="21"/>
  <c r="O37" i="21"/>
  <c r="BJ40" i="24"/>
  <c r="BI40" i="24"/>
  <c r="AW12" i="21"/>
  <c r="AV12" i="21"/>
  <c r="AW25" i="21"/>
  <c r="AV25" i="21"/>
  <c r="AW27" i="21"/>
  <c r="AV27" i="21"/>
  <c r="BC36" i="24"/>
  <c r="BC56" i="24"/>
  <c r="BC58" i="24"/>
  <c r="BC50" i="24"/>
  <c r="BC68" i="24"/>
  <c r="BC53" i="24"/>
  <c r="BC22" i="24"/>
  <c r="BC32" i="24"/>
  <c r="BC62" i="24"/>
  <c r="BC34" i="24"/>
  <c r="BC19" i="24"/>
  <c r="BC11" i="24"/>
  <c r="BC30" i="24"/>
  <c r="BC18" i="24"/>
  <c r="BC31" i="24"/>
  <c r="BC25" i="24"/>
  <c r="BC49" i="24"/>
  <c r="BC40" i="24"/>
  <c r="BC29" i="24"/>
  <c r="BC67" i="24"/>
  <c r="BC24" i="24"/>
  <c r="BC26" i="24"/>
  <c r="BC57" i="24"/>
  <c r="BC55" i="24"/>
  <c r="BC59" i="24"/>
  <c r="BC65" i="24"/>
  <c r="BC69" i="24"/>
  <c r="BC33" i="24"/>
  <c r="BC8" i="24"/>
  <c r="BC60" i="24"/>
  <c r="BC39" i="24"/>
  <c r="BC43" i="24"/>
  <c r="BC9" i="24"/>
  <c r="BC64" i="24"/>
  <c r="BC52" i="24"/>
  <c r="BC13" i="24"/>
  <c r="BC38" i="24"/>
  <c r="BC23" i="24"/>
  <c r="BC46" i="24"/>
  <c r="BC47" i="24"/>
  <c r="BC61" i="24"/>
  <c r="BC37" i="24"/>
  <c r="BC54" i="24"/>
  <c r="BC66" i="24"/>
  <c r="BC48" i="24"/>
  <c r="BC14" i="24"/>
  <c r="BC21" i="24"/>
  <c r="BC27" i="24"/>
  <c r="BC20" i="24"/>
  <c r="BC51" i="24"/>
  <c r="BC63" i="24"/>
  <c r="BC44" i="24"/>
  <c r="BC35" i="24"/>
  <c r="BC15" i="24"/>
  <c r="BC16" i="24"/>
  <c r="BC28" i="24"/>
  <c r="BC42" i="24"/>
  <c r="BC10" i="24"/>
  <c r="BC41" i="24"/>
  <c r="BC12" i="24"/>
  <c r="BC17" i="24"/>
  <c r="BC45" i="24"/>
  <c r="AR9" i="21"/>
  <c r="AS9" i="21"/>
  <c r="AS20" i="21"/>
  <c r="AR20" i="21"/>
  <c r="AS14" i="21"/>
  <c r="AR14" i="21"/>
  <c r="AS27" i="21"/>
  <c r="AR27" i="21"/>
  <c r="L82" i="21"/>
  <c r="BJ62" i="24"/>
  <c r="BI62" i="24"/>
  <c r="BI32" i="13"/>
  <c r="BI59" i="13"/>
  <c r="BI61" i="13"/>
  <c r="BI23" i="13"/>
  <c r="BI47" i="13"/>
  <c r="BI21" i="13"/>
  <c r="BI28" i="13"/>
  <c r="BJ43" i="24"/>
  <c r="BI43" i="24"/>
  <c r="BJ58" i="24"/>
  <c r="BI58" i="24"/>
  <c r="BI58" i="25"/>
  <c r="BI17" i="25"/>
  <c r="BI16" i="25"/>
  <c r="BI50" i="25"/>
  <c r="BI61" i="25"/>
  <c r="BI39" i="25"/>
  <c r="BI27" i="25"/>
  <c r="BI46" i="25"/>
  <c r="BD51" i="13"/>
  <c r="BD27" i="13"/>
  <c r="BD18" i="13"/>
  <c r="BD58" i="13"/>
  <c r="BD52" i="13"/>
  <c r="BD36" i="13"/>
  <c r="BD47" i="13"/>
  <c r="BE8" i="13" a="1"/>
  <c r="BD8" i="13"/>
  <c r="P74" i="21"/>
  <c r="O74" i="21"/>
  <c r="P42" i="21"/>
  <c r="O42" i="21"/>
  <c r="J65" i="21"/>
  <c r="L65" i="21"/>
  <c r="BD56" i="25"/>
  <c r="BD35" i="25"/>
  <c r="BD51" i="25"/>
  <c r="BD32" i="25"/>
  <c r="BD39" i="25"/>
  <c r="BD27" i="25"/>
  <c r="BD46" i="25"/>
  <c r="BD20" i="25"/>
  <c r="L79" i="21"/>
  <c r="BI35" i="24"/>
  <c r="BJ35" i="24"/>
  <c r="BI31" i="24"/>
  <c r="BJ31" i="24"/>
  <c r="Q205" i="13"/>
  <c r="U204" i="13"/>
  <c r="F28" i="21"/>
  <c r="BI50" i="24"/>
  <c r="BJ50" i="24"/>
  <c r="L53" i="21" l="1"/>
  <c r="BK31" i="24"/>
  <c r="P46" i="21"/>
  <c r="BK57" i="24"/>
  <c r="BK17" i="24"/>
  <c r="BK52" i="24"/>
  <c r="L30" i="21"/>
  <c r="U224" i="24"/>
  <c r="G48" i="21"/>
  <c r="K48" i="21" s="1"/>
  <c r="BK49" i="24"/>
  <c r="BX24" i="13"/>
  <c r="BX44" i="13"/>
  <c r="BX28" i="13"/>
  <c r="BX36" i="13"/>
  <c r="BX19" i="13"/>
  <c r="BX64" i="13"/>
  <c r="BX16" i="13"/>
  <c r="BX42" i="13"/>
  <c r="BX39" i="13"/>
  <c r="BX50" i="13"/>
  <c r="BX55" i="13"/>
  <c r="BX51" i="13"/>
  <c r="BX26" i="13"/>
  <c r="BX40" i="13"/>
  <c r="BX25" i="13"/>
  <c r="BX13" i="13"/>
  <c r="BX54" i="13"/>
  <c r="BX30" i="13"/>
  <c r="BX47" i="13"/>
  <c r="BX18" i="13"/>
  <c r="BX10" i="13"/>
  <c r="BX32" i="13"/>
  <c r="BX33" i="13"/>
  <c r="BX31" i="13"/>
  <c r="BX20" i="13"/>
  <c r="BX34" i="13"/>
  <c r="BX48" i="13"/>
  <c r="BX29" i="13"/>
  <c r="BX38" i="13"/>
  <c r="BX37" i="13"/>
  <c r="BX45" i="13"/>
  <c r="BX66" i="13"/>
  <c r="BX41" i="13"/>
  <c r="BX68" i="13"/>
  <c r="BX17" i="13"/>
  <c r="BX49" i="13"/>
  <c r="BX56" i="13"/>
  <c r="BX60" i="13"/>
  <c r="BX21" i="13"/>
  <c r="BX53" i="13"/>
  <c r="BX27" i="13"/>
  <c r="BX67" i="13"/>
  <c r="BX69" i="13"/>
  <c r="BX61" i="13"/>
  <c r="BX57" i="13"/>
  <c r="BX46" i="13"/>
  <c r="BX62" i="13"/>
  <c r="BX23" i="13"/>
  <c r="BX22" i="13"/>
  <c r="BX63" i="13"/>
  <c r="BX11" i="13"/>
  <c r="BV8" i="13"/>
  <c r="BW8" i="13" s="1"/>
  <c r="BX15" i="13"/>
  <c r="BX35" i="13"/>
  <c r="BX12" i="13"/>
  <c r="BX52" i="13"/>
  <c r="BX8" i="13"/>
  <c r="BX9" i="13"/>
  <c r="BX14" i="13"/>
  <c r="BX65" i="13"/>
  <c r="BX58" i="13"/>
  <c r="BX59" i="13"/>
  <c r="BX43" i="13"/>
  <c r="BK41" i="24"/>
  <c r="BK42" i="24"/>
  <c r="BK13" i="24"/>
  <c r="BT69" i="25"/>
  <c r="BT55" i="25"/>
  <c r="BT22" i="25"/>
  <c r="BT65" i="25"/>
  <c r="BT38" i="25"/>
  <c r="BT56" i="25"/>
  <c r="BT68" i="25"/>
  <c r="BT62" i="25"/>
  <c r="BT66" i="25"/>
  <c r="BT40" i="25"/>
  <c r="BT10" i="25"/>
  <c r="BT26" i="25"/>
  <c r="BT51" i="25"/>
  <c r="BT47" i="25"/>
  <c r="BT16" i="25"/>
  <c r="BT37" i="25"/>
  <c r="BT23" i="25"/>
  <c r="BT60" i="25"/>
  <c r="BT15" i="25"/>
  <c r="BT32" i="25"/>
  <c r="BT45" i="25"/>
  <c r="BT19" i="25"/>
  <c r="BT48" i="25"/>
  <c r="BT33" i="25"/>
  <c r="BT63" i="25"/>
  <c r="BT24" i="25"/>
  <c r="BT49" i="25"/>
  <c r="BT17" i="25"/>
  <c r="BT25" i="25"/>
  <c r="BT8" i="25"/>
  <c r="BT43" i="25"/>
  <c r="BT50" i="25"/>
  <c r="BT53" i="25"/>
  <c r="BT36" i="25"/>
  <c r="BT9" i="25"/>
  <c r="BT46" i="25"/>
  <c r="BT44" i="25"/>
  <c r="BT64" i="25"/>
  <c r="BT41" i="25"/>
  <c r="BT11" i="25"/>
  <c r="BT13" i="25"/>
  <c r="BT30" i="25"/>
  <c r="BT35" i="25"/>
  <c r="BT18" i="25"/>
  <c r="BT39" i="25"/>
  <c r="BT42" i="25"/>
  <c r="BT21" i="25"/>
  <c r="BT20" i="25"/>
  <c r="BT57" i="25"/>
  <c r="BT67" i="25"/>
  <c r="BT31" i="25"/>
  <c r="BT14" i="25"/>
  <c r="BT54" i="25"/>
  <c r="BT52" i="25"/>
  <c r="BR8" i="25"/>
  <c r="BS8" i="25" s="1"/>
  <c r="BT12" i="25"/>
  <c r="BT61" i="25"/>
  <c r="BT34" i="25"/>
  <c r="BT29" i="25"/>
  <c r="BT28" i="25"/>
  <c r="BT59" i="25"/>
  <c r="BT58" i="25"/>
  <c r="BT27" i="25"/>
  <c r="BK28" i="24"/>
  <c r="BK35" i="24"/>
  <c r="J31" i="21"/>
  <c r="BT10" i="13"/>
  <c r="BT28" i="13"/>
  <c r="BT23" i="13"/>
  <c r="BT43" i="13"/>
  <c r="BT13" i="13"/>
  <c r="BT39" i="13"/>
  <c r="BT45" i="13"/>
  <c r="BT19" i="13"/>
  <c r="BT22" i="13"/>
  <c r="BT8" i="13"/>
  <c r="BT52" i="13"/>
  <c r="BT42" i="13"/>
  <c r="BT12" i="13"/>
  <c r="BT66" i="13"/>
  <c r="BT31" i="13"/>
  <c r="BT50" i="13"/>
  <c r="BT34" i="13"/>
  <c r="BT38" i="13"/>
  <c r="BT69" i="13"/>
  <c r="BT58" i="13"/>
  <c r="BT47" i="13"/>
  <c r="BT67" i="13"/>
  <c r="BT41" i="13"/>
  <c r="BT48" i="13"/>
  <c r="BT36" i="13"/>
  <c r="BT63" i="13"/>
  <c r="BT40" i="13"/>
  <c r="BT11" i="13"/>
  <c r="BT32" i="13"/>
  <c r="BT68" i="13"/>
  <c r="BT56" i="13"/>
  <c r="BT26" i="13"/>
  <c r="BT51" i="13"/>
  <c r="BT37" i="13"/>
  <c r="BT20" i="13"/>
  <c r="BT62" i="13"/>
  <c r="BT15" i="13"/>
  <c r="BT33" i="13"/>
  <c r="BT27" i="13"/>
  <c r="BT9" i="13"/>
  <c r="BT35" i="13"/>
  <c r="BT55" i="13"/>
  <c r="BT17" i="13"/>
  <c r="BT64" i="13"/>
  <c r="BT25" i="13"/>
  <c r="BT49" i="13"/>
  <c r="BT59" i="13"/>
  <c r="BT16" i="13"/>
  <c r="BT14" i="13"/>
  <c r="BT21" i="13"/>
  <c r="BT29" i="13"/>
  <c r="BT60" i="13"/>
  <c r="BT46" i="13"/>
  <c r="BT57" i="13"/>
  <c r="BT61" i="13"/>
  <c r="BT53" i="13"/>
  <c r="BR8" i="13"/>
  <c r="BS8" i="13" s="1"/>
  <c r="BT54" i="13"/>
  <c r="BT18" i="13"/>
  <c r="BT44" i="13"/>
  <c r="BT65" i="13"/>
  <c r="BT24" i="13"/>
  <c r="BT30" i="13"/>
  <c r="U207" i="24"/>
  <c r="G31" i="21"/>
  <c r="K31" i="21" s="1"/>
  <c r="BK69" i="24"/>
  <c r="BK68" i="24"/>
  <c r="BK10" i="24"/>
  <c r="BK45" i="24"/>
  <c r="BK11" i="24"/>
  <c r="BK18" i="24"/>
  <c r="BK51" i="24"/>
  <c r="BK54" i="24"/>
  <c r="BK14" i="24"/>
  <c r="L25" i="21"/>
  <c r="BJ9" i="13"/>
  <c r="BJ33" i="13"/>
  <c r="BJ50" i="13"/>
  <c r="BJ35" i="13"/>
  <c r="BJ65" i="13"/>
  <c r="BJ10" i="13"/>
  <c r="BJ15" i="13"/>
  <c r="BJ47" i="13"/>
  <c r="BJ51" i="13"/>
  <c r="BJ16" i="13"/>
  <c r="BJ40" i="13"/>
  <c r="BJ53" i="13"/>
  <c r="BJ42" i="13"/>
  <c r="BJ37" i="13"/>
  <c r="BJ26" i="13"/>
  <c r="BJ13" i="13"/>
  <c r="BJ45" i="13"/>
  <c r="BJ20" i="13"/>
  <c r="BJ14" i="13"/>
  <c r="BJ69" i="13"/>
  <c r="BJ43" i="13"/>
  <c r="BJ59" i="13"/>
  <c r="BJ24" i="13"/>
  <c r="BJ31" i="13"/>
  <c r="BJ19" i="13"/>
  <c r="BJ46" i="13"/>
  <c r="BJ18" i="13"/>
  <c r="BJ30" i="13"/>
  <c r="BJ68" i="13"/>
  <c r="BJ36" i="13"/>
  <c r="BJ29" i="13"/>
  <c r="BJ34" i="13"/>
  <c r="BJ25" i="13"/>
  <c r="BJ56" i="13"/>
  <c r="BJ22" i="13"/>
  <c r="BJ57" i="13"/>
  <c r="BJ62" i="13"/>
  <c r="BJ17" i="13"/>
  <c r="BJ67" i="13"/>
  <c r="BJ60" i="13"/>
  <c r="BJ27" i="13"/>
  <c r="BJ38" i="13"/>
  <c r="BJ44" i="13"/>
  <c r="BJ52" i="13"/>
  <c r="BJ58" i="13"/>
  <c r="BJ28" i="13"/>
  <c r="BJ64" i="13"/>
  <c r="BJ54" i="13"/>
  <c r="BJ41" i="13"/>
  <c r="BJ23" i="13"/>
  <c r="BJ63" i="13"/>
  <c r="BJ66" i="13"/>
  <c r="BJ21" i="13"/>
  <c r="BJ55" i="13"/>
  <c r="BJ32" i="13"/>
  <c r="BJ8" i="13"/>
  <c r="BJ48" i="13"/>
  <c r="BJ12" i="13"/>
  <c r="BJ11" i="13"/>
  <c r="BJ39" i="13"/>
  <c r="BJ61" i="13"/>
  <c r="BJ49" i="13"/>
  <c r="BK59" i="24"/>
  <c r="P89" i="21"/>
  <c r="O89" i="21"/>
  <c r="BE16" i="24"/>
  <c r="BD16" i="24"/>
  <c r="BE46" i="24"/>
  <c r="BD46" i="24"/>
  <c r="BD39" i="24"/>
  <c r="BE39" i="24"/>
  <c r="BD31" i="24"/>
  <c r="BE31" i="24"/>
  <c r="L46" i="21"/>
  <c r="J48" i="21"/>
  <c r="BK47" i="24"/>
  <c r="BK25" i="24"/>
  <c r="BD15" i="24"/>
  <c r="BE15" i="24"/>
  <c r="BD23" i="24"/>
  <c r="BE23" i="24"/>
  <c r="BD60" i="24"/>
  <c r="BE60" i="24"/>
  <c r="BE53" i="24"/>
  <c r="BD53" i="24"/>
  <c r="BE17" i="24"/>
  <c r="BD17" i="24"/>
  <c r="BD48" i="24"/>
  <c r="BE48" i="24"/>
  <c r="BD8" i="24"/>
  <c r="BE8" i="24"/>
  <c r="BD30" i="24"/>
  <c r="BE30" i="24"/>
  <c r="BK19" i="24"/>
  <c r="BE50" i="13"/>
  <c r="BE43" i="13"/>
  <c r="BE32" i="13"/>
  <c r="BE52" i="13"/>
  <c r="BE58" i="13"/>
  <c r="BE30" i="13"/>
  <c r="BE10" i="13"/>
  <c r="BE19" i="13"/>
  <c r="BE53" i="13"/>
  <c r="BE15" i="13"/>
  <c r="BE45" i="13"/>
  <c r="BE35" i="13"/>
  <c r="BE27" i="13"/>
  <c r="BE12" i="13"/>
  <c r="BE54" i="13"/>
  <c r="BE40" i="13"/>
  <c r="BE46" i="13"/>
  <c r="BE23" i="13"/>
  <c r="BE24" i="13"/>
  <c r="BE13" i="13"/>
  <c r="BE20" i="13"/>
  <c r="BE9" i="13"/>
  <c r="BE47" i="13"/>
  <c r="BE26" i="13"/>
  <c r="BE36" i="13"/>
  <c r="BE14" i="13"/>
  <c r="BE51" i="13"/>
  <c r="BE22" i="13"/>
  <c r="BE68" i="13"/>
  <c r="BE17" i="13"/>
  <c r="BE16" i="13"/>
  <c r="BE33" i="13"/>
  <c r="BE38" i="13"/>
  <c r="BE41" i="13"/>
  <c r="BE39" i="13"/>
  <c r="BE37" i="13"/>
  <c r="BE59" i="13"/>
  <c r="BE66" i="13"/>
  <c r="BE28" i="13"/>
  <c r="BE57" i="13"/>
  <c r="BE56" i="13"/>
  <c r="BE31" i="13"/>
  <c r="BE18" i="13"/>
  <c r="BE34" i="13"/>
  <c r="BE63" i="13"/>
  <c r="BE49" i="13"/>
  <c r="BE29" i="13"/>
  <c r="BE8" i="13"/>
  <c r="BE21" i="13"/>
  <c r="BE11" i="13"/>
  <c r="BE42" i="13"/>
  <c r="BE61" i="13"/>
  <c r="BE55" i="13"/>
  <c r="BE65" i="13"/>
  <c r="BE69" i="13"/>
  <c r="BE67" i="13"/>
  <c r="BE64" i="13"/>
  <c r="BE62" i="13"/>
  <c r="BE60" i="13"/>
  <c r="BE25" i="13"/>
  <c r="BE48" i="13"/>
  <c r="BE44" i="13"/>
  <c r="BE12" i="24"/>
  <c r="BD12" i="24"/>
  <c r="BD44" i="24"/>
  <c r="BE44" i="24"/>
  <c r="BD66" i="24"/>
  <c r="BE66" i="24"/>
  <c r="BE13" i="24"/>
  <c r="BD13" i="24"/>
  <c r="BE33" i="24"/>
  <c r="BD33" i="24"/>
  <c r="BD67" i="24"/>
  <c r="BE67" i="24"/>
  <c r="BE11" i="24"/>
  <c r="BD11" i="24"/>
  <c r="BE50" i="24"/>
  <c r="BD50" i="24"/>
  <c r="BJ43" i="25"/>
  <c r="BJ11" i="25"/>
  <c r="BJ16" i="25"/>
  <c r="BJ39" i="25"/>
  <c r="BJ61" i="25"/>
  <c r="BJ69" i="25"/>
  <c r="BJ34" i="25"/>
  <c r="BJ8" i="25"/>
  <c r="BJ64" i="25"/>
  <c r="BJ24" i="25"/>
  <c r="BJ35" i="25"/>
  <c r="BJ46" i="25"/>
  <c r="BJ60" i="25"/>
  <c r="BJ12" i="25"/>
  <c r="BJ56" i="25"/>
  <c r="BJ15" i="25"/>
  <c r="BJ33" i="25"/>
  <c r="BJ41" i="25"/>
  <c r="BJ22" i="25"/>
  <c r="BJ23" i="25"/>
  <c r="BJ26" i="25"/>
  <c r="BJ32" i="25"/>
  <c r="BJ29" i="25"/>
  <c r="BJ42" i="25"/>
  <c r="BJ57" i="25"/>
  <c r="BJ50" i="25"/>
  <c r="BJ40" i="25"/>
  <c r="BJ51" i="25"/>
  <c r="BJ28" i="25"/>
  <c r="BJ48" i="25"/>
  <c r="BJ36" i="25"/>
  <c r="BJ20" i="25"/>
  <c r="BJ14" i="25"/>
  <c r="BJ62" i="25"/>
  <c r="BJ55" i="25"/>
  <c r="BJ21" i="25"/>
  <c r="BJ30" i="25"/>
  <c r="BJ13" i="25"/>
  <c r="BJ37" i="25"/>
  <c r="BJ10" i="25"/>
  <c r="BJ66" i="25"/>
  <c r="BJ18" i="25"/>
  <c r="BJ68" i="25"/>
  <c r="BJ52" i="25"/>
  <c r="BJ31" i="25"/>
  <c r="BJ53" i="25"/>
  <c r="BJ45" i="25"/>
  <c r="BJ65" i="25"/>
  <c r="BJ44" i="25"/>
  <c r="BJ47" i="25"/>
  <c r="BJ67" i="25"/>
  <c r="BJ9" i="25"/>
  <c r="BJ17" i="25"/>
  <c r="BJ19" i="25"/>
  <c r="BJ38" i="25"/>
  <c r="BJ59" i="25"/>
  <c r="BJ25" i="25"/>
  <c r="BJ27" i="25"/>
  <c r="BJ49" i="25"/>
  <c r="BJ58" i="25"/>
  <c r="BJ63" i="25"/>
  <c r="BJ54" i="25"/>
  <c r="BK46" i="24"/>
  <c r="BK21" i="24"/>
  <c r="BK30" i="24"/>
  <c r="BK56" i="24"/>
  <c r="P25" i="21"/>
  <c r="O25" i="21"/>
  <c r="BK60" i="24"/>
  <c r="BE25" i="24"/>
  <c r="BD25" i="24"/>
  <c r="BK26" i="24"/>
  <c r="BK67" i="24"/>
  <c r="BE14" i="24"/>
  <c r="BD14" i="24"/>
  <c r="BE35" i="24"/>
  <c r="BD35" i="24"/>
  <c r="BD38" i="24"/>
  <c r="BE38" i="24"/>
  <c r="BE24" i="24"/>
  <c r="BD24" i="24"/>
  <c r="BD68" i="24"/>
  <c r="BE68" i="24"/>
  <c r="BK9" i="24"/>
  <c r="J28" i="21"/>
  <c r="O28" i="21" s="1"/>
  <c r="F29" i="21"/>
  <c r="BK58" i="24"/>
  <c r="BD41" i="24"/>
  <c r="BE41" i="24"/>
  <c r="BE63" i="24"/>
  <c r="BD63" i="24"/>
  <c r="BD54" i="24"/>
  <c r="BE54" i="24"/>
  <c r="BE52" i="24"/>
  <c r="BD52" i="24"/>
  <c r="BD69" i="24"/>
  <c r="BE69" i="24"/>
  <c r="BE29" i="24"/>
  <c r="BD29" i="24"/>
  <c r="BE19" i="24"/>
  <c r="BD19" i="24"/>
  <c r="BD58" i="24"/>
  <c r="BE58" i="24"/>
  <c r="BK34" i="24"/>
  <c r="BV25" i="25"/>
  <c r="BW25" i="25" s="1"/>
  <c r="BV57" i="25"/>
  <c r="BW57" i="25" s="1"/>
  <c r="BV29" i="25"/>
  <c r="BW29" i="25" s="1"/>
  <c r="BV63" i="25"/>
  <c r="BW63" i="25" s="1"/>
  <c r="BX67" i="25"/>
  <c r="BV48" i="25"/>
  <c r="BW48" i="25" s="1"/>
  <c r="BX32" i="25"/>
  <c r="BV62" i="25"/>
  <c r="BW62" i="25" s="1"/>
  <c r="BX66" i="25"/>
  <c r="BV36" i="25"/>
  <c r="BW36" i="25" s="1"/>
  <c r="BX63" i="25"/>
  <c r="BV60" i="25"/>
  <c r="BW60" i="25" s="1"/>
  <c r="BV45" i="25"/>
  <c r="BW45" i="25" s="1"/>
  <c r="BX68" i="25"/>
  <c r="BV43" i="25"/>
  <c r="BW43" i="25" s="1"/>
  <c r="BX22" i="25"/>
  <c r="BX52" i="25"/>
  <c r="BV69" i="25"/>
  <c r="BW69" i="25" s="1"/>
  <c r="BV64" i="25"/>
  <c r="BW64" i="25" s="1"/>
  <c r="BV54" i="25"/>
  <c r="BW54" i="25" s="1"/>
  <c r="BV8" i="25"/>
  <c r="BW8" i="25" s="1"/>
  <c r="BX14" i="25"/>
  <c r="BV12" i="25"/>
  <c r="BW12" i="25" s="1"/>
  <c r="BV53" i="25"/>
  <c r="BW53" i="25" s="1"/>
  <c r="BV9" i="25"/>
  <c r="BW9" i="25" s="1"/>
  <c r="BX50" i="25"/>
  <c r="BX21" i="25"/>
  <c r="BV16" i="25"/>
  <c r="BW16" i="25" s="1"/>
  <c r="BX40" i="25"/>
  <c r="BV52" i="25"/>
  <c r="BW52" i="25" s="1"/>
  <c r="BX58" i="25"/>
  <c r="BV10" i="25"/>
  <c r="BW10" i="25" s="1"/>
  <c r="BX34" i="25"/>
  <c r="BX49" i="25"/>
  <c r="BX41" i="25"/>
  <c r="BX45" i="25"/>
  <c r="BX42" i="25"/>
  <c r="BV56" i="25"/>
  <c r="BW56" i="25" s="1"/>
  <c r="BV34" i="25"/>
  <c r="BW34" i="25" s="1"/>
  <c r="BV23" i="25"/>
  <c r="BW23" i="25" s="1"/>
  <c r="BV42" i="25"/>
  <c r="BW42" i="25" s="1"/>
  <c r="BV32" i="25"/>
  <c r="BW32" i="25" s="1"/>
  <c r="BV15" i="25"/>
  <c r="BW15" i="25" s="1"/>
  <c r="BX31" i="25"/>
  <c r="BX11" i="25"/>
  <c r="BV40" i="25"/>
  <c r="BW40" i="25" s="1"/>
  <c r="BX23" i="25"/>
  <c r="BX24" i="25"/>
  <c r="BV24" i="25"/>
  <c r="BW24" i="25" s="1"/>
  <c r="BV58" i="25"/>
  <c r="BW58" i="25" s="1"/>
  <c r="BV11" i="25"/>
  <c r="BW11" i="25" s="1"/>
  <c r="BX29" i="25"/>
  <c r="BV68" i="25"/>
  <c r="BW68" i="25" s="1"/>
  <c r="BX65" i="25"/>
  <c r="BX44" i="25"/>
  <c r="BX47" i="25"/>
  <c r="BV37" i="25"/>
  <c r="BW37" i="25" s="1"/>
  <c r="BX39" i="25"/>
  <c r="BX64" i="25"/>
  <c r="BV22" i="25"/>
  <c r="BW22" i="25" s="1"/>
  <c r="BX43" i="25"/>
  <c r="BX54" i="25"/>
  <c r="BV30" i="25"/>
  <c r="BW30" i="25" s="1"/>
  <c r="BV51" i="25"/>
  <c r="BW51" i="25" s="1"/>
  <c r="BX55" i="25"/>
  <c r="BV18" i="25"/>
  <c r="BW18" i="25" s="1"/>
  <c r="BX35" i="25"/>
  <c r="BX10" i="25"/>
  <c r="BV66" i="25"/>
  <c r="BW66" i="25" s="1"/>
  <c r="BV47" i="25"/>
  <c r="BW47" i="25" s="1"/>
  <c r="BX30" i="25"/>
  <c r="BX12" i="25"/>
  <c r="BX19" i="25"/>
  <c r="BV67" i="25"/>
  <c r="BW67" i="25" s="1"/>
  <c r="BV27" i="25"/>
  <c r="BW27" i="25" s="1"/>
  <c r="BV13" i="25"/>
  <c r="BW13" i="25" s="1"/>
  <c r="BV65" i="25"/>
  <c r="BW65" i="25" s="1"/>
  <c r="BV31" i="25"/>
  <c r="BW31" i="25" s="1"/>
  <c r="BV28" i="25"/>
  <c r="BW28" i="25" s="1"/>
  <c r="BX33" i="25"/>
  <c r="BV35" i="25"/>
  <c r="BW35" i="25" s="1"/>
  <c r="BV50" i="25"/>
  <c r="BW50" i="25" s="1"/>
  <c r="BV44" i="25"/>
  <c r="BW44" i="25" s="1"/>
  <c r="BX69" i="25"/>
  <c r="BV46" i="25"/>
  <c r="BW46" i="25" s="1"/>
  <c r="BV39" i="25"/>
  <c r="BW39" i="25" s="1"/>
  <c r="BX9" i="25"/>
  <c r="BX25" i="25"/>
  <c r="BV26" i="25"/>
  <c r="BW26" i="25" s="1"/>
  <c r="BV49" i="25"/>
  <c r="BW49" i="25" s="1"/>
  <c r="BX36" i="25"/>
  <c r="BX56" i="25"/>
  <c r="BX17" i="25"/>
  <c r="BX20" i="25"/>
  <c r="BX46" i="25"/>
  <c r="BV38" i="25"/>
  <c r="BW38" i="25" s="1"/>
  <c r="BX37" i="25"/>
  <c r="BX53" i="25"/>
  <c r="BV20" i="25"/>
  <c r="BW20" i="25" s="1"/>
  <c r="BV19" i="25"/>
  <c r="BW19" i="25" s="1"/>
  <c r="BV61" i="25"/>
  <c r="BW61" i="25" s="1"/>
  <c r="BV21" i="25"/>
  <c r="BW21" i="25" s="1"/>
  <c r="BX59" i="25"/>
  <c r="BV41" i="25"/>
  <c r="BW41" i="25" s="1"/>
  <c r="BX8" i="25"/>
  <c r="BX38" i="25"/>
  <c r="BX15" i="25"/>
  <c r="BX60" i="25"/>
  <c r="BX28" i="25"/>
  <c r="BX26" i="25"/>
  <c r="BX18" i="25"/>
  <c r="BX48" i="25"/>
  <c r="BX57" i="25"/>
  <c r="BX61" i="25"/>
  <c r="BX51" i="25"/>
  <c r="BV59" i="25"/>
  <c r="BW59" i="25" s="1"/>
  <c r="BV33" i="25"/>
  <c r="BW33" i="25" s="1"/>
  <c r="BV17" i="25"/>
  <c r="BW17" i="25" s="1"/>
  <c r="BX16" i="25"/>
  <c r="BX27" i="25"/>
  <c r="BV14" i="25"/>
  <c r="BW14" i="25" s="1"/>
  <c r="BX13" i="25"/>
  <c r="BX62" i="25"/>
  <c r="BV55" i="25"/>
  <c r="BW55" i="25" s="1"/>
  <c r="BK63" i="24"/>
  <c r="BK55" i="24"/>
  <c r="BK32" i="24"/>
  <c r="BK64" i="24"/>
  <c r="BK23" i="24"/>
  <c r="BK33" i="24"/>
  <c r="BK66" i="24"/>
  <c r="BK27" i="24"/>
  <c r="BK24" i="24"/>
  <c r="BD27" i="24"/>
  <c r="BE27" i="24"/>
  <c r="BE55" i="24"/>
  <c r="BD55" i="24"/>
  <c r="BK38" i="24"/>
  <c r="BE21" i="24"/>
  <c r="BD21" i="24"/>
  <c r="BE22" i="24"/>
  <c r="BD22" i="24"/>
  <c r="BK15" i="24"/>
  <c r="BK16" i="24"/>
  <c r="BE45" i="24"/>
  <c r="BD45" i="24"/>
  <c r="BE18" i="24"/>
  <c r="BD18" i="24"/>
  <c r="BK50" i="24"/>
  <c r="P65" i="21"/>
  <c r="O65" i="21"/>
  <c r="BE10" i="24"/>
  <c r="BD10" i="24"/>
  <c r="BD51" i="24"/>
  <c r="BE51" i="24"/>
  <c r="BD37" i="24"/>
  <c r="BE37" i="24"/>
  <c r="BD64" i="24"/>
  <c r="BE64" i="24"/>
  <c r="BE65" i="24"/>
  <c r="BD65" i="24"/>
  <c r="BE40" i="24"/>
  <c r="BD40" i="24"/>
  <c r="BE34" i="24"/>
  <c r="BD34" i="24"/>
  <c r="BD56" i="24"/>
  <c r="BE56" i="24"/>
  <c r="U204" i="24"/>
  <c r="G28" i="21"/>
  <c r="L28" i="21" s="1"/>
  <c r="Q205" i="24"/>
  <c r="BK61" i="24"/>
  <c r="BK12" i="24"/>
  <c r="BK37" i="24"/>
  <c r="BK20" i="24"/>
  <c r="BX65" i="24"/>
  <c r="BX30" i="24"/>
  <c r="BX35" i="24"/>
  <c r="BX49" i="24"/>
  <c r="BX19" i="24"/>
  <c r="BX53" i="24"/>
  <c r="BX59" i="24"/>
  <c r="BX54" i="24"/>
  <c r="BX16" i="24"/>
  <c r="BX57" i="24"/>
  <c r="BX17" i="24"/>
  <c r="BX40" i="24"/>
  <c r="BX48" i="24"/>
  <c r="BV8" i="24"/>
  <c r="BW8" i="24" s="1"/>
  <c r="BX61" i="24"/>
  <c r="BX25" i="24"/>
  <c r="BX43" i="24"/>
  <c r="BX42" i="24"/>
  <c r="BX63" i="24"/>
  <c r="BX10" i="24"/>
  <c r="BX56" i="24"/>
  <c r="BX60" i="24"/>
  <c r="BX23" i="24"/>
  <c r="BX28" i="24"/>
  <c r="BX62" i="24"/>
  <c r="BX15" i="24"/>
  <c r="BX67" i="24"/>
  <c r="BX14" i="24"/>
  <c r="BX58" i="24"/>
  <c r="BX20" i="24"/>
  <c r="BX32" i="24"/>
  <c r="BX12" i="24"/>
  <c r="BX47" i="24"/>
  <c r="BX27" i="24"/>
  <c r="BX64" i="24"/>
  <c r="BX52" i="24"/>
  <c r="BX18" i="24"/>
  <c r="BX24" i="24"/>
  <c r="BX66" i="24"/>
  <c r="BX68" i="24"/>
  <c r="BX34" i="24"/>
  <c r="BX44" i="24"/>
  <c r="BX37" i="24"/>
  <c r="BX55" i="24"/>
  <c r="BX45" i="24"/>
  <c r="BX39" i="24"/>
  <c r="BX22" i="24"/>
  <c r="BX69" i="24"/>
  <c r="BX50" i="24"/>
  <c r="BX51" i="24"/>
  <c r="BX36" i="24"/>
  <c r="BX41" i="24"/>
  <c r="BX29" i="24"/>
  <c r="BX26" i="24"/>
  <c r="BX46" i="24"/>
  <c r="BX8" i="24"/>
  <c r="BX33" i="24"/>
  <c r="BX13" i="24"/>
  <c r="BX21" i="24"/>
  <c r="BX38" i="24"/>
  <c r="BX9" i="24"/>
  <c r="BX31" i="24"/>
  <c r="BX11" i="24"/>
  <c r="BK62" i="24"/>
  <c r="BE28" i="24"/>
  <c r="BD28" i="24"/>
  <c r="BD47" i="24"/>
  <c r="BE47" i="24"/>
  <c r="BD43" i="24"/>
  <c r="BE43" i="24"/>
  <c r="BE32" i="24"/>
  <c r="BD32" i="24"/>
  <c r="BD57" i="24"/>
  <c r="BE57" i="24"/>
  <c r="BK44" i="24"/>
  <c r="BK22" i="24"/>
  <c r="BK65" i="24"/>
  <c r="BD26" i="24"/>
  <c r="BE26" i="24"/>
  <c r="BK43" i="24"/>
  <c r="BE42" i="24"/>
  <c r="BD42" i="24"/>
  <c r="BD20" i="24"/>
  <c r="BE20" i="24"/>
  <c r="BE61" i="24"/>
  <c r="BD61" i="24"/>
  <c r="BE9" i="24"/>
  <c r="BD9" i="24"/>
  <c r="BD59" i="24"/>
  <c r="BE59" i="24"/>
  <c r="BD49" i="24"/>
  <c r="BE49" i="24"/>
  <c r="BD62" i="24"/>
  <c r="BE62" i="24"/>
  <c r="BE36" i="24"/>
  <c r="BD36" i="24"/>
  <c r="BK40" i="24"/>
  <c r="BK39" i="24"/>
  <c r="P47" i="21"/>
  <c r="O47" i="21"/>
  <c r="BE48" i="25"/>
  <c r="BE21" i="25"/>
  <c r="BE12" i="25"/>
  <c r="BE51" i="25"/>
  <c r="BE35" i="25"/>
  <c r="BE27" i="25"/>
  <c r="BE67" i="25"/>
  <c r="BE62" i="25"/>
  <c r="BE30" i="25"/>
  <c r="BE43" i="25"/>
  <c r="BE36" i="25"/>
  <c r="BE61" i="25"/>
  <c r="BE31" i="25"/>
  <c r="BE25" i="25"/>
  <c r="BE64" i="25"/>
  <c r="BE54" i="25"/>
  <c r="BE60" i="25"/>
  <c r="BE69" i="25"/>
  <c r="BE24" i="25"/>
  <c r="BE52" i="25"/>
  <c r="BE59" i="25"/>
  <c r="BE9" i="25"/>
  <c r="BE49" i="25"/>
  <c r="BE56" i="25"/>
  <c r="BE19" i="25"/>
  <c r="BE34" i="25"/>
  <c r="BE53" i="25"/>
  <c r="BE55" i="25"/>
  <c r="BE22" i="25"/>
  <c r="BE38" i="25"/>
  <c r="BE8" i="25"/>
  <c r="BE16" i="25"/>
  <c r="BE58" i="25"/>
  <c r="BE68" i="25"/>
  <c r="BE41" i="25"/>
  <c r="BE57" i="25"/>
  <c r="BE29" i="25"/>
  <c r="BE11" i="25"/>
  <c r="BE63" i="25"/>
  <c r="BE40" i="25"/>
  <c r="BE23" i="25"/>
  <c r="BE50" i="25"/>
  <c r="BE20" i="25"/>
  <c r="BE45" i="25"/>
  <c r="BE10" i="25"/>
  <c r="BE65" i="25"/>
  <c r="BE32" i="25"/>
  <c r="BE66" i="25"/>
  <c r="BE39" i="25"/>
  <c r="BE17" i="25"/>
  <c r="BE18" i="25"/>
  <c r="BE46" i="25"/>
  <c r="BE42" i="25"/>
  <c r="BE14" i="25"/>
  <c r="BE26" i="25"/>
  <c r="BE13" i="25"/>
  <c r="BE28" i="25"/>
  <c r="BE15" i="25"/>
  <c r="BE33" i="25"/>
  <c r="BE44" i="25"/>
  <c r="BE37" i="25"/>
  <c r="BE47" i="25"/>
  <c r="BK53" i="24"/>
  <c r="BK48" i="24"/>
  <c r="P16" i="21"/>
  <c r="BK36" i="24"/>
  <c r="P53" i="21"/>
  <c r="L89" i="21"/>
  <c r="BK29" i="24"/>
  <c r="BK8" i="24"/>
  <c r="BJ181" i="24"/>
  <c r="BK25" i="25" l="1"/>
  <c r="BF69" i="13"/>
  <c r="BK49" i="13"/>
  <c r="BF33" i="25"/>
  <c r="BF36" i="24"/>
  <c r="BF18" i="25"/>
  <c r="L48" i="21"/>
  <c r="BF47" i="25"/>
  <c r="BF14" i="25"/>
  <c r="BF65" i="25"/>
  <c r="BF38" i="25"/>
  <c r="BF9" i="25"/>
  <c r="BF25" i="25"/>
  <c r="BF27" i="25"/>
  <c r="BF59" i="24"/>
  <c r="BF57" i="24"/>
  <c r="BF65" i="24"/>
  <c r="BF10" i="24"/>
  <c r="BF29" i="24"/>
  <c r="BF63" i="24"/>
  <c r="BF35" i="24"/>
  <c r="BK58" i="25"/>
  <c r="BK9" i="25"/>
  <c r="BK52" i="25"/>
  <c r="BK21" i="25"/>
  <c r="BK51" i="25"/>
  <c r="BK23" i="25"/>
  <c r="BK46" i="25"/>
  <c r="BK39" i="25"/>
  <c r="BF67" i="24"/>
  <c r="BF44" i="24"/>
  <c r="BF62" i="13"/>
  <c r="BF11" i="13"/>
  <c r="BF31" i="13"/>
  <c r="BF41" i="13"/>
  <c r="BF14" i="13"/>
  <c r="BF23" i="13"/>
  <c r="BF15" i="13"/>
  <c r="BF43" i="13"/>
  <c r="BF31" i="24"/>
  <c r="BK48" i="13"/>
  <c r="BK41" i="13"/>
  <c r="BK27" i="13"/>
  <c r="BK25" i="13"/>
  <c r="BK19" i="13"/>
  <c r="BK45" i="13"/>
  <c r="BK51" i="13"/>
  <c r="BK9" i="13"/>
  <c r="BF11" i="25"/>
  <c r="BF37" i="25"/>
  <c r="BF42" i="25"/>
  <c r="BF10" i="25"/>
  <c r="BF29" i="25"/>
  <c r="BF22" i="25"/>
  <c r="BF59" i="25"/>
  <c r="BF31" i="25"/>
  <c r="BF35" i="25"/>
  <c r="BF42" i="24"/>
  <c r="BF28" i="24"/>
  <c r="BF56" i="24"/>
  <c r="BF64" i="24"/>
  <c r="BF45" i="24"/>
  <c r="BF69" i="24"/>
  <c r="BF41" i="24"/>
  <c r="BF68" i="24"/>
  <c r="BK49" i="25"/>
  <c r="BK67" i="25"/>
  <c r="BK68" i="25"/>
  <c r="BK55" i="25"/>
  <c r="BK40" i="25"/>
  <c r="BK22" i="25"/>
  <c r="BK35" i="25"/>
  <c r="BK16" i="25"/>
  <c r="BF64" i="13"/>
  <c r="BF21" i="13"/>
  <c r="BF56" i="13"/>
  <c r="BF38" i="13"/>
  <c r="BF36" i="13"/>
  <c r="BF46" i="13"/>
  <c r="BF53" i="13"/>
  <c r="BF50" i="13"/>
  <c r="BF15" i="24"/>
  <c r="BJ181" i="13"/>
  <c r="BK8" i="13"/>
  <c r="BK54" i="13"/>
  <c r="BK60" i="13"/>
  <c r="BK34" i="13"/>
  <c r="BK31" i="13"/>
  <c r="BK13" i="13"/>
  <c r="BK47" i="13"/>
  <c r="BF44" i="25"/>
  <c r="BF46" i="25"/>
  <c r="BF45" i="25"/>
  <c r="BF57" i="25"/>
  <c r="BF55" i="25"/>
  <c r="BF52" i="25"/>
  <c r="BF61" i="25"/>
  <c r="BF51" i="25"/>
  <c r="BF55" i="24"/>
  <c r="BF14" i="24"/>
  <c r="BK27" i="25"/>
  <c r="BK47" i="25"/>
  <c r="BK18" i="25"/>
  <c r="BK62" i="25"/>
  <c r="BK50" i="25"/>
  <c r="BK41" i="25"/>
  <c r="BK24" i="25"/>
  <c r="BK11" i="25"/>
  <c r="BF67" i="13"/>
  <c r="BE181" i="13"/>
  <c r="BF8" i="13"/>
  <c r="BF57" i="13"/>
  <c r="BF33" i="13"/>
  <c r="BF26" i="13"/>
  <c r="BF40" i="13"/>
  <c r="BF19" i="13"/>
  <c r="BF17" i="24"/>
  <c r="BF39" i="24"/>
  <c r="BK32" i="13"/>
  <c r="BK64" i="13"/>
  <c r="BK67" i="13"/>
  <c r="BK29" i="13"/>
  <c r="BK24" i="13"/>
  <c r="BK26" i="13"/>
  <c r="BK15" i="13"/>
  <c r="BF20" i="25"/>
  <c r="BF24" i="25"/>
  <c r="BF9" i="24"/>
  <c r="BF26" i="24"/>
  <c r="BF37" i="24"/>
  <c r="BF27" i="24"/>
  <c r="BF58" i="24"/>
  <c r="BK44" i="25"/>
  <c r="BK66" i="25"/>
  <c r="BK14" i="25"/>
  <c r="BK57" i="25"/>
  <c r="BK33" i="25"/>
  <c r="BK64" i="25"/>
  <c r="BK43" i="25"/>
  <c r="BF33" i="24"/>
  <c r="BF12" i="24"/>
  <c r="BF29" i="13"/>
  <c r="BF28" i="13"/>
  <c r="BF16" i="13"/>
  <c r="BF47" i="13"/>
  <c r="BF54" i="13"/>
  <c r="BF10" i="13"/>
  <c r="BF30" i="24"/>
  <c r="BK55" i="13"/>
  <c r="BK28" i="13"/>
  <c r="BK17" i="13"/>
  <c r="BK36" i="13"/>
  <c r="BK59" i="13"/>
  <c r="BK37" i="13"/>
  <c r="BK10" i="13"/>
  <c r="BF41" i="25"/>
  <c r="BF53" i="25"/>
  <c r="BF36" i="25"/>
  <c r="BF12" i="25"/>
  <c r="BF32" i="24"/>
  <c r="BF15" i="25"/>
  <c r="BF17" i="25"/>
  <c r="BF50" i="25"/>
  <c r="BF68" i="25"/>
  <c r="BF34" i="25"/>
  <c r="BF69" i="25"/>
  <c r="BF43" i="25"/>
  <c r="BF21" i="25"/>
  <c r="BF62" i="24"/>
  <c r="BF43" i="24"/>
  <c r="BF34" i="24"/>
  <c r="BF52" i="24"/>
  <c r="BF24" i="24"/>
  <c r="BK59" i="25"/>
  <c r="BK65" i="25"/>
  <c r="BK10" i="25"/>
  <c r="BK20" i="25"/>
  <c r="BK42" i="25"/>
  <c r="BK15" i="25"/>
  <c r="BK8" i="25"/>
  <c r="BJ181" i="25"/>
  <c r="BF44" i="13"/>
  <c r="BF65" i="13"/>
  <c r="BF49" i="13"/>
  <c r="BF66" i="13"/>
  <c r="BF17" i="13"/>
  <c r="BF9" i="13"/>
  <c r="BF12" i="13"/>
  <c r="BF30" i="13"/>
  <c r="BF53" i="24"/>
  <c r="BK61" i="13"/>
  <c r="BK21" i="13"/>
  <c r="BK58" i="13"/>
  <c r="BK62" i="13"/>
  <c r="BK68" i="13"/>
  <c r="BK43" i="13"/>
  <c r="BK42" i="13"/>
  <c r="BK65" i="13"/>
  <c r="P31" i="21"/>
  <c r="O31" i="21"/>
  <c r="BF28" i="25"/>
  <c r="BF39" i="25"/>
  <c r="BF23" i="25"/>
  <c r="BF58" i="25"/>
  <c r="BF19" i="25"/>
  <c r="BF60" i="25"/>
  <c r="BF30" i="25"/>
  <c r="BF48" i="25"/>
  <c r="BF61" i="24"/>
  <c r="BF51" i="24"/>
  <c r="BF22" i="24"/>
  <c r="BF54" i="24"/>
  <c r="BF38" i="24"/>
  <c r="BK38" i="25"/>
  <c r="BK45" i="25"/>
  <c r="BK37" i="25"/>
  <c r="BK36" i="25"/>
  <c r="BK29" i="25"/>
  <c r="BK56" i="25"/>
  <c r="BK34" i="25"/>
  <c r="BF50" i="24"/>
  <c r="BF13" i="24"/>
  <c r="BF48" i="13"/>
  <c r="BF55" i="13"/>
  <c r="BF63" i="13"/>
  <c r="BF59" i="13"/>
  <c r="BF68" i="13"/>
  <c r="BF20" i="13"/>
  <c r="BF27" i="13"/>
  <c r="BF58" i="13"/>
  <c r="BE181" i="24"/>
  <c r="BF8" i="24"/>
  <c r="BF60" i="24"/>
  <c r="BF46" i="24"/>
  <c r="BK39" i="13"/>
  <c r="BK66" i="13"/>
  <c r="BK52" i="13"/>
  <c r="BK57" i="13"/>
  <c r="BK30" i="13"/>
  <c r="BK69" i="13"/>
  <c r="BK53" i="13"/>
  <c r="BK35" i="13"/>
  <c r="L31" i="21"/>
  <c r="BF13" i="25"/>
  <c r="BF66" i="25"/>
  <c r="BF40" i="25"/>
  <c r="BF16" i="25"/>
  <c r="BF56" i="25"/>
  <c r="BF54" i="25"/>
  <c r="BF62" i="25"/>
  <c r="BF49" i="24"/>
  <c r="BF20" i="24"/>
  <c r="BF47" i="24"/>
  <c r="BF40" i="24"/>
  <c r="BF19" i="24"/>
  <c r="BF25" i="24"/>
  <c r="BK54" i="25"/>
  <c r="BK19" i="25"/>
  <c r="BK53" i="25"/>
  <c r="BK13" i="25"/>
  <c r="BK48" i="25"/>
  <c r="BK32" i="25"/>
  <c r="BK12" i="25"/>
  <c r="BK69" i="25"/>
  <c r="BF66" i="24"/>
  <c r="BF25" i="13"/>
  <c r="BF61" i="13"/>
  <c r="BF34" i="13"/>
  <c r="BF37" i="13"/>
  <c r="BF22" i="13"/>
  <c r="BF13" i="13"/>
  <c r="BF35" i="13"/>
  <c r="BF52" i="13"/>
  <c r="BT22" i="24"/>
  <c r="BT68" i="24"/>
  <c r="BT31" i="24"/>
  <c r="BT65" i="24"/>
  <c r="BT47" i="24"/>
  <c r="BT18" i="24"/>
  <c r="BT30" i="24"/>
  <c r="BT33" i="24"/>
  <c r="BT20" i="24"/>
  <c r="BT60" i="24"/>
  <c r="BT40" i="24"/>
  <c r="BT10" i="24"/>
  <c r="BT51" i="24"/>
  <c r="BT28" i="24"/>
  <c r="BT59" i="24"/>
  <c r="BT50" i="24"/>
  <c r="BT46" i="24"/>
  <c r="BT52" i="24"/>
  <c r="BT11" i="24"/>
  <c r="BT56" i="24"/>
  <c r="BT37" i="24"/>
  <c r="BT61" i="24"/>
  <c r="BT19" i="24"/>
  <c r="BT12" i="24"/>
  <c r="BT48" i="24"/>
  <c r="BT53" i="24"/>
  <c r="BT17" i="24"/>
  <c r="BT35" i="24"/>
  <c r="BT63" i="24"/>
  <c r="BT9" i="24"/>
  <c r="BT14" i="24"/>
  <c r="BT34" i="24"/>
  <c r="BT38" i="24"/>
  <c r="BT32" i="24"/>
  <c r="BT67" i="24"/>
  <c r="BT49" i="24"/>
  <c r="BT26" i="24"/>
  <c r="BT21" i="24"/>
  <c r="BT45" i="24"/>
  <c r="BT64" i="24"/>
  <c r="BT44" i="24"/>
  <c r="BT27" i="24"/>
  <c r="BT62" i="24"/>
  <c r="BT69" i="24"/>
  <c r="BT54" i="24"/>
  <c r="BR8" i="24"/>
  <c r="BS8" i="24" s="1"/>
  <c r="BT55" i="24"/>
  <c r="BT41" i="24"/>
  <c r="BT25" i="24"/>
  <c r="BT57" i="24"/>
  <c r="BT15" i="24"/>
  <c r="BT23" i="24"/>
  <c r="BT36" i="24"/>
  <c r="BT42" i="24"/>
  <c r="BT43" i="24"/>
  <c r="BT24" i="24"/>
  <c r="BT39" i="24"/>
  <c r="BT16" i="24"/>
  <c r="BT13" i="24"/>
  <c r="BT58" i="24"/>
  <c r="BT66" i="24"/>
  <c r="BT8" i="24"/>
  <c r="BT29" i="24"/>
  <c r="P48" i="21"/>
  <c r="O48" i="21"/>
  <c r="BK11" i="13"/>
  <c r="BK63" i="13"/>
  <c r="BK44" i="13"/>
  <c r="BK22" i="13"/>
  <c r="BK18" i="13"/>
  <c r="BK14" i="13"/>
  <c r="BK40" i="13"/>
  <c r="BK50" i="13"/>
  <c r="BP35" i="24"/>
  <c r="BP12" i="24"/>
  <c r="BP30" i="24"/>
  <c r="BP49" i="24"/>
  <c r="BP15" i="24"/>
  <c r="BP69" i="24"/>
  <c r="BP42" i="24"/>
  <c r="BP34" i="24"/>
  <c r="BP21" i="24"/>
  <c r="BP43" i="24"/>
  <c r="BP50" i="24"/>
  <c r="BP65" i="24"/>
  <c r="BP23" i="24"/>
  <c r="BP68" i="24"/>
  <c r="BP10" i="24"/>
  <c r="BP8" i="24"/>
  <c r="BP57" i="24"/>
  <c r="BP51" i="24"/>
  <c r="BP29" i="24"/>
  <c r="BP60" i="24"/>
  <c r="BP32" i="24"/>
  <c r="BP14" i="24"/>
  <c r="BP28" i="24"/>
  <c r="BP9" i="24"/>
  <c r="BP37" i="24"/>
  <c r="BP59" i="24"/>
  <c r="BP41" i="24"/>
  <c r="BP31" i="24"/>
  <c r="BP38" i="24"/>
  <c r="BP44" i="24"/>
  <c r="BP64" i="24"/>
  <c r="BP61" i="24"/>
  <c r="BP39" i="24"/>
  <c r="BP22" i="24"/>
  <c r="BP27" i="24"/>
  <c r="BP62" i="24"/>
  <c r="BP18" i="24"/>
  <c r="BP63" i="24"/>
  <c r="BP17" i="24"/>
  <c r="BP55" i="24"/>
  <c r="BP26" i="24"/>
  <c r="BP24" i="24"/>
  <c r="BP58" i="24"/>
  <c r="BP25" i="24"/>
  <c r="BP45" i="24"/>
  <c r="BP20" i="24"/>
  <c r="BP67" i="24"/>
  <c r="BP66" i="24"/>
  <c r="BP16" i="24"/>
  <c r="BO8" i="24"/>
  <c r="BP11" i="24"/>
  <c r="BP47" i="24"/>
  <c r="BP33" i="24"/>
  <c r="BP56" i="24"/>
  <c r="BP48" i="24"/>
  <c r="BP52" i="24"/>
  <c r="BP54" i="24"/>
  <c r="BP53" i="24"/>
  <c r="BP36" i="24"/>
  <c r="BP13" i="24"/>
  <c r="BP46" i="24"/>
  <c r="BP19" i="24"/>
  <c r="BP40" i="24"/>
  <c r="BF26" i="25"/>
  <c r="BF32" i="25"/>
  <c r="BF63" i="25"/>
  <c r="BF8" i="25"/>
  <c r="BE181" i="25"/>
  <c r="BF49" i="25"/>
  <c r="BF64" i="25"/>
  <c r="BF67" i="25"/>
  <c r="G29" i="21"/>
  <c r="K28" i="21"/>
  <c r="P28" i="21" s="1"/>
  <c r="BF18" i="24"/>
  <c r="BF21" i="24"/>
  <c r="BK63" i="25"/>
  <c r="BK17" i="25"/>
  <c r="BK31" i="25"/>
  <c r="BK30" i="25"/>
  <c r="BK28" i="25"/>
  <c r="BK26" i="25"/>
  <c r="BK60" i="25"/>
  <c r="BK61" i="25"/>
  <c r="BF11" i="24"/>
  <c r="BF60" i="13"/>
  <c r="BF42" i="13"/>
  <c r="BF18" i="13"/>
  <c r="BF39" i="13"/>
  <c r="BF51" i="13"/>
  <c r="BF24" i="13"/>
  <c r="BF45" i="13"/>
  <c r="BF32" i="13"/>
  <c r="BF48" i="24"/>
  <c r="BF23" i="24"/>
  <c r="BF16" i="24"/>
  <c r="BK12" i="13"/>
  <c r="BK23" i="13"/>
  <c r="BK38" i="13"/>
  <c r="BK56" i="13"/>
  <c r="BK46" i="13"/>
  <c r="BK20" i="13"/>
  <c r="BK16" i="13"/>
  <c r="BK33" i="13"/>
  <c r="BR42" i="25" l="1"/>
  <c r="BS42" i="25" s="1"/>
  <c r="BR60" i="25"/>
  <c r="BS60" i="25" s="1"/>
  <c r="BR14" i="25"/>
  <c r="BS14" i="25" s="1"/>
  <c r="BN21" i="25"/>
  <c r="BN17" i="25"/>
  <c r="BM15" i="25"/>
  <c r="BM49" i="25"/>
  <c r="BM47" i="25"/>
  <c r="BR46" i="25"/>
  <c r="BS46" i="25" s="1"/>
  <c r="BN38" i="25"/>
  <c r="BN36" i="25"/>
  <c r="BM33" i="25"/>
  <c r="BM66" i="25"/>
  <c r="BM10" i="25"/>
  <c r="BR28" i="25"/>
  <c r="BS28" i="25" s="1"/>
  <c r="BN13" i="25"/>
  <c r="BR40" i="25"/>
  <c r="BS40" i="25" s="1"/>
  <c r="BN52" i="25"/>
  <c r="BM19" i="25"/>
  <c r="BR18" i="25"/>
  <c r="BS18" i="25" s="1"/>
  <c r="BN60" i="25"/>
  <c r="BN46" i="25"/>
  <c r="BN50" i="25"/>
  <c r="BR54" i="25"/>
  <c r="BS54" i="25" s="1"/>
  <c r="BM22" i="25"/>
  <c r="BN45" i="25"/>
  <c r="BM9" i="25"/>
  <c r="BR11" i="25"/>
  <c r="BS11" i="25" s="1"/>
  <c r="BN11" i="25"/>
  <c r="BM40" i="25"/>
  <c r="BN25" i="25"/>
  <c r="BM55" i="25"/>
  <c r="BM35" i="25"/>
  <c r="BM37" i="25"/>
  <c r="BN33" i="25"/>
  <c r="BM17" i="25"/>
  <c r="BM45" i="25"/>
  <c r="BM54" i="25"/>
  <c r="BR59" i="25"/>
  <c r="BS59" i="25" s="1"/>
  <c r="BR24" i="25"/>
  <c r="BS24" i="25" s="1"/>
  <c r="BR16" i="25"/>
  <c r="BS16" i="25" s="1"/>
  <c r="BM32" i="25"/>
  <c r="BR41" i="25"/>
  <c r="BS41" i="25" s="1"/>
  <c r="BM25" i="25"/>
  <c r="BR66" i="25"/>
  <c r="BS66" i="25" s="1"/>
  <c r="BM67" i="25"/>
  <c r="BN35" i="25"/>
  <c r="BN18" i="25"/>
  <c r="BN49" i="25"/>
  <c r="BR49" i="25"/>
  <c r="BS49" i="25" s="1"/>
  <c r="BR57" i="25"/>
  <c r="BS57" i="25" s="1"/>
  <c r="BN57" i="25"/>
  <c r="BN43" i="25"/>
  <c r="BN44" i="25"/>
  <c r="BN69" i="25"/>
  <c r="BR67" i="25"/>
  <c r="BS67" i="25" s="1"/>
  <c r="BM68" i="25"/>
  <c r="BM44" i="25"/>
  <c r="BR38" i="25"/>
  <c r="BS38" i="25" s="1"/>
  <c r="BM50" i="25"/>
  <c r="BN14" i="25"/>
  <c r="BR17" i="25"/>
  <c r="BS17" i="25" s="1"/>
  <c r="BM63" i="25"/>
  <c r="BR35" i="25"/>
  <c r="BS35" i="25" s="1"/>
  <c r="BN20" i="25"/>
  <c r="BM62" i="25"/>
  <c r="BN22" i="25"/>
  <c r="BM51" i="25"/>
  <c r="BN34" i="25"/>
  <c r="BM36" i="25"/>
  <c r="BM61" i="25"/>
  <c r="BR15" i="25"/>
  <c r="BS15" i="25" s="1"/>
  <c r="BN31" i="25"/>
  <c r="BM12" i="25"/>
  <c r="BM65" i="25"/>
  <c r="BM52" i="25"/>
  <c r="BR33" i="25"/>
  <c r="BS33" i="25" s="1"/>
  <c r="BN24" i="25"/>
  <c r="BM29" i="25"/>
  <c r="BM20" i="25"/>
  <c r="BR44" i="25"/>
  <c r="BS44" i="25" s="1"/>
  <c r="BN67" i="25"/>
  <c r="BM34" i="25"/>
  <c r="BN66" i="25"/>
  <c r="BN41" i="25"/>
  <c r="BN54" i="25"/>
  <c r="BN58" i="25"/>
  <c r="BN65" i="25"/>
  <c r="BM43" i="25"/>
  <c r="BM64" i="25"/>
  <c r="BN37" i="25"/>
  <c r="BM57" i="25"/>
  <c r="BN59" i="25"/>
  <c r="BR29" i="25"/>
  <c r="BS29" i="25" s="1"/>
  <c r="BR50" i="25"/>
  <c r="BS50" i="25" s="1"/>
  <c r="BR62" i="25"/>
  <c r="BS62" i="25" s="1"/>
  <c r="BR13" i="25"/>
  <c r="BS13" i="25" s="1"/>
  <c r="BM59" i="25"/>
  <c r="BR12" i="25"/>
  <c r="BS12" i="25" s="1"/>
  <c r="BM30" i="25"/>
  <c r="BR55" i="25"/>
  <c r="BS55" i="25" s="1"/>
  <c r="BR48" i="25"/>
  <c r="BS48" i="25" s="1"/>
  <c r="BN30" i="25"/>
  <c r="BM39" i="25"/>
  <c r="BM31" i="25"/>
  <c r="BN9" i="25"/>
  <c r="BR31" i="25"/>
  <c r="BS31" i="25" s="1"/>
  <c r="BR25" i="25"/>
  <c r="BS25" i="25" s="1"/>
  <c r="BM18" i="25"/>
  <c r="BN63" i="25"/>
  <c r="BR34" i="25"/>
  <c r="BS34" i="25" s="1"/>
  <c r="BN55" i="25"/>
  <c r="BN26" i="25"/>
  <c r="BR26" i="25"/>
  <c r="BS26" i="25" s="1"/>
  <c r="BR20" i="25"/>
  <c r="BS20" i="25" s="1"/>
  <c r="BR64" i="25"/>
  <c r="BS64" i="25" s="1"/>
  <c r="BR22" i="25"/>
  <c r="BS22" i="25" s="1"/>
  <c r="BN40" i="25"/>
  <c r="BR30" i="25"/>
  <c r="BS30" i="25" s="1"/>
  <c r="BM58" i="25"/>
  <c r="BM24" i="25"/>
  <c r="BM60" i="25"/>
  <c r="BN56" i="25"/>
  <c r="BR23" i="25"/>
  <c r="BS23" i="25" s="1"/>
  <c r="BM41" i="25"/>
  <c r="BM11" i="25"/>
  <c r="BM56" i="25"/>
  <c r="BN62" i="25"/>
  <c r="BR52" i="25"/>
  <c r="BS52" i="25" s="1"/>
  <c r="BM48" i="25"/>
  <c r="BM38" i="25"/>
  <c r="BN16" i="25"/>
  <c r="BN27" i="25"/>
  <c r="BR68" i="25"/>
  <c r="BS68" i="25" s="1"/>
  <c r="BN29" i="25"/>
  <c r="BM46" i="25"/>
  <c r="BN48" i="25"/>
  <c r="BN47" i="25"/>
  <c r="BM28" i="25"/>
  <c r="BM13" i="25"/>
  <c r="BR45" i="25"/>
  <c r="BS45" i="25" s="1"/>
  <c r="BR10" i="25"/>
  <c r="BS10" i="25" s="1"/>
  <c r="BN23" i="25"/>
  <c r="BN8" i="25"/>
  <c r="BR47" i="25"/>
  <c r="BS47" i="25" s="1"/>
  <c r="BN39" i="25"/>
  <c r="BN51" i="25"/>
  <c r="BR53" i="25"/>
  <c r="BS53" i="25" s="1"/>
  <c r="BR27" i="25"/>
  <c r="BS27" i="25" s="1"/>
  <c r="BN64" i="25"/>
  <c r="BR36" i="25"/>
  <c r="BS36" i="25" s="1"/>
  <c r="BN61" i="25"/>
  <c r="BR37" i="25"/>
  <c r="BS37" i="25" s="1"/>
  <c r="BN19" i="25"/>
  <c r="BR9" i="25"/>
  <c r="BS9" i="25" s="1"/>
  <c r="BN32" i="25"/>
  <c r="BN53" i="25"/>
  <c r="BM21" i="25"/>
  <c r="BR19" i="25"/>
  <c r="BS19" i="25" s="1"/>
  <c r="BR21" i="25"/>
  <c r="BS21" i="25" s="1"/>
  <c r="BM26" i="25"/>
  <c r="BR63" i="25"/>
  <c r="BS63" i="25" s="1"/>
  <c r="BR65" i="25"/>
  <c r="BS65" i="25" s="1"/>
  <c r="BR43" i="25"/>
  <c r="BS43" i="25" s="1"/>
  <c r="BN42" i="25"/>
  <c r="BM69" i="25"/>
  <c r="BM23" i="25"/>
  <c r="BR39" i="25"/>
  <c r="BS39" i="25" s="1"/>
  <c r="BM27" i="25"/>
  <c r="BR32" i="25"/>
  <c r="BS32" i="25" s="1"/>
  <c r="BM42" i="25"/>
  <c r="BM14" i="25"/>
  <c r="BR61" i="25"/>
  <c r="BS61" i="25" s="1"/>
  <c r="BM53" i="25"/>
  <c r="BR69" i="25"/>
  <c r="BS69" i="25" s="1"/>
  <c r="BN68" i="25"/>
  <c r="BR56" i="25"/>
  <c r="BS56" i="25" s="1"/>
  <c r="BN12" i="25"/>
  <c r="BN28" i="25"/>
  <c r="BR51" i="25"/>
  <c r="BS51" i="25" s="1"/>
  <c r="BM8" i="25"/>
  <c r="BM16" i="25"/>
  <c r="BN15" i="25"/>
  <c r="BR58" i="25"/>
  <c r="BS58" i="25" s="1"/>
  <c r="BN10" i="25"/>
  <c r="BM51" i="13"/>
  <c r="BM17" i="13"/>
  <c r="BM50" i="13"/>
  <c r="BR56" i="13"/>
  <c r="BS56" i="13" s="1"/>
  <c r="BM58" i="13"/>
  <c r="BR64" i="13"/>
  <c r="BS64" i="13" s="1"/>
  <c r="BM38" i="13"/>
  <c r="BN21" i="13"/>
  <c r="BM25" i="13"/>
  <c r="BM10" i="13"/>
  <c r="BM69" i="13"/>
  <c r="BR25" i="13"/>
  <c r="BS25" i="13" s="1"/>
  <c r="BR61" i="13"/>
  <c r="BS61" i="13" s="1"/>
  <c r="BM61" i="13"/>
  <c r="BM36" i="13"/>
  <c r="BN35" i="13"/>
  <c r="BN23" i="13"/>
  <c r="BR22" i="13"/>
  <c r="BS22" i="13" s="1"/>
  <c r="BN27" i="13"/>
  <c r="BM54" i="13"/>
  <c r="BR10" i="13"/>
  <c r="BS10" i="13" s="1"/>
  <c r="BM42" i="13"/>
  <c r="BR54" i="13"/>
  <c r="BS54" i="13" s="1"/>
  <c r="BN50" i="13"/>
  <c r="BN36" i="13"/>
  <c r="BM16" i="13"/>
  <c r="BM26" i="13"/>
  <c r="BN13" i="13"/>
  <c r="BR11" i="13"/>
  <c r="BS11" i="13" s="1"/>
  <c r="BN24" i="13"/>
  <c r="BR67" i="13"/>
  <c r="BS67" i="13" s="1"/>
  <c r="BR63" i="13"/>
  <c r="BS63" i="13" s="1"/>
  <c r="BM9" i="13"/>
  <c r="BN47" i="13"/>
  <c r="BN28" i="13"/>
  <c r="BM55" i="13"/>
  <c r="BR68" i="13"/>
  <c r="BS68" i="13" s="1"/>
  <c r="BM19" i="13"/>
  <c r="BN60" i="13"/>
  <c r="BN54" i="13"/>
  <c r="BR12" i="13"/>
  <c r="BS12" i="13" s="1"/>
  <c r="BN55" i="13"/>
  <c r="BM22" i="13"/>
  <c r="BR17" i="13"/>
  <c r="BS17" i="13" s="1"/>
  <c r="BR30" i="13"/>
  <c r="BS30" i="13" s="1"/>
  <c r="BN43" i="13"/>
  <c r="BN16" i="13"/>
  <c r="BR44" i="13"/>
  <c r="BS44" i="13" s="1"/>
  <c r="BN10" i="13"/>
  <c r="BM37" i="13"/>
  <c r="BN65" i="13"/>
  <c r="BR20" i="13"/>
  <c r="BS20" i="13" s="1"/>
  <c r="BR21" i="13"/>
  <c r="BS21" i="13" s="1"/>
  <c r="BM27" i="13"/>
  <c r="BM67" i="13"/>
  <c r="BR59" i="13"/>
  <c r="BS59" i="13" s="1"/>
  <c r="BR26" i="13"/>
  <c r="BS26" i="13" s="1"/>
  <c r="BR39" i="13"/>
  <c r="BS39" i="13" s="1"/>
  <c r="BM48" i="13"/>
  <c r="BN46" i="13"/>
  <c r="BN53" i="13"/>
  <c r="BN56" i="13"/>
  <c r="BM64" i="13"/>
  <c r="BR45" i="13"/>
  <c r="BS45" i="13" s="1"/>
  <c r="BM15" i="13"/>
  <c r="BN32" i="13"/>
  <c r="BR32" i="13"/>
  <c r="BS32" i="13" s="1"/>
  <c r="BN29" i="13"/>
  <c r="BM35" i="13"/>
  <c r="BN62" i="13"/>
  <c r="BM63" i="13"/>
  <c r="BM56" i="13"/>
  <c r="BR41" i="13"/>
  <c r="BS41" i="13" s="1"/>
  <c r="BR58" i="13"/>
  <c r="BS58" i="13" s="1"/>
  <c r="BM21" i="13"/>
  <c r="BM68" i="13"/>
  <c r="BM23" i="13"/>
  <c r="BM46" i="13"/>
  <c r="BM14" i="13"/>
  <c r="BR13" i="13"/>
  <c r="BS13" i="13" s="1"/>
  <c r="BN49" i="13"/>
  <c r="BR37" i="13"/>
  <c r="BS37" i="13" s="1"/>
  <c r="BR33" i="13"/>
  <c r="BS33" i="13" s="1"/>
  <c r="BR55" i="13"/>
  <c r="BS55" i="13" s="1"/>
  <c r="BM39" i="13"/>
  <c r="BN58" i="13"/>
  <c r="BR9" i="13"/>
  <c r="BS9" i="13" s="1"/>
  <c r="BR65" i="13"/>
  <c r="BS65" i="13" s="1"/>
  <c r="BM30" i="13"/>
  <c r="BM49" i="13"/>
  <c r="BR27" i="13"/>
  <c r="BS27" i="13" s="1"/>
  <c r="BN17" i="13"/>
  <c r="BR18" i="13"/>
  <c r="BS18" i="13" s="1"/>
  <c r="BM60" i="13"/>
  <c r="BR29" i="13"/>
  <c r="BS29" i="13" s="1"/>
  <c r="BN45" i="13"/>
  <c r="BN33" i="13"/>
  <c r="BR35" i="13"/>
  <c r="BS35" i="13" s="1"/>
  <c r="BR28" i="13"/>
  <c r="BS28" i="13" s="1"/>
  <c r="BN63" i="13"/>
  <c r="BR47" i="13"/>
  <c r="BS47" i="13" s="1"/>
  <c r="BM29" i="13"/>
  <c r="BN39" i="13"/>
  <c r="BN44" i="13"/>
  <c r="BM57" i="13"/>
  <c r="BN52" i="13"/>
  <c r="BR42" i="13"/>
  <c r="BS42" i="13" s="1"/>
  <c r="BN38" i="13"/>
  <c r="BR38" i="13"/>
  <c r="BS38" i="13" s="1"/>
  <c r="BR24" i="13"/>
  <c r="BS24" i="13" s="1"/>
  <c r="BN68" i="13"/>
  <c r="BR49" i="13"/>
  <c r="BS49" i="13" s="1"/>
  <c r="BR53" i="13"/>
  <c r="BS53" i="13" s="1"/>
  <c r="BR36" i="13"/>
  <c r="BS36" i="13" s="1"/>
  <c r="BM45" i="13"/>
  <c r="BN69" i="13"/>
  <c r="BM47" i="13"/>
  <c r="BM12" i="13"/>
  <c r="BR34" i="13"/>
  <c r="BS34" i="13" s="1"/>
  <c r="BM24" i="13"/>
  <c r="BR50" i="13"/>
  <c r="BS50" i="13" s="1"/>
  <c r="BM18" i="13"/>
  <c r="BR66" i="13"/>
  <c r="BS66" i="13" s="1"/>
  <c r="BM59" i="13"/>
  <c r="BR60" i="13"/>
  <c r="BS60" i="13" s="1"/>
  <c r="BM28" i="13"/>
  <c r="BN34" i="13"/>
  <c r="BN57" i="13"/>
  <c r="BM43" i="13"/>
  <c r="BN20" i="13"/>
  <c r="BM65" i="13"/>
  <c r="BM32" i="13"/>
  <c r="BM34" i="13"/>
  <c r="BR43" i="13"/>
  <c r="BS43" i="13" s="1"/>
  <c r="BN9" i="13"/>
  <c r="BN11" i="13"/>
  <c r="BN19" i="13"/>
  <c r="BR62" i="13"/>
  <c r="BS62" i="13" s="1"/>
  <c r="BM53" i="13"/>
  <c r="BM13" i="13"/>
  <c r="BM62" i="13"/>
  <c r="BN18" i="13"/>
  <c r="BN51" i="13"/>
  <c r="BR15" i="13"/>
  <c r="BS15" i="13" s="1"/>
  <c r="BR19" i="13"/>
  <c r="BS19" i="13" s="1"/>
  <c r="BN14" i="13"/>
  <c r="BR57" i="13"/>
  <c r="BS57" i="13" s="1"/>
  <c r="BM11" i="13"/>
  <c r="BN12" i="13"/>
  <c r="BN31" i="13"/>
  <c r="BM20" i="13"/>
  <c r="BM52" i="13"/>
  <c r="BM44" i="13"/>
  <c r="BR52" i="13"/>
  <c r="BS52" i="13" s="1"/>
  <c r="BR31" i="13"/>
  <c r="BS31" i="13" s="1"/>
  <c r="BN15" i="13"/>
  <c r="BN48" i="13"/>
  <c r="BN42" i="13"/>
  <c r="BN41" i="13"/>
  <c r="BR69" i="13"/>
  <c r="BS69" i="13" s="1"/>
  <c r="BN67" i="13"/>
  <c r="BN61" i="13"/>
  <c r="BM8" i="13"/>
  <c r="BN22" i="13"/>
  <c r="BN26" i="13"/>
  <c r="BR40" i="13"/>
  <c r="BS40" i="13" s="1"/>
  <c r="BN8" i="13"/>
  <c r="BR23" i="13"/>
  <c r="BS23" i="13" s="1"/>
  <c r="BN64" i="13"/>
  <c r="BN66" i="13"/>
  <c r="BN59" i="13"/>
  <c r="BR46" i="13"/>
  <c r="BS46" i="13" s="1"/>
  <c r="BM33" i="13"/>
  <c r="BR51" i="13"/>
  <c r="BS51" i="13" s="1"/>
  <c r="BM40" i="13"/>
  <c r="BN30" i="13"/>
  <c r="BR48" i="13"/>
  <c r="BS48" i="13" s="1"/>
  <c r="BM66" i="13"/>
  <c r="BN25" i="13"/>
  <c r="BR16" i="13"/>
  <c r="BS16" i="13" s="1"/>
  <c r="BN37" i="13"/>
  <c r="BR14" i="13"/>
  <c r="BS14" i="13" s="1"/>
  <c r="BM31" i="13"/>
  <c r="BM41" i="13"/>
  <c r="BN40" i="13"/>
  <c r="BP33" i="25"/>
  <c r="BP57" i="25"/>
  <c r="BP34" i="25"/>
  <c r="BP28" i="25"/>
  <c r="BP16" i="25"/>
  <c r="BP15" i="25"/>
  <c r="BP68" i="25"/>
  <c r="BP25" i="25"/>
  <c r="BP43" i="25"/>
  <c r="BP60" i="25"/>
  <c r="BP31" i="25"/>
  <c r="BP47" i="25"/>
  <c r="BP26" i="25"/>
  <c r="BP42" i="25"/>
  <c r="BP11" i="25"/>
  <c r="BP40" i="25"/>
  <c r="BO8" i="25"/>
  <c r="BP22" i="25"/>
  <c r="BP58" i="25"/>
  <c r="BP69" i="25"/>
  <c r="BP56" i="25"/>
  <c r="BP44" i="25"/>
  <c r="BP54" i="25"/>
  <c r="BP21" i="25"/>
  <c r="BP61" i="25"/>
  <c r="BP27" i="25"/>
  <c r="BP18" i="25"/>
  <c r="BP37" i="25"/>
  <c r="BP64" i="25"/>
  <c r="BP52" i="25"/>
  <c r="BP36" i="25"/>
  <c r="BP35" i="25"/>
  <c r="BP10" i="25"/>
  <c r="BP24" i="25"/>
  <c r="BP53" i="25"/>
  <c r="BP20" i="25"/>
  <c r="BP49" i="25"/>
  <c r="BP51" i="25"/>
  <c r="BP66" i="25"/>
  <c r="BP45" i="25"/>
  <c r="BP13" i="25"/>
  <c r="BP38" i="25"/>
  <c r="BP23" i="25"/>
  <c r="BP63" i="25"/>
  <c r="BP17" i="25"/>
  <c r="BP46" i="25"/>
  <c r="BP39" i="25"/>
  <c r="BP12" i="25"/>
  <c r="BP50" i="25"/>
  <c r="BP9" i="25"/>
  <c r="BP30" i="25"/>
  <c r="BP19" i="25"/>
  <c r="BP8" i="25"/>
  <c r="BP55" i="25"/>
  <c r="BP59" i="25"/>
  <c r="BP32" i="25"/>
  <c r="BP62" i="25"/>
  <c r="BP65" i="25"/>
  <c r="BP29" i="25"/>
  <c r="BP14" i="25"/>
  <c r="BP48" i="25"/>
  <c r="BP41" i="25"/>
  <c r="BP67" i="25"/>
  <c r="BP181" i="24"/>
  <c r="BP34" i="13"/>
  <c r="BP69" i="13"/>
  <c r="BP67" i="13"/>
  <c r="BP42" i="13"/>
  <c r="BP54" i="13"/>
  <c r="BP13" i="13"/>
  <c r="BP36" i="13"/>
  <c r="BP17" i="13"/>
  <c r="BP64" i="13"/>
  <c r="BP62" i="13"/>
  <c r="BP10" i="13"/>
  <c r="BP31" i="13"/>
  <c r="BP56" i="13"/>
  <c r="BP21" i="13"/>
  <c r="BP8" i="13"/>
  <c r="BP15" i="13"/>
  <c r="BP61" i="13"/>
  <c r="BP46" i="13"/>
  <c r="BP55" i="13"/>
  <c r="BP35" i="13"/>
  <c r="BP26" i="13"/>
  <c r="BP16" i="13"/>
  <c r="BP20" i="13"/>
  <c r="BP32" i="13"/>
  <c r="BP50" i="13"/>
  <c r="BP28" i="13"/>
  <c r="BP53" i="13"/>
  <c r="BP33" i="13"/>
  <c r="BP9" i="13"/>
  <c r="BP12" i="13"/>
  <c r="BP51" i="13"/>
  <c r="BP14" i="13"/>
  <c r="BP25" i="13"/>
  <c r="BP58" i="13"/>
  <c r="BP63" i="13"/>
  <c r="BP39" i="13"/>
  <c r="BP24" i="13"/>
  <c r="BP29" i="13"/>
  <c r="BP23" i="13"/>
  <c r="BP65" i="13"/>
  <c r="BO8" i="13"/>
  <c r="BP60" i="13"/>
  <c r="BP52" i="13"/>
  <c r="BP66" i="13"/>
  <c r="BP30" i="13"/>
  <c r="BP59" i="13"/>
  <c r="BP44" i="13"/>
  <c r="BP27" i="13"/>
  <c r="BP37" i="13"/>
  <c r="BP43" i="13"/>
  <c r="BP68" i="13"/>
  <c r="BP45" i="13"/>
  <c r="BP41" i="13"/>
  <c r="BP40" i="13"/>
  <c r="BP47" i="13"/>
  <c r="BP19" i="13"/>
  <c r="BP49" i="13"/>
  <c r="BP48" i="13"/>
  <c r="BP18" i="13"/>
  <c r="BP11" i="13"/>
  <c r="BP57" i="13"/>
  <c r="BP38" i="13"/>
  <c r="BP22" i="13"/>
  <c r="BN13" i="24"/>
  <c r="BR31" i="24"/>
  <c r="BS31" i="24" s="1"/>
  <c r="BM17" i="24"/>
  <c r="BN45" i="24"/>
  <c r="BR66" i="24"/>
  <c r="BS66" i="24" s="1"/>
  <c r="BR57" i="24"/>
  <c r="BS57" i="24" s="1"/>
  <c r="BN60" i="24"/>
  <c r="BN35" i="24"/>
  <c r="BN16" i="24"/>
  <c r="BN68" i="24"/>
  <c r="BM68" i="24"/>
  <c r="BN15" i="24"/>
  <c r="BM39" i="24"/>
  <c r="BR63" i="24"/>
  <c r="BS63" i="24" s="1"/>
  <c r="BR14" i="24"/>
  <c r="BS14" i="24" s="1"/>
  <c r="BR25" i="24"/>
  <c r="BS25" i="24" s="1"/>
  <c r="BR56" i="24"/>
  <c r="BS56" i="24" s="1"/>
  <c r="BM10" i="24"/>
  <c r="BM28" i="24"/>
  <c r="BN22" i="24"/>
  <c r="BM22" i="24"/>
  <c r="BN56" i="24"/>
  <c r="BN41" i="24"/>
  <c r="BR27" i="24"/>
  <c r="BS27" i="24" s="1"/>
  <c r="BR67" i="24"/>
  <c r="BS67" i="24" s="1"/>
  <c r="BM34" i="24"/>
  <c r="BM51" i="24"/>
  <c r="BN58" i="24"/>
  <c r="BN67" i="24"/>
  <c r="BN30" i="24"/>
  <c r="BR49" i="24"/>
  <c r="BS49" i="24" s="1"/>
  <c r="BR29" i="24"/>
  <c r="BS29" i="24" s="1"/>
  <c r="BM11" i="24"/>
  <c r="BM47" i="24"/>
  <c r="BN11" i="24"/>
  <c r="BN14" i="24"/>
  <c r="BR61" i="24"/>
  <c r="BS61" i="24" s="1"/>
  <c r="BR64" i="24"/>
  <c r="BS64" i="24" s="1"/>
  <c r="BN26" i="24"/>
  <c r="BN48" i="24"/>
  <c r="BM50" i="24"/>
  <c r="BR9" i="24"/>
  <c r="BS9" i="24" s="1"/>
  <c r="BN32" i="24"/>
  <c r="BR44" i="24"/>
  <c r="BS44" i="24" s="1"/>
  <c r="BN21" i="24"/>
  <c r="BM29" i="24"/>
  <c r="BR20" i="24"/>
  <c r="BS20" i="24" s="1"/>
  <c r="BM21" i="24"/>
  <c r="BM16" i="24"/>
  <c r="BM33" i="24"/>
  <c r="BM45" i="24"/>
  <c r="BR45" i="24"/>
  <c r="BS45" i="24" s="1"/>
  <c r="BR12" i="24"/>
  <c r="BS12" i="24" s="1"/>
  <c r="BM53" i="24"/>
  <c r="BM13" i="24"/>
  <c r="BM62" i="24"/>
  <c r="BN63" i="24"/>
  <c r="BN47" i="24"/>
  <c r="BR23" i="24"/>
  <c r="BS23" i="24" s="1"/>
  <c r="BR69" i="24"/>
  <c r="BS69" i="24" s="1"/>
  <c r="BM58" i="24"/>
  <c r="BM66" i="24"/>
  <c r="BN59" i="24"/>
  <c r="BM27" i="24"/>
  <c r="BN65" i="24"/>
  <c r="BR34" i="24"/>
  <c r="BS34" i="24" s="1"/>
  <c r="BM30" i="24"/>
  <c r="BR18" i="24"/>
  <c r="BS18" i="24" s="1"/>
  <c r="BM56" i="24"/>
  <c r="BN66" i="24"/>
  <c r="BR40" i="24"/>
  <c r="BS40" i="24" s="1"/>
  <c r="BN55" i="24"/>
  <c r="BM8" i="24"/>
  <c r="BR26" i="24"/>
  <c r="BS26" i="24" s="1"/>
  <c r="BR50" i="24"/>
  <c r="BS50" i="24" s="1"/>
  <c r="BM59" i="24"/>
  <c r="BR54" i="24"/>
  <c r="BS54" i="24" s="1"/>
  <c r="BM42" i="24"/>
  <c r="BN18" i="24"/>
  <c r="BM36" i="24"/>
  <c r="BR22" i="24"/>
  <c r="BS22" i="24" s="1"/>
  <c r="BN9" i="24"/>
  <c r="BN44" i="24"/>
  <c r="BR47" i="24"/>
  <c r="BS47" i="24" s="1"/>
  <c r="BM49" i="24"/>
  <c r="BR30" i="24"/>
  <c r="BS30" i="24" s="1"/>
  <c r="BR38" i="24"/>
  <c r="BS38" i="24" s="1"/>
  <c r="BR24" i="24"/>
  <c r="BS24" i="24" s="1"/>
  <c r="BM23" i="24"/>
  <c r="BM57" i="24"/>
  <c r="BN34" i="24"/>
  <c r="BN17" i="24"/>
  <c r="BR48" i="24"/>
  <c r="BS48" i="24" s="1"/>
  <c r="BN10" i="24"/>
  <c r="BR13" i="24"/>
  <c r="BS13" i="24" s="1"/>
  <c r="BN23" i="24"/>
  <c r="BR53" i="24"/>
  <c r="BS53" i="24" s="1"/>
  <c r="BR19" i="24"/>
  <c r="BS19" i="24" s="1"/>
  <c r="BN33" i="24"/>
  <c r="BM15" i="24"/>
  <c r="BM19" i="24"/>
  <c r="BR60" i="24"/>
  <c r="BS60" i="24" s="1"/>
  <c r="BR35" i="24"/>
  <c r="BS35" i="24" s="1"/>
  <c r="BM20" i="24"/>
  <c r="BR15" i="24"/>
  <c r="BS15" i="24" s="1"/>
  <c r="BR55" i="24"/>
  <c r="BS55" i="24" s="1"/>
  <c r="BN42" i="24"/>
  <c r="BR11" i="24"/>
  <c r="BS11" i="24" s="1"/>
  <c r="BN50" i="24"/>
  <c r="BN39" i="24"/>
  <c r="BN54" i="24"/>
  <c r="BR52" i="24"/>
  <c r="BS52" i="24" s="1"/>
  <c r="BM31" i="24"/>
  <c r="BM67" i="24"/>
  <c r="BM54" i="24"/>
  <c r="BR37" i="24"/>
  <c r="BS37" i="24" s="1"/>
  <c r="BM32" i="24"/>
  <c r="BR39" i="24"/>
  <c r="BS39" i="24" s="1"/>
  <c r="BN12" i="24"/>
  <c r="BM52" i="24"/>
  <c r="BM63" i="24"/>
  <c r="BN46" i="24"/>
  <c r="BM60" i="24"/>
  <c r="BN20" i="24"/>
  <c r="BR42" i="24"/>
  <c r="BS42" i="24" s="1"/>
  <c r="BM26" i="24"/>
  <c r="BM24" i="24"/>
  <c r="BR51" i="24"/>
  <c r="BS51" i="24" s="1"/>
  <c r="BN61" i="24"/>
  <c r="BN8" i="24"/>
  <c r="BR10" i="24"/>
  <c r="BS10" i="24" s="1"/>
  <c r="BR68" i="24"/>
  <c r="BS68" i="24" s="1"/>
  <c r="BN64" i="24"/>
  <c r="BN53" i="24"/>
  <c r="BN19" i="24"/>
  <c r="BM43" i="24"/>
  <c r="BN24" i="24"/>
  <c r="BM25" i="24"/>
  <c r="BR41" i="24"/>
  <c r="BS41" i="24" s="1"/>
  <c r="BN62" i="24"/>
  <c r="BN25" i="24"/>
  <c r="BN51" i="24"/>
  <c r="BN37" i="24"/>
  <c r="BM12" i="24"/>
  <c r="BN36" i="24"/>
  <c r="BN52" i="24"/>
  <c r="BR46" i="24"/>
  <c r="BS46" i="24" s="1"/>
  <c r="BM37" i="24"/>
  <c r="BN43" i="24"/>
  <c r="BN29" i="24"/>
  <c r="BR58" i="24"/>
  <c r="BS58" i="24" s="1"/>
  <c r="BR59" i="24"/>
  <c r="BS59" i="24" s="1"/>
  <c r="BM9" i="24"/>
  <c r="BM40" i="24"/>
  <c r="BM48" i="24"/>
  <c r="BN40" i="24"/>
  <c r="BR43" i="24"/>
  <c r="BS43" i="24" s="1"/>
  <c r="BR28" i="24"/>
  <c r="BS28" i="24" s="1"/>
  <c r="BR65" i="24"/>
  <c r="BS65" i="24" s="1"/>
  <c r="BM64" i="24"/>
  <c r="BM44" i="24"/>
  <c r="BM35" i="24"/>
  <c r="BN27" i="24"/>
  <c r="BR36" i="24"/>
  <c r="BS36" i="24" s="1"/>
  <c r="BM55" i="24"/>
  <c r="BM46" i="24"/>
  <c r="BR62" i="24"/>
  <c r="BS62" i="24" s="1"/>
  <c r="BN57" i="24"/>
  <c r="BM14" i="24"/>
  <c r="BR16" i="24"/>
  <c r="BS16" i="24" s="1"/>
  <c r="BN38" i="24"/>
  <c r="BN69" i="24"/>
  <c r="BM61" i="24"/>
  <c r="BR32" i="24"/>
  <c r="BS32" i="24" s="1"/>
  <c r="BN49" i="24"/>
  <c r="BR17" i="24"/>
  <c r="BS17" i="24" s="1"/>
  <c r="BM65" i="24"/>
  <c r="BM69" i="24"/>
  <c r="BR21" i="24"/>
  <c r="BS21" i="24" s="1"/>
  <c r="BM38" i="24"/>
  <c r="BM18" i="24"/>
  <c r="BM41" i="24"/>
  <c r="BN31" i="24"/>
  <c r="BN28" i="24"/>
  <c r="BR33" i="24"/>
  <c r="BS33" i="24" s="1"/>
  <c r="BN181" i="13" l="1"/>
  <c r="BN181" i="25"/>
  <c r="BP181" i="25"/>
  <c r="BN181" i="24"/>
  <c r="BP181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Dirk van Seventer</author>
  </authors>
  <commentList>
    <comment ref="I3" authorId="0" shapeId="0" xr:uid="{FA435C50-B8D1-407F-95AA-BB043EF4E2CA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swapped labels around</t>
        </r>
      </text>
    </comment>
    <comment ref="J46" authorId="0" shapeId="0" xr:uid="{05553D41-CB61-41E9-988C-C7A048C2E9AB}">
      <text>
        <r>
          <rPr>
            <b/>
            <sz val="9"/>
            <color indexed="81"/>
            <rFont val="Tahoma"/>
            <family val="2"/>
          </rPr>
          <t xml:space="preserve">Dirk van Seventer: </t>
        </r>
        <r>
          <rPr>
            <sz val="9"/>
            <color indexed="81"/>
            <rFont val="Tahoma"/>
            <family val="2"/>
          </rPr>
          <t>changed code, used to be "ctrnp"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tc={40AC629B-CE36-4C17-920D-293B53E80F7E}</author>
  </authors>
  <commentList>
    <comment ref="G1" authorId="0" shapeId="0" xr:uid="{40AC629B-CE36-4C17-920D-293B53E80F7E}">
      <text>
        <t>[Threaded comment]
Your version of Excel allows you to read this threaded comment; however, any edits to it will get removed if the file is opened in a newer version of Excel. Learn more: https://go.microsoft.com/fwlink/?linkid=870924
Comment:
    Table 4, p11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<sst xmlns="http://schemas.openxmlformats.org/spreadsheetml/2006/main" count="8103" uniqueCount="811">
  <si>
    <t>Row sums</t>
  </si>
  <si>
    <t>Col sums</t>
  </si>
  <si>
    <t>Diff</t>
  </si>
  <si>
    <t>aagri</t>
  </si>
  <si>
    <t>afore</t>
  </si>
  <si>
    <t>afish</t>
  </si>
  <si>
    <t>acoal</t>
  </si>
  <si>
    <t>amore</t>
  </si>
  <si>
    <t>aomin</t>
  </si>
  <si>
    <t>afood</t>
  </si>
  <si>
    <t>abevt</t>
  </si>
  <si>
    <t>aweav</t>
  </si>
  <si>
    <t>aknit</t>
  </si>
  <si>
    <t>aleat</t>
  </si>
  <si>
    <t>afoot</t>
  </si>
  <si>
    <t>awood</t>
  </si>
  <si>
    <t>apapr</t>
  </si>
  <si>
    <t>aprnt</t>
  </si>
  <si>
    <t>apetr</t>
  </si>
  <si>
    <t>abchm</t>
  </si>
  <si>
    <t>aochm</t>
  </si>
  <si>
    <t>arubb</t>
  </si>
  <si>
    <t>aplas</t>
  </si>
  <si>
    <t>aglss</t>
  </si>
  <si>
    <t>anmmi</t>
  </si>
  <si>
    <t>abisc</t>
  </si>
  <si>
    <t>anfme</t>
  </si>
  <si>
    <t>afabm</t>
  </si>
  <si>
    <t>amach</t>
  </si>
  <si>
    <t>aemch</t>
  </si>
  <si>
    <t>ardtv</t>
  </si>
  <si>
    <t>amopt</t>
  </si>
  <si>
    <t>amtvp</t>
  </si>
  <si>
    <t>aotrp</t>
  </si>
  <si>
    <t>afurn</t>
  </si>
  <si>
    <t>aomnf</t>
  </si>
  <si>
    <t>aelcg</t>
  </si>
  <si>
    <t>awatd</t>
  </si>
  <si>
    <t>acnst</t>
  </si>
  <si>
    <t>atrad</t>
  </si>
  <si>
    <t>aacct</t>
  </si>
  <si>
    <t>atrnp</t>
  </si>
  <si>
    <t>atrps</t>
  </si>
  <si>
    <t>apost</t>
  </si>
  <si>
    <t>afins</t>
  </si>
  <si>
    <t>ainsp</t>
  </si>
  <si>
    <t>aofin</t>
  </si>
  <si>
    <t>areal</t>
  </si>
  <si>
    <t>arent</t>
  </si>
  <si>
    <t>arsea</t>
  </si>
  <si>
    <t>aobus</t>
  </si>
  <si>
    <t>apuba</t>
  </si>
  <si>
    <t>aeduc</t>
  </si>
  <si>
    <t>aheal</t>
  </si>
  <si>
    <t>aosrv</t>
  </si>
  <si>
    <t>cagri</t>
  </si>
  <si>
    <t>cfore</t>
  </si>
  <si>
    <t>cfish</t>
  </si>
  <si>
    <t>ccoal</t>
  </si>
  <si>
    <t>cmore</t>
  </si>
  <si>
    <t>comin</t>
  </si>
  <si>
    <t>cknit</t>
  </si>
  <si>
    <t>cleat</t>
  </si>
  <si>
    <t>cfoot</t>
  </si>
  <si>
    <t>cwood</t>
  </si>
  <si>
    <t>cprnt</t>
  </si>
  <si>
    <t>cpetr</t>
  </si>
  <si>
    <t>cbchm</t>
  </si>
  <si>
    <t>cplas</t>
  </si>
  <si>
    <t>cnfme</t>
  </si>
  <si>
    <t>crdtv</t>
  </si>
  <si>
    <t>cmtvp</t>
  </si>
  <si>
    <t>cfurn</t>
  </si>
  <si>
    <t>comnf</t>
  </si>
  <si>
    <t>celcg</t>
  </si>
  <si>
    <t>cwatd</t>
  </si>
  <si>
    <t>ccnst</t>
  </si>
  <si>
    <t>ctrad</t>
  </si>
  <si>
    <t>ctrps</t>
  </si>
  <si>
    <t>cpost</t>
  </si>
  <si>
    <t>cfins</t>
  </si>
  <si>
    <t>cinsp</t>
  </si>
  <si>
    <t>cofin</t>
  </si>
  <si>
    <t>creal</t>
  </si>
  <si>
    <t>crent</t>
  </si>
  <si>
    <t>crsea</t>
  </si>
  <si>
    <t>cobus</t>
  </si>
  <si>
    <t>cpuba</t>
  </si>
  <si>
    <t>ceduc</t>
  </si>
  <si>
    <t>cheal</t>
  </si>
  <si>
    <t>cosrv</t>
  </si>
  <si>
    <t>flab-p</t>
  </si>
  <si>
    <t>flab-m</t>
  </si>
  <si>
    <t>flab-s</t>
  </si>
  <si>
    <t>flab-t</t>
  </si>
  <si>
    <t>fcap</t>
  </si>
  <si>
    <t>ent</t>
  </si>
  <si>
    <t>hhd-0</t>
  </si>
  <si>
    <t>hhd-1</t>
  </si>
  <si>
    <t>hhd-2</t>
  </si>
  <si>
    <t>hhd-3</t>
  </si>
  <si>
    <t>hhd-4</t>
  </si>
  <si>
    <t>hhd-5</t>
  </si>
  <si>
    <t>hhd-6</t>
  </si>
  <si>
    <t>hhd-7</t>
  </si>
  <si>
    <t>hhd-8</t>
  </si>
  <si>
    <t>hhd-91</t>
  </si>
  <si>
    <t>hhd-92</t>
  </si>
  <si>
    <t>hhd-93</t>
  </si>
  <si>
    <t>hhd-94</t>
  </si>
  <si>
    <t>hhd-95</t>
  </si>
  <si>
    <t>gov</t>
  </si>
  <si>
    <t>atax</t>
  </si>
  <si>
    <t>dtax</t>
  </si>
  <si>
    <t>mtax</t>
  </si>
  <si>
    <t>stax</t>
  </si>
  <si>
    <t>s-i</t>
  </si>
  <si>
    <t>dstk</t>
  </si>
  <si>
    <t>row</t>
  </si>
  <si>
    <t>total</t>
  </si>
  <si>
    <t>f</t>
  </si>
  <si>
    <t>calc x</t>
  </si>
  <si>
    <t>error</t>
  </si>
  <si>
    <t>constraint</t>
  </si>
  <si>
    <t>selector=1</t>
  </si>
  <si>
    <t>Max Error</t>
  </si>
  <si>
    <t>check</t>
  </si>
  <si>
    <t>dm_endo</t>
  </si>
  <si>
    <t xml:space="preserve">dx </t>
  </si>
  <si>
    <t>unconstr</t>
  </si>
  <si>
    <t>cnstr</t>
  </si>
  <si>
    <t>base</t>
  </si>
  <si>
    <t>Original SAM</t>
  </si>
  <si>
    <t>Country</t>
  </si>
  <si>
    <t>South Africa</t>
  </si>
  <si>
    <t>Year</t>
  </si>
  <si>
    <t>Units</t>
  </si>
  <si>
    <t>Millions of Rand</t>
  </si>
  <si>
    <t>Reference</t>
  </si>
  <si>
    <t>Activities and commodities</t>
  </si>
  <si>
    <t>Code</t>
  </si>
  <si>
    <t>Description</t>
  </si>
  <si>
    <t>Agriculture</t>
  </si>
  <si>
    <t>Forestry</t>
  </si>
  <si>
    <t>Fishing</t>
  </si>
  <si>
    <t>Mining of coal and lignite</t>
  </si>
  <si>
    <t>Mining of metal ores</t>
  </si>
  <si>
    <t>Other mining and quarrying</t>
  </si>
  <si>
    <t>Food</t>
  </si>
  <si>
    <t>Beverages and tobacco</t>
  </si>
  <si>
    <t>Spinning, weaving and finishing of textiles</t>
  </si>
  <si>
    <t>Knitted, crouched fabrics, wearing apparel, fur articles</t>
  </si>
  <si>
    <t>Tanning and dressing of leather</t>
  </si>
  <si>
    <t>Footwear</t>
  </si>
  <si>
    <t>Sawmilling, planing of wood, cork, straw</t>
  </si>
  <si>
    <t>Paper</t>
  </si>
  <si>
    <t>Publishing, printing, recorded media</t>
  </si>
  <si>
    <t>Coke oven, petroleum refineries</t>
  </si>
  <si>
    <t>Nuclear fuel, basic chemicals</t>
  </si>
  <si>
    <t>Other chemical products, man-made fibres</t>
  </si>
  <si>
    <t>Rubber</t>
  </si>
  <si>
    <t>Plastic</t>
  </si>
  <si>
    <t>Glass</t>
  </si>
  <si>
    <t>Non-metallic minerals</t>
  </si>
  <si>
    <t>Basic iron and steel, casting of metals</t>
  </si>
  <si>
    <t>Basic precious and non-ferrous metals</t>
  </si>
  <si>
    <t>Fabricated metal products</t>
  </si>
  <si>
    <t>Machinery and equipment</t>
  </si>
  <si>
    <t>Electrical machinery and apparatus</t>
  </si>
  <si>
    <t>Radio, television, communication equipment and apparatus</t>
  </si>
  <si>
    <t>Medical, precision, optical instruments, watches and clocks</t>
  </si>
  <si>
    <t>Motor vehicles, trailers, parts</t>
  </si>
  <si>
    <t>Other transport equipment</t>
  </si>
  <si>
    <t>Furniture</t>
  </si>
  <si>
    <t>Manufacturing n.e.c, recycling</t>
  </si>
  <si>
    <t>Electricity, gas, steam and hot water supply</t>
  </si>
  <si>
    <t>Collection, purification and distribution of water</t>
  </si>
  <si>
    <t>Construction</t>
  </si>
  <si>
    <t>Hotels and restaurants</t>
  </si>
  <si>
    <t>Auxiliary transport</t>
  </si>
  <si>
    <t>Post and telecommunication</t>
  </si>
  <si>
    <t>Financial intermediation</t>
  </si>
  <si>
    <t>Insurance and pension funding</t>
  </si>
  <si>
    <t>Activities to financial intermediation</t>
  </si>
  <si>
    <t>Real estate activities</t>
  </si>
  <si>
    <t>Renting of machinery and equipment</t>
  </si>
  <si>
    <t>Research and experimental development</t>
  </si>
  <si>
    <t>Other business activities</t>
  </si>
  <si>
    <t>Government</t>
  </si>
  <si>
    <t>Education</t>
  </si>
  <si>
    <t>Health and social work</t>
  </si>
  <si>
    <t xml:space="preserve">Agriculture </t>
  </si>
  <si>
    <t xml:space="preserve">Forestry </t>
  </si>
  <si>
    <t xml:space="preserve">Fishing </t>
  </si>
  <si>
    <t xml:space="preserve">Coal and lignite </t>
  </si>
  <si>
    <t>Metal ores</t>
  </si>
  <si>
    <t>Other minerals</t>
  </si>
  <si>
    <t>Knitting fabrics</t>
  </si>
  <si>
    <t>Leather products</t>
  </si>
  <si>
    <t>Wood products</t>
  </si>
  <si>
    <t>Paper products</t>
  </si>
  <si>
    <t>Printing</t>
  </si>
  <si>
    <t>Petroleum products</t>
  </si>
  <si>
    <t xml:space="preserve">Basic chemicals </t>
  </si>
  <si>
    <t>Electricity and gas</t>
  </si>
  <si>
    <t>Plastic products</t>
  </si>
  <si>
    <t>Non-ferrous metals</t>
  </si>
  <si>
    <t>Radio, television</t>
  </si>
  <si>
    <t xml:space="preserve">Motor vehicles, parts </t>
  </si>
  <si>
    <t>Manufactured products n.e.c.</t>
  </si>
  <si>
    <t xml:space="preserve">Water distribution </t>
  </si>
  <si>
    <t>Trade services</t>
  </si>
  <si>
    <t>Supporting transport services</t>
  </si>
  <si>
    <t>Financial services</t>
  </si>
  <si>
    <t xml:space="preserve">Insurance, pension </t>
  </si>
  <si>
    <t>Other financial services</t>
  </si>
  <si>
    <t>Real estate services</t>
  </si>
  <si>
    <t>Leasing, Rental services</t>
  </si>
  <si>
    <t>Research, development</t>
  </si>
  <si>
    <t>Other business services</t>
  </si>
  <si>
    <t>Public administration</t>
  </si>
  <si>
    <t>Education services</t>
  </si>
  <si>
    <t>Health, social services</t>
  </si>
  <si>
    <t>Other services n.e.c.</t>
  </si>
  <si>
    <t>Margins</t>
  </si>
  <si>
    <t>Labor with primary school education (grades 1-7)</t>
  </si>
  <si>
    <t>Labor with middle school education (grades 8-11)</t>
  </si>
  <si>
    <t>Labor completed sedondary school education (grade 12)</t>
  </si>
  <si>
    <t>Labor with tertiary education (certificates, diplomas or degrees)</t>
  </si>
  <si>
    <t>Capital</t>
  </si>
  <si>
    <t>Enterprises</t>
  </si>
  <si>
    <t>Households - Decile 1</t>
  </si>
  <si>
    <t>Households - Decile 2</t>
  </si>
  <si>
    <t>Households - Decile 3</t>
  </si>
  <si>
    <t>Households - Decile 4</t>
  </si>
  <si>
    <t>Households - Decile 5</t>
  </si>
  <si>
    <t>Households - Decile 6</t>
  </si>
  <si>
    <t>Households - Decile 7</t>
  </si>
  <si>
    <t>Households - Decile 8</t>
  </si>
  <si>
    <t>Households - Decile 9</t>
  </si>
  <si>
    <t>Households - Percentile 90-92</t>
  </si>
  <si>
    <t>Households - Percentile 92-94</t>
  </si>
  <si>
    <t>Households - Percentile 94-96</t>
  </si>
  <si>
    <t>Households - Percentile 96-98</t>
  </si>
  <si>
    <t>Households - Percentile 98-100</t>
  </si>
  <si>
    <t>Activity taxes</t>
  </si>
  <si>
    <t>Direct taxes</t>
  </si>
  <si>
    <t>Import tariffs</t>
  </si>
  <si>
    <t>Sales taxes</t>
  </si>
  <si>
    <t>Savings &amp; investment</t>
  </si>
  <si>
    <t>Change in stocks</t>
  </si>
  <si>
    <t>Rest of world</t>
  </si>
  <si>
    <t>Total</t>
  </si>
  <si>
    <t>dx (unconstr)</t>
  </si>
  <si>
    <t xml:space="preserve"> % off base</t>
  </si>
  <si>
    <t>% off base</t>
  </si>
  <si>
    <t>%pnt diff</t>
  </si>
  <si>
    <t>househ</t>
  </si>
  <si>
    <t>demand</t>
  </si>
  <si>
    <t>export</t>
  </si>
  <si>
    <t>@ fct cst</t>
  </si>
  <si>
    <t>emp</t>
  </si>
  <si>
    <t>Adjusted &amp; Scaled Employment</t>
  </si>
  <si>
    <t>Employment</t>
  </si>
  <si>
    <t>agold</t>
  </si>
  <si>
    <t>awtrd</t>
  </si>
  <si>
    <t>artrd</t>
  </si>
  <si>
    <t>amtvs</t>
  </si>
  <si>
    <t>altrp</t>
  </si>
  <si>
    <t>awtrp</t>
  </si>
  <si>
    <t>aatrp</t>
  </si>
  <si>
    <t>acomp</t>
  </si>
  <si>
    <t>awast</t>
  </si>
  <si>
    <t>amorg</t>
  </si>
  <si>
    <t>arecr</t>
  </si>
  <si>
    <t>aoact</t>
  </si>
  <si>
    <t>anobs</t>
  </si>
  <si>
    <t>Mining of gold and uranium ore</t>
  </si>
  <si>
    <t>Wholesale trade, commission trade</t>
  </si>
  <si>
    <t>Retail trade</t>
  </si>
  <si>
    <t>Sale, maintenance, repair of motor vehicles</t>
  </si>
  <si>
    <t>Land transport, transport via pipe lines</t>
  </si>
  <si>
    <t>Water transport</t>
  </si>
  <si>
    <t>Air transport</t>
  </si>
  <si>
    <t>Computer and related activities</t>
  </si>
  <si>
    <t>Sewerage and refuse disposal</t>
  </si>
  <si>
    <t>Activities of membership organisations</t>
  </si>
  <si>
    <t>Recreational, cultural and sporting activities</t>
  </si>
  <si>
    <t>Other activities</t>
  </si>
  <si>
    <t>Non-observed, informal, non-profit, households,</t>
  </si>
  <si>
    <t>https://www.wider.unu.edu/database/2015-social-accounting-matrix-south-africa</t>
  </si>
  <si>
    <t>NAC</t>
  </si>
  <si>
    <t>OAC</t>
  </si>
  <si>
    <t>A</t>
  </si>
  <si>
    <t>Unique</t>
  </si>
  <si>
    <t>HH - low (d1-d6)</t>
  </si>
  <si>
    <t>HH - high (d7-d10)</t>
  </si>
  <si>
    <t>Act tax</t>
  </si>
  <si>
    <t>Imp tax</t>
  </si>
  <si>
    <t>Sales tax</t>
  </si>
  <si>
    <t>Total tax</t>
  </si>
  <si>
    <t>flab-tot</t>
  </si>
  <si>
    <t>values</t>
  </si>
  <si>
    <t>Bal of Paym</t>
  </si>
  <si>
    <t>rank</t>
  </si>
  <si>
    <t>indirect</t>
  </si>
  <si>
    <t>impact</t>
  </si>
  <si>
    <t xml:space="preserve">indirect </t>
  </si>
  <si>
    <t>impact on</t>
  </si>
  <si>
    <t>base gdp</t>
  </si>
  <si>
    <t>%diff cnstr</t>
  </si>
  <si>
    <t>vs uncnstr</t>
  </si>
  <si>
    <t>http://www.tips.org.za/research-archive/trade-and-industry/centre-for-real-economy-study-crest/item/324-an-econometric-analysis-of-labour-demand-at-an-industry-level-in-south-africa</t>
  </si>
  <si>
    <t>elas tot Emp</t>
  </si>
  <si>
    <t>Empl/X Elasticity</t>
  </si>
  <si>
    <t>Empl HI</t>
  </si>
  <si>
    <t>Empl SK</t>
  </si>
  <si>
    <t>Emp US</t>
  </si>
  <si>
    <t>AAGRI</t>
  </si>
  <si>
    <t>SIC 1 Agriculture, forestry and fishing</t>
  </si>
  <si>
    <t>ACOAL</t>
  </si>
  <si>
    <t>SIC 21 Coal mining</t>
  </si>
  <si>
    <t>AGOLD</t>
  </si>
  <si>
    <t>SIC 23 Gold and uranium ore mining</t>
  </si>
  <si>
    <t>AOTHM</t>
  </si>
  <si>
    <t>SIC 22/24/25/29 Other mining</t>
  </si>
  <si>
    <t>AFOOD</t>
  </si>
  <si>
    <t>SIC 301-304 Food</t>
  </si>
  <si>
    <t>ABEVT</t>
  </si>
  <si>
    <t>SIC 305 Beverages</t>
  </si>
  <si>
    <t>ATEXT</t>
  </si>
  <si>
    <t>SIC 306 Tobacco</t>
  </si>
  <si>
    <t>AAPPA</t>
  </si>
  <si>
    <t>SIC 311-312 Textiles</t>
  </si>
  <si>
    <t>Wearing apparel</t>
  </si>
  <si>
    <t>ALEAT</t>
  </si>
  <si>
    <t>SIC 313-315 Wearing apparel</t>
  </si>
  <si>
    <t>AFOOT</t>
  </si>
  <si>
    <t>SIC 316 Leather and leather products</t>
  </si>
  <si>
    <t>AWOOD</t>
  </si>
  <si>
    <t>SIC 317 Footwear</t>
  </si>
  <si>
    <t>APAPR</t>
  </si>
  <si>
    <t>SIC 321-322 Wood and wood products</t>
  </si>
  <si>
    <t>APRNT</t>
  </si>
  <si>
    <t>SIC 323 Paper and paper products</t>
  </si>
  <si>
    <t>APETR</t>
  </si>
  <si>
    <t>SIC 324-326 Printing, publishing and recorded media</t>
  </si>
  <si>
    <t>ABCHM</t>
  </si>
  <si>
    <t>SIC 331-333 Coke and refined petroleum products</t>
  </si>
  <si>
    <t>AOCHM</t>
  </si>
  <si>
    <t>SIC 334 Basic chemicals</t>
  </si>
  <si>
    <t>ARUBB</t>
  </si>
  <si>
    <t>SIC 335-336 Other chemicals and man-made fibres</t>
  </si>
  <si>
    <t>Other rubber products</t>
  </si>
  <si>
    <t>APLAS</t>
  </si>
  <si>
    <t>SIC 337 Rubber products</t>
  </si>
  <si>
    <t>AGLAS</t>
  </si>
  <si>
    <t>SIC 338 Plastic products</t>
  </si>
  <si>
    <t>Glass products</t>
  </si>
  <si>
    <t>ANMMP</t>
  </si>
  <si>
    <t>SIC 341 Glass and glass products</t>
  </si>
  <si>
    <t>AIRON</t>
  </si>
  <si>
    <t>SIC 342 Non-metallic minerals</t>
  </si>
  <si>
    <t>ANFRM</t>
  </si>
  <si>
    <t>SIC 351 Basic iron and steel</t>
  </si>
  <si>
    <t>AMETP</t>
  </si>
  <si>
    <t>SIC 352 Basic non-ferrous metals</t>
  </si>
  <si>
    <t>AMACH</t>
  </si>
  <si>
    <t>SIC 353-355 Metal products excluding machinery</t>
  </si>
  <si>
    <t>AELMA</t>
  </si>
  <si>
    <t>SIC 356-359 Machinery and equipment</t>
  </si>
  <si>
    <t>Electrical machinery</t>
  </si>
  <si>
    <t>ACOME</t>
  </si>
  <si>
    <t>SIC 361-366 Electrical machinery and apparatus</t>
  </si>
  <si>
    <t>ASCIE</t>
  </si>
  <si>
    <t>SIC 371-373 Television, radio and communication equipment</t>
  </si>
  <si>
    <t>AVEHI</t>
  </si>
  <si>
    <t>SIC 374-376 Professional and scientific equipment</t>
  </si>
  <si>
    <t>ATRNE</t>
  </si>
  <si>
    <t>SIC 381-383 Motor vehicles, parts and accessories</t>
  </si>
  <si>
    <t>AFURN</t>
  </si>
  <si>
    <t>SIC 384-387 Other transport equipment</t>
  </si>
  <si>
    <t>AOTHI</t>
  </si>
  <si>
    <t>SIC 391 Furniture</t>
  </si>
  <si>
    <t>AELEG</t>
  </si>
  <si>
    <t>SIC 392-393 Other manufacturing</t>
  </si>
  <si>
    <t>AWATR</t>
  </si>
  <si>
    <t>SIC 41 Electricity, gas and steam</t>
  </si>
  <si>
    <t>ACONS</t>
  </si>
  <si>
    <t>SIC 42 Water supply</t>
  </si>
  <si>
    <t>ATRAD</t>
  </si>
  <si>
    <t>SIC 51 Building construction</t>
  </si>
  <si>
    <t>AHCAT</t>
  </si>
  <si>
    <t>SIC 52-53 Civil engineering and other construction</t>
  </si>
  <si>
    <t>ATRAN</t>
  </si>
  <si>
    <t>SIC 61-63 Wholesale and retail</t>
  </si>
  <si>
    <t>ACOMM</t>
  </si>
  <si>
    <t>SIC 64 Catering and accommodation services</t>
  </si>
  <si>
    <t>AFINS</t>
  </si>
  <si>
    <t>SIC 71-74 Transport and storage</t>
  </si>
  <si>
    <t>ABUSS</t>
  </si>
  <si>
    <t>SIC 75 Communication</t>
  </si>
  <si>
    <t>AMAOS</t>
  </si>
  <si>
    <t>SIC 81-82 Finance and insurance</t>
  </si>
  <si>
    <t>AOTHP</t>
  </si>
  <si>
    <t>SIC 83-88 Business services</t>
  </si>
  <si>
    <t>AGOVS</t>
  </si>
  <si>
    <t>SIC 93 Medical, dental and veterinary services</t>
  </si>
  <si>
    <t>SIC 94-96 Excluding medical, dental and veterinary services</t>
  </si>
  <si>
    <t>SIC 98 Other producers</t>
  </si>
  <si>
    <t>SIC 99 General government</t>
  </si>
  <si>
    <t>code</t>
  </si>
  <si>
    <t>clani</t>
  </si>
  <si>
    <t>cwatr</t>
  </si>
  <si>
    <t>cmeat</t>
  </si>
  <si>
    <t>cpfis</t>
  </si>
  <si>
    <t>cvege</t>
  </si>
  <si>
    <t>cfrui</t>
  </si>
  <si>
    <t>cfats</t>
  </si>
  <si>
    <t>cdair</t>
  </si>
  <si>
    <t>cgrai</t>
  </si>
  <si>
    <t>cstar</t>
  </si>
  <si>
    <t>cafee</t>
  </si>
  <si>
    <t>cbake</t>
  </si>
  <si>
    <t>csuga</t>
  </si>
  <si>
    <t>cconf</t>
  </si>
  <si>
    <t>cpast</t>
  </si>
  <si>
    <t>cofoo</t>
  </si>
  <si>
    <t>calcb</t>
  </si>
  <si>
    <t>csftd</t>
  </si>
  <si>
    <t>ctoba</t>
  </si>
  <si>
    <t>ctexf</t>
  </si>
  <si>
    <t>ctexm</t>
  </si>
  <si>
    <t>ccarp</t>
  </si>
  <si>
    <t>cotex</t>
  </si>
  <si>
    <t>cwear</t>
  </si>
  <si>
    <t>cpapp</t>
  </si>
  <si>
    <t>cfert</t>
  </si>
  <si>
    <t>cpain</t>
  </si>
  <si>
    <t>cphar</t>
  </si>
  <si>
    <t>csoap</t>
  </si>
  <si>
    <t>coche</t>
  </si>
  <si>
    <t>ctyre</t>
  </si>
  <si>
    <t>corub</t>
  </si>
  <si>
    <t>cglas</t>
  </si>
  <si>
    <t>ccera</t>
  </si>
  <si>
    <t>cclay</t>
  </si>
  <si>
    <t>ccmnt</t>
  </si>
  <si>
    <t>cconc</t>
  </si>
  <si>
    <t>conmp</t>
  </si>
  <si>
    <t>cjewl</t>
  </si>
  <si>
    <t>cwast</t>
  </si>
  <si>
    <t>cirst</t>
  </si>
  <si>
    <t>cstrm</t>
  </si>
  <si>
    <t>ctank</t>
  </si>
  <si>
    <t>cofbm</t>
  </si>
  <si>
    <t>cengt</t>
  </si>
  <si>
    <t>cpump</t>
  </si>
  <si>
    <t>cgear</t>
  </si>
  <si>
    <t>clift</t>
  </si>
  <si>
    <t>cgenm</t>
  </si>
  <si>
    <t>cspcm</t>
  </si>
  <si>
    <t>cdoma</t>
  </si>
  <si>
    <t>coffm</t>
  </si>
  <si>
    <t>celcm</t>
  </si>
  <si>
    <t>cmeda</t>
  </si>
  <si>
    <t>cship</t>
  </si>
  <si>
    <t>crail</t>
  </si>
  <si>
    <t>cairc</t>
  </si>
  <si>
    <t>coteq</t>
  </si>
  <si>
    <t>ccsrv</t>
  </si>
  <si>
    <t>cacco</t>
  </si>
  <si>
    <t>ccats</t>
  </si>
  <si>
    <t>cptrp</t>
  </si>
  <si>
    <t>cftrp</t>
  </si>
  <si>
    <t>celcd</t>
  </si>
  <si>
    <t>clacc</t>
  </si>
  <si>
    <t>ctelc</t>
  </si>
  <si>
    <t>csupp</t>
  </si>
  <si>
    <t>cmnfs</t>
  </si>
  <si>
    <t>trc</t>
  </si>
  <si>
    <t xml:space="preserve">Original SAM </t>
  </si>
  <si>
    <t xml:space="preserve">Live animal </t>
  </si>
  <si>
    <t>Natural water</t>
  </si>
  <si>
    <t xml:space="preserve">Meat </t>
  </si>
  <si>
    <t xml:space="preserve">Fish </t>
  </si>
  <si>
    <t xml:space="preserve">Vegetables </t>
  </si>
  <si>
    <t>Fruit and nuts</t>
  </si>
  <si>
    <t>Oils and fats</t>
  </si>
  <si>
    <t>Dairy products</t>
  </si>
  <si>
    <t>Grain mill products</t>
  </si>
  <si>
    <t>Starches products</t>
  </si>
  <si>
    <t xml:space="preserve">Animal feeding </t>
  </si>
  <si>
    <t>Bakery products</t>
  </si>
  <si>
    <t>Sugar</t>
  </si>
  <si>
    <t>Confectionary products</t>
  </si>
  <si>
    <t>Pasta products</t>
  </si>
  <si>
    <t>Food n.e.c.</t>
  </si>
  <si>
    <t>Alcohol, beverages</t>
  </si>
  <si>
    <t>Soft drinks</t>
  </si>
  <si>
    <t>Tobacco products</t>
  </si>
  <si>
    <t>Textile fabrics</t>
  </si>
  <si>
    <t>Made-up textile, articles</t>
  </si>
  <si>
    <t>Carpets</t>
  </si>
  <si>
    <t>Textile n.e.c.</t>
  </si>
  <si>
    <t>Fertilizers, pesticides</t>
  </si>
  <si>
    <t>Paint, related products</t>
  </si>
  <si>
    <t>Pharmaceutical products</t>
  </si>
  <si>
    <t>Soap, cleaning, perfume</t>
  </si>
  <si>
    <t>Chemical products, n.e.c.</t>
  </si>
  <si>
    <t>Rubber tyres</t>
  </si>
  <si>
    <t>Non-structural ceramic</t>
  </si>
  <si>
    <t>Structure non-refractory clay</t>
  </si>
  <si>
    <t>Plaster, cement</t>
  </si>
  <si>
    <t>Articles of concrete</t>
  </si>
  <si>
    <t>Non-metallic products n.e.c.</t>
  </si>
  <si>
    <t>Jewellery</t>
  </si>
  <si>
    <t>Wastes, scraps</t>
  </si>
  <si>
    <t>Iron, steel products</t>
  </si>
  <si>
    <t>Structural metal products</t>
  </si>
  <si>
    <t>Tanks, reservoirs</t>
  </si>
  <si>
    <t xml:space="preserve">Other fabricated metal </t>
  </si>
  <si>
    <t>Engines, turbines</t>
  </si>
  <si>
    <t>Pumps, compressors</t>
  </si>
  <si>
    <t>Bearings, gears</t>
  </si>
  <si>
    <t>Lifting equipment</t>
  </si>
  <si>
    <t>General machinery</t>
  </si>
  <si>
    <t>Special machinery</t>
  </si>
  <si>
    <t>Domestic appliances</t>
  </si>
  <si>
    <t>Office machinery</t>
  </si>
  <si>
    <t>Medical appliances</t>
  </si>
  <si>
    <t>Ships and boats</t>
  </si>
  <si>
    <t>Railway and trams</t>
  </si>
  <si>
    <t xml:space="preserve">Aircrafts </t>
  </si>
  <si>
    <t>Construction services</t>
  </si>
  <si>
    <t xml:space="preserve">Accommodation </t>
  </si>
  <si>
    <t>Catering services</t>
  </si>
  <si>
    <t>Postal,  courier services</t>
  </si>
  <si>
    <t xml:space="preserve">Electricity distribution </t>
  </si>
  <si>
    <t xml:space="preserve">Legal, accounting </t>
  </si>
  <si>
    <t>Telecommunications</t>
  </si>
  <si>
    <t>Support services</t>
  </si>
  <si>
    <t>Manufactured services n.e.c.</t>
  </si>
  <si>
    <t>df_2</t>
  </si>
  <si>
    <t xml:space="preserve">Passenger transport </t>
  </si>
  <si>
    <t xml:space="preserve">Freight transport </t>
  </si>
  <si>
    <t>m_exo</t>
  </si>
  <si>
    <t>m_endo</t>
  </si>
  <si>
    <t>Moolman</t>
  </si>
  <si>
    <t>#</t>
  </si>
  <si>
    <t>Derived from Moolman ==========================================&gt;&gt;</t>
  </si>
  <si>
    <t>HH - total</t>
  </si>
  <si>
    <t>govt</t>
  </si>
  <si>
    <t>expend</t>
  </si>
  <si>
    <t>gdfi</t>
  </si>
  <si>
    <t xml:space="preserve">total </t>
  </si>
  <si>
    <t>shock</t>
  </si>
  <si>
    <t>scen 1</t>
  </si>
  <si>
    <t>fd</t>
  </si>
  <si>
    <t>base final demand</t>
  </si>
  <si>
    <t>% impact on final demand</t>
  </si>
  <si>
    <t>absolute impact on final demand</t>
  </si>
  <si>
    <t>fd (implied)</t>
  </si>
  <si>
    <t>Exports</t>
  </si>
  <si>
    <t>GE</t>
  </si>
  <si>
    <t>GDFI</t>
  </si>
  <si>
    <t>DSTK</t>
  </si>
  <si>
    <t>GDP @ market prices</t>
  </si>
  <si>
    <t>GDP @ factor cost</t>
  </si>
  <si>
    <t>Error in GDP accounting</t>
  </si>
  <si>
    <t>change</t>
  </si>
  <si>
    <t>impact as</t>
  </si>
  <si>
    <t>imp g&amp;s</t>
  </si>
  <si>
    <t>Percent change</t>
  </si>
  <si>
    <t>Gross (activity) output @ basic prices</t>
  </si>
  <si>
    <t xml:space="preserve">final </t>
  </si>
  <si>
    <t>High Level Post-Impacts on Exogenous Model Variables</t>
  </si>
  <si>
    <t>rank on</t>
  </si>
  <si>
    <t>emp flab-p</t>
  </si>
  <si>
    <t>emp flab-m</t>
  </si>
  <si>
    <t>emp flab-s</t>
  </si>
  <si>
    <t>emp flab-t</t>
  </si>
  <si>
    <t>emp total</t>
  </si>
  <si>
    <t>emp values</t>
  </si>
  <si>
    <t>gdp</t>
  </si>
  <si>
    <t>gdp @ fc</t>
  </si>
  <si>
    <t>exogenous</t>
  </si>
  <si>
    <t>1st round</t>
  </si>
  <si>
    <t>act impct</t>
  </si>
  <si>
    <t>endog</t>
  </si>
  <si>
    <t>rank indir</t>
  </si>
  <si>
    <t>pce</t>
  </si>
  <si>
    <t>ge</t>
  </si>
  <si>
    <t>exp</t>
  </si>
  <si>
    <t>Imports</t>
  </si>
  <si>
    <t>Base Values</t>
  </si>
  <si>
    <t>df</t>
  </si>
  <si>
    <t>Agriculture, forestry and fishing</t>
  </si>
  <si>
    <t>Mining and quarrying</t>
  </si>
  <si>
    <t>Manufacturing</t>
  </si>
  <si>
    <t>Electricity, gas and water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</si>
  <si>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</si>
  <si>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</si>
  <si>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</si>
  <si>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</si>
  <si>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</si>
  <si>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Constr</t>
  </si>
  <si>
    <t>adjustment factor</t>
  </si>
  <si>
    <t>1 Digit sector GDP categories</t>
  </si>
  <si>
    <t>full impact</t>
  </si>
  <si>
    <t>ind impact</t>
  </si>
  <si>
    <t>Mining</t>
  </si>
  <si>
    <t>Manufc</t>
  </si>
  <si>
    <t>Utilit</t>
  </si>
  <si>
    <t>Fin&amp;bs</t>
  </si>
  <si>
    <t>Pubadm</t>
  </si>
  <si>
    <t>Othsrv</t>
  </si>
  <si>
    <t>Trnspr</t>
  </si>
  <si>
    <t>Trdacc</t>
  </si>
  <si>
    <t>full endog</t>
  </si>
  <si>
    <t>Agr&amp;ff</t>
  </si>
  <si>
    <t>full impact on employment</t>
  </si>
  <si>
    <t>Full impact on gdp @ factor costs</t>
  </si>
  <si>
    <t>Gross Operating Surplus</t>
  </si>
  <si>
    <t>GDP @ basic prices</t>
  </si>
  <si>
    <t>Direct Tax</t>
  </si>
  <si>
    <t>GDP</t>
  </si>
  <si>
    <t>Expend</t>
  </si>
  <si>
    <t xml:space="preserve">GDP </t>
  </si>
  <si>
    <t>Income</t>
  </si>
  <si>
    <t>Impacts1</t>
  </si>
  <si>
    <t>Impacts2</t>
  </si>
  <si>
    <t>Impacts3</t>
  </si>
  <si>
    <t>target %ch in GDP component</t>
  </si>
  <si>
    <t>I1</t>
  </si>
  <si>
    <t>I2</t>
  </si>
  <si>
    <t>I3</t>
  </si>
  <si>
    <t>I4</t>
  </si>
  <si>
    <t>I5</t>
  </si>
  <si>
    <t>I6</t>
  </si>
  <si>
    <t>I7</t>
  </si>
  <si>
    <t>I8</t>
  </si>
  <si>
    <t>I9</t>
  </si>
  <si>
    <t>I10</t>
  </si>
  <si>
    <t>I11</t>
  </si>
  <si>
    <t>I12</t>
  </si>
  <si>
    <t>I13</t>
  </si>
  <si>
    <t>I14</t>
  </si>
  <si>
    <t>I15</t>
  </si>
  <si>
    <t>I16</t>
  </si>
  <si>
    <t>I17</t>
  </si>
  <si>
    <t>I18</t>
  </si>
  <si>
    <t>I19</t>
  </si>
  <si>
    <t>I20</t>
  </si>
  <si>
    <t>I21</t>
  </si>
  <si>
    <t>I22</t>
  </si>
  <si>
    <t>I23</t>
  </si>
  <si>
    <t>I24</t>
  </si>
  <si>
    <t>I25</t>
  </si>
  <si>
    <t>I26</t>
  </si>
  <si>
    <t>I27</t>
  </si>
  <si>
    <t>I28</t>
  </si>
  <si>
    <t>I29</t>
  </si>
  <si>
    <t>I30</t>
  </si>
  <si>
    <t>I31</t>
  </si>
  <si>
    <t>I32</t>
  </si>
  <si>
    <t>I33</t>
  </si>
  <si>
    <t>I34</t>
  </si>
  <si>
    <t>I35</t>
  </si>
  <si>
    <t>I36</t>
  </si>
  <si>
    <t>I37</t>
  </si>
  <si>
    <t>I38</t>
  </si>
  <si>
    <t>I39</t>
  </si>
  <si>
    <t>I40</t>
  </si>
  <si>
    <t>I41</t>
  </si>
  <si>
    <t>I42</t>
  </si>
  <si>
    <t>I43</t>
  </si>
  <si>
    <t>I44</t>
  </si>
  <si>
    <t>I45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</si>
  <si>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</si>
  <si>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</si>
  <si>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</si>
  <si>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</si>
  <si>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</si>
  <si>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</si>
  <si>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</si>
  <si>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</si>
  <si>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</si>
  <si>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I55</t>
  </si>
  <si>
    <t>I56</t>
  </si>
  <si>
    <t>I57</t>
  </si>
  <si>
    <t>I58</t>
  </si>
  <si>
    <t>I59</t>
  </si>
  <si>
    <t>I60</t>
  </si>
  <si>
    <t>I61</t>
  </si>
  <si>
    <t>I62</t>
  </si>
  <si>
    <t>First round impact on gdp @ factor costs</t>
  </si>
  <si>
    <t>PCE</t>
  </si>
  <si>
    <t>Total Wages &amp; Salaries</t>
  </si>
  <si>
    <t>W&amp;S of Prim Educ Employed</t>
  </si>
  <si>
    <t>W&amp;S of Midd Educ Employed</t>
  </si>
  <si>
    <t>W&amp;S of Second Educ Employed</t>
  </si>
  <si>
    <t>W&amp;S of Tert Educ Employed</t>
  </si>
  <si>
    <t>&lt;== % shares</t>
  </si>
  <si>
    <t>base level</t>
  </si>
  <si>
    <t>Absolute Impact on</t>
  </si>
  <si>
    <t>Q1</t>
  </si>
  <si>
    <t>Q2</t>
  </si>
  <si>
    <t>Q3</t>
  </si>
  <si>
    <t>Q4</t>
  </si>
  <si>
    <t>Rm</t>
  </si>
  <si>
    <t>Supply Shock</t>
  </si>
  <si>
    <t>Consumption</t>
  </si>
  <si>
    <t>Investment</t>
  </si>
  <si>
    <t>Annualised Q on Q growth rate</t>
  </si>
  <si>
    <t>These shocks go into each quarter</t>
  </si>
  <si>
    <t>C</t>
  </si>
  <si>
    <t>I</t>
  </si>
  <si>
    <t>G</t>
  </si>
  <si>
    <t>E</t>
  </si>
  <si>
    <t>scaling factor for adjusting each type of shock</t>
  </si>
  <si>
    <t>Sim_1</t>
  </si>
  <si>
    <t>Sim1: Supply Shock</t>
  </si>
  <si>
    <t>Sim_2</t>
  </si>
  <si>
    <t>Sim_3</t>
  </si>
  <si>
    <t>Sim_4</t>
  </si>
  <si>
    <t>Sim_5</t>
  </si>
  <si>
    <t>Supply Shock with tourism</t>
  </si>
  <si>
    <t>Sim2 + exports</t>
  </si>
  <si>
    <t>Sim 2: Supply shock with tourism demand down</t>
  </si>
  <si>
    <t>Sim 3: Sim2 + Export Shock</t>
  </si>
  <si>
    <t>Select initial shock to be implemented</t>
  </si>
  <si>
    <t>Select proportion of full impact shock for each component  in the quarter --&gt;</t>
  </si>
  <si>
    <t>Quarter weights</t>
  </si>
  <si>
    <t>Summary Results</t>
  </si>
  <si>
    <t>Do Not Change</t>
  </si>
  <si>
    <t>Can be changed</t>
  </si>
  <si>
    <t>Click on R2 to get drop down to select Sim</t>
  </si>
  <si>
    <t>Sim 4: Sim 3 + Inv Shock (Rob &amp;Dirk's original shocks)</t>
  </si>
  <si>
    <t>Ann-ual</t>
  </si>
  <si>
    <t>%sh in base</t>
  </si>
  <si>
    <t xml:space="preserve">%ch in </t>
  </si>
  <si>
    <t>cntrib to %ch</t>
  </si>
  <si>
    <t xml:space="preserve">rnk cntrb to </t>
  </si>
  <si>
    <t>%sh in</t>
  </si>
  <si>
    <t>%ch</t>
  </si>
  <si>
    <t>%ch in gdp fc</t>
  </si>
  <si>
    <t>in gdp @ fc</t>
  </si>
  <si>
    <t>total emp</t>
  </si>
  <si>
    <t>tot emp</t>
  </si>
  <si>
    <t>in tot emp</t>
  </si>
  <si>
    <t>%ch tot emp</t>
  </si>
  <si>
    <t>Sim3 + investment</t>
  </si>
  <si>
    <t>2015 South Africa SAM</t>
  </si>
  <si>
    <t>if</t>
  </si>
  <si>
    <t>&gt;100% =&gt;1</t>
  </si>
  <si>
    <t>Warning Δfd &gt; 100% ==&gt;1</t>
  </si>
  <si>
    <t>Bal of Paym (as % of pre-crises + shock GDP)</t>
  </si>
  <si>
    <t>Sim_6: ENTER YOUR OWN SHOCKS HERE</t>
  </si>
  <si>
    <t>Sim_7: ENTER YOUR OWN SHOCKS HERE</t>
  </si>
  <si>
    <t>Shock for quarter</t>
  </si>
  <si>
    <t>Sim_6</t>
  </si>
  <si>
    <t>For user entered shocks</t>
  </si>
  <si>
    <t>Sim_7</t>
  </si>
  <si>
    <t>Sim 4: Sim 3 + Inv Shock</t>
  </si>
  <si>
    <t>Sim5 Recovery Scenario 1:Q1</t>
  </si>
  <si>
    <t>Sim5 Recovery Scenario 1:Q2</t>
  </si>
  <si>
    <t>Sim5 Recovery Scenario 1:Q3</t>
  </si>
  <si>
    <t>Sim5 Recovery Scenario 3:Q4</t>
  </si>
  <si>
    <t>Quarterly change (Rm)</t>
  </si>
  <si>
    <t>Annual % change</t>
  </si>
  <si>
    <t>%ch in emp</t>
  </si>
  <si>
    <t>LB</t>
  </si>
  <si>
    <t>Exp</t>
  </si>
  <si>
    <t>ad</t>
  </si>
  <si>
    <t>Sheets</t>
  </si>
  <si>
    <t>Readme</t>
  </si>
  <si>
    <t>Notes</t>
  </si>
  <si>
    <t>Employment Data</t>
  </si>
  <si>
    <t>Empl Elast</t>
  </si>
  <si>
    <t>Employment Elasticities</t>
  </si>
  <si>
    <t>Headline Summary Results</t>
  </si>
  <si>
    <t>AveQ1-4Impacts</t>
  </si>
  <si>
    <t>Detailed Period Average Summary Results</t>
  </si>
  <si>
    <t>Q1BaseShocks</t>
  </si>
  <si>
    <t>Quarter 1 Development of Basic Shocks</t>
  </si>
  <si>
    <t>Q1Shock</t>
  </si>
  <si>
    <t>Quarter 1: Preparation of Shock for Model Inputs</t>
  </si>
  <si>
    <t>Q1Impacts</t>
  </si>
  <si>
    <t>Quarter 1: Scenario Modelling</t>
  </si>
  <si>
    <t>Q2BaseShocks</t>
  </si>
  <si>
    <t>Quarter 2 Development of Basic Shocks</t>
  </si>
  <si>
    <t>Q2Shock</t>
  </si>
  <si>
    <t>Quarter 2: Preparation of Shock for Model Inputs</t>
  </si>
  <si>
    <t>Q2Impacts</t>
  </si>
  <si>
    <t>Quarter 2: Scenario Modelling</t>
  </si>
  <si>
    <t>Q3BaseShocks</t>
  </si>
  <si>
    <t>Quarter 3 Development of Basic Shocks</t>
  </si>
  <si>
    <t>Q3Shock</t>
  </si>
  <si>
    <t>Quarter 3: Preparation of Shock for Model Inputs</t>
  </si>
  <si>
    <t>Q3Impacts</t>
  </si>
  <si>
    <t>Quarter 3: Scenario Modelling</t>
  </si>
  <si>
    <t>Q4BaseShocks</t>
  </si>
  <si>
    <t>Quarter 4 Development of Basic Shocks</t>
  </si>
  <si>
    <t>Q4Shock</t>
  </si>
  <si>
    <t>Quarter 4: Preparation of Shock for Model Inputs</t>
  </si>
  <si>
    <t>Q4Impacts</t>
  </si>
  <si>
    <t>Quarter 4: Scenario Modelling</t>
  </si>
  <si>
    <t>SAM and Preps</t>
  </si>
  <si>
    <t>SAM Data</t>
  </si>
  <si>
    <t>These are the shock options.
Select in 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</si>
</sst>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#,##0.0"/>
    <numFmt numFmtId="168" formatCode="#,##0.000"/>
    <numFmt numFmtId="169" formatCode="0.0E+00"/>
    <numFmt numFmtId="170" formatCode="0.0"/>
    <numFmt numFmtId="171" formatCode="#,##0.0000"/>
    <numFmt numFmtId="172" formatCode="0.000000"/>
  </numFmts>
  <fonts count="30" x14ac:knownFonts="1">
    <font>
      <sz val="10"/>
      <name val="Arial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9"/>
      <color theme="1"/>
      <name val="Arial Narrow"/>
      <family val="2"/>
    </font>
    <font>
      <b/>
      <sz val="10"/>
      <color rgb="FFFFFF00"/>
      <name val="Arial Narrow"/>
      <family val="2"/>
    </font>
    <font>
      <sz val="10"/>
      <color rgb="FF222222"/>
      <name val="Arial Narrow"/>
      <family val="2"/>
    </font>
    <font>
      <b/>
      <sz val="10"/>
      <color rgb="FFFF0000"/>
      <name val="Arial Narrow"/>
      <family val="2"/>
    </font>
    <font>
      <sz val="10"/>
      <color rgb="FFFFFF00"/>
      <name val="Arial Narrow"/>
      <family val="2"/>
    </font>
    <font>
      <sz val="10"/>
      <color theme="0" tint="-0.34998626667073579"/>
      <name val="Arial Narrow"/>
      <family val="2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b/>
      <sz val="10"/>
      <color indexed="10"/>
      <name val="Arial Narrow"/>
      <family val="2"/>
    </font>
    <font>
      <sz val="8"/>
      <name val="Arial"/>
      <family val="2"/>
    </font>
    <font>
      <b/>
      <sz val="12"/>
      <color rgb="FFFF0000"/>
      <name val="Arial Narrow"/>
      <family val="2"/>
    </font>
    <font>
      <sz val="10"/>
      <color theme="2" tint="-0.499984740745262"/>
      <name val="Arial Narrow"/>
      <family val="2"/>
    </font>
    <font>
      <sz val="8"/>
      <color theme="2" tint="-0.499984740745262"/>
      <name val="Arial Narrow"/>
      <family val="2"/>
    </font>
    <font>
      <b/>
      <sz val="10"/>
      <color rgb="FF222222"/>
      <name val="Arial Narrow"/>
      <family val="2"/>
    </font>
    <font>
      <b/>
      <sz val="10"/>
      <color rgb="FF006600"/>
      <name val="Arial Narrow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66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165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" fillId="0" borderId="0"/>
    <xf numFmtId="0" fontId="7" fillId="0" borderId="0" applyNumberFormat="0" applyFill="0" applyBorder="0" applyAlignment="0" applyProtection="0"/>
    <xf numFmtId="0" fontId="5" fillId="0" borderId="0"/>
    <xf numFmtId="0" fontId="4" fillId="0" borderId="0"/>
  </cellStyleXfs>
  <cellXfs count="340">
    <xf numFmtId="0" fontId="0" fillId="0" borderId="0" xfId="0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10" fillId="0" borderId="0" xfId="0" applyFont="1"/>
    <xf numFmtId="0" fontId="13" fillId="0" borderId="1" xfId="0" applyFont="1" applyBorder="1" applyAlignment="1"/>
    <xf numFmtId="3" fontId="14" fillId="0" borderId="0" xfId="0" applyNumberFormat="1" applyFont="1"/>
    <xf numFmtId="0" fontId="15" fillId="0" borderId="0" xfId="0" applyFont="1" applyAlignment="1">
      <alignment vertical="center"/>
    </xf>
    <xf numFmtId="0" fontId="16" fillId="16" borderId="0" xfId="0" applyFont="1" applyFill="1"/>
    <xf numFmtId="0" fontId="16" fillId="16" borderId="0" xfId="0" applyFont="1" applyFill="1" applyAlignment="1">
      <alignment horizontal="right" vertical="top" wrapText="1"/>
    </xf>
    <xf numFmtId="0" fontId="16" fillId="16" borderId="0" xfId="0" applyFont="1" applyFill="1" applyAlignment="1">
      <alignment vertical="top"/>
    </xf>
    <xf numFmtId="0" fontId="14" fillId="10" borderId="0" xfId="0" applyFont="1" applyFill="1"/>
    <xf numFmtId="3" fontId="14" fillId="20" borderId="0" xfId="0" applyNumberFormat="1" applyFont="1" applyFill="1"/>
    <xf numFmtId="0" fontId="14" fillId="5" borderId="0" xfId="0" quotePrefix="1" applyFont="1" applyFill="1"/>
    <xf numFmtId="3" fontId="14" fillId="21" borderId="0" xfId="0" applyNumberFormat="1" applyFont="1" applyFill="1"/>
    <xf numFmtId="0" fontId="17" fillId="0" borderId="0" xfId="0" applyFont="1"/>
    <xf numFmtId="0" fontId="14" fillId="5" borderId="0" xfId="0" applyFont="1" applyFill="1"/>
    <xf numFmtId="0" fontId="13" fillId="5" borderId="0" xfId="0" applyFont="1" applyFill="1" applyAlignment="1">
      <alignment horizontal="right"/>
    </xf>
    <xf numFmtId="0" fontId="12" fillId="5" borderId="0" xfId="0" applyFont="1" applyFill="1" applyAlignment="1">
      <alignment horizontal="right"/>
    </xf>
    <xf numFmtId="0" fontId="13" fillId="10" borderId="0" xfId="0" applyFont="1" applyFill="1" applyAlignment="1">
      <alignment horizontal="right"/>
    </xf>
    <xf numFmtId="0" fontId="12" fillId="10" borderId="0" xfId="0" applyFont="1" applyFill="1" applyAlignment="1">
      <alignment horizontal="right"/>
    </xf>
    <xf numFmtId="0" fontId="13" fillId="12" borderId="0" xfId="0" applyFont="1" applyFill="1" applyAlignment="1">
      <alignment horizontal="right"/>
    </xf>
    <xf numFmtId="0" fontId="13" fillId="5" borderId="0" xfId="0" quotePrefix="1" applyFont="1" applyFill="1" applyAlignment="1">
      <alignment horizontal="right"/>
    </xf>
    <xf numFmtId="0" fontId="14" fillId="10" borderId="0" xfId="0" quotePrefix="1" applyFont="1" applyFill="1"/>
    <xf numFmtId="3" fontId="14" fillId="6" borderId="0" xfId="0" applyNumberFormat="1" applyFont="1" applyFill="1"/>
    <xf numFmtId="3" fontId="14" fillId="13" borderId="0" xfId="0" applyNumberFormat="1" applyFont="1" applyFill="1"/>
    <xf numFmtId="0" fontId="14" fillId="11" borderId="0" xfId="0" applyFont="1" applyFill="1"/>
    <xf numFmtId="3" fontId="14" fillId="19" borderId="0" xfId="0" applyNumberFormat="1" applyFont="1" applyFill="1"/>
    <xf numFmtId="3" fontId="14" fillId="11" borderId="0" xfId="0" applyNumberFormat="1" applyFont="1" applyFill="1"/>
    <xf numFmtId="2" fontId="14" fillId="11" borderId="0" xfId="0" applyNumberFormat="1" applyFont="1" applyFill="1"/>
    <xf numFmtId="167" fontId="14" fillId="11" borderId="0" xfId="2" applyNumberFormat="1" applyFont="1" applyFill="1"/>
    <xf numFmtId="167" fontId="14" fillId="11" borderId="0" xfId="0" applyNumberFormat="1" applyFont="1" applyFill="1"/>
    <xf numFmtId="170" fontId="14" fillId="11" borderId="0" xfId="0" applyNumberFormat="1" applyFont="1" applyFill="1"/>
    <xf numFmtId="3" fontId="14" fillId="0" borderId="0" xfId="2" applyNumberFormat="1" applyFont="1"/>
    <xf numFmtId="4" fontId="14" fillId="0" borderId="0" xfId="0" applyNumberFormat="1" applyFont="1"/>
    <xf numFmtId="4" fontId="14" fillId="11" borderId="0" xfId="0" applyNumberFormat="1" applyFont="1" applyFill="1"/>
    <xf numFmtId="167" fontId="14" fillId="0" borderId="0" xfId="2" applyNumberFormat="1" applyFont="1"/>
    <xf numFmtId="3" fontId="13" fillId="5" borderId="0" xfId="0" quotePrefix="1" applyNumberFormat="1" applyFont="1" applyFill="1"/>
    <xf numFmtId="3" fontId="13" fillId="5" borderId="0" xfId="0" applyNumberFormat="1" applyFont="1" applyFill="1" applyAlignment="1">
      <alignment horizontal="right"/>
    </xf>
    <xf numFmtId="0" fontId="14" fillId="0" borderId="0" xfId="0" applyFont="1" applyFill="1"/>
    <xf numFmtId="3" fontId="14" fillId="0" borderId="0" xfId="0" applyNumberFormat="1" applyFont="1" applyFill="1"/>
    <xf numFmtId="167" fontId="18" fillId="0" borderId="0" xfId="0" applyNumberFormat="1" applyFont="1"/>
    <xf numFmtId="167" fontId="14" fillId="0" borderId="0" xfId="0" applyNumberFormat="1" applyFont="1"/>
    <xf numFmtId="4" fontId="14" fillId="0" borderId="0" xfId="0" applyNumberFormat="1" applyFont="1" applyFill="1"/>
    <xf numFmtId="167" fontId="14" fillId="0" borderId="0" xfId="0" applyNumberFormat="1" applyFont="1" applyFill="1"/>
    <xf numFmtId="170" fontId="14" fillId="0" borderId="0" xfId="0" applyNumberFormat="1" applyFont="1" applyFill="1"/>
    <xf numFmtId="3" fontId="18" fillId="2" borderId="0" xfId="0" applyNumberFormat="1" applyFont="1" applyFill="1"/>
    <xf numFmtId="0" fontId="1" fillId="7" borderId="0" xfId="8" applyFont="1" applyFill="1"/>
    <xf numFmtId="0" fontId="1" fillId="16" borderId="0" xfId="8" applyFont="1" applyFill="1" applyAlignment="1">
      <alignment horizontal="center" vertical="center" wrapText="1"/>
    </xf>
    <xf numFmtId="0" fontId="1" fillId="0" borderId="0" xfId="8" applyFont="1"/>
    <xf numFmtId="0" fontId="19" fillId="16" borderId="0" xfId="8" applyFont="1" applyFill="1" applyAlignment="1">
      <alignment horizontal="right"/>
    </xf>
    <xf numFmtId="0" fontId="1" fillId="7" borderId="0" xfId="8" applyFont="1" applyFill="1" applyAlignment="1">
      <alignment horizontal="center" vertical="center"/>
    </xf>
    <xf numFmtId="0" fontId="1" fillId="8" borderId="0" xfId="8" applyFont="1" applyFill="1" applyAlignment="1">
      <alignment horizontal="center" vertical="center"/>
    </xf>
    <xf numFmtId="0" fontId="1" fillId="10" borderId="0" xfId="8" applyFont="1" applyFill="1" applyAlignment="1">
      <alignment horizontal="center" vertical="center"/>
    </xf>
    <xf numFmtId="0" fontId="1" fillId="14" borderId="0" xfId="8" applyFont="1" applyFill="1" applyAlignment="1">
      <alignment horizontal="center" vertical="center"/>
    </xf>
    <xf numFmtId="0" fontId="19" fillId="16" borderId="0" xfId="8" applyFont="1" applyFill="1" applyAlignment="1">
      <alignment horizontal="center" vertical="center"/>
    </xf>
    <xf numFmtId="0" fontId="1" fillId="0" borderId="0" xfId="8" applyFont="1" applyAlignment="1">
      <alignment horizontal="center" vertical="center"/>
    </xf>
    <xf numFmtId="3" fontId="1" fillId="9" borderId="0" xfId="8" applyNumberFormat="1" applyFont="1" applyFill="1"/>
    <xf numFmtId="167" fontId="1" fillId="6" borderId="0" xfId="8" applyNumberFormat="1" applyFont="1" applyFill="1"/>
    <xf numFmtId="0" fontId="1" fillId="15" borderId="0" xfId="8" applyFont="1" applyFill="1"/>
    <xf numFmtId="3" fontId="12" fillId="15" borderId="0" xfId="8" applyNumberFormat="1" applyFont="1" applyFill="1"/>
    <xf numFmtId="3" fontId="12" fillId="17" borderId="0" xfId="8" applyNumberFormat="1" applyFont="1" applyFill="1"/>
    <xf numFmtId="0" fontId="1" fillId="0" borderId="0" xfId="8" quotePrefix="1" applyFont="1"/>
    <xf numFmtId="0" fontId="14" fillId="15" borderId="0" xfId="0" applyFont="1" applyFill="1"/>
    <xf numFmtId="3" fontId="1" fillId="15" borderId="0" xfId="8" applyNumberFormat="1" applyFont="1" applyFill="1"/>
    <xf numFmtId="3" fontId="1" fillId="7" borderId="0" xfId="8" applyNumberFormat="1" applyFont="1" applyFill="1"/>
    <xf numFmtId="170" fontId="1" fillId="0" borderId="0" xfId="8" applyNumberFormat="1" applyFont="1"/>
    <xf numFmtId="0" fontId="20" fillId="0" borderId="0" xfId="0" applyFont="1"/>
    <xf numFmtId="167" fontId="1" fillId="0" borderId="0" xfId="8" applyNumberFormat="1" applyFont="1"/>
    <xf numFmtId="0" fontId="21" fillId="13" borderId="0" xfId="8" applyFont="1" applyFill="1" applyAlignment="1">
      <alignment vertical="top"/>
    </xf>
    <xf numFmtId="0" fontId="21" fillId="13" borderId="0" xfId="8" applyFont="1" applyFill="1"/>
    <xf numFmtId="0" fontId="21" fillId="0" borderId="0" xfId="8" applyFont="1"/>
    <xf numFmtId="0" fontId="22" fillId="13" borderId="0" xfId="7" applyFont="1" applyFill="1" applyAlignment="1">
      <alignment vertical="top" wrapText="1"/>
    </xf>
    <xf numFmtId="0" fontId="21" fillId="13" borderId="0" xfId="8" applyFont="1" applyFill="1" applyAlignment="1">
      <alignment horizontal="center" vertical="top" wrapText="1"/>
    </xf>
    <xf numFmtId="0" fontId="21" fillId="7" borderId="0" xfId="8" applyFont="1" applyFill="1"/>
    <xf numFmtId="0" fontId="1" fillId="7" borderId="0" xfId="9" applyFont="1" applyFill="1"/>
    <xf numFmtId="0" fontId="21" fillId="7" borderId="0" xfId="8" applyFont="1" applyFill="1" applyAlignment="1">
      <alignment horizontal="right"/>
    </xf>
    <xf numFmtId="4" fontId="1" fillId="0" borderId="0" xfId="9" applyNumberFormat="1" applyFont="1"/>
    <xf numFmtId="0" fontId="21" fillId="10" borderId="0" xfId="8" applyFont="1" applyFill="1"/>
    <xf numFmtId="168" fontId="21" fillId="11" borderId="0" xfId="8" applyNumberFormat="1" applyFont="1" applyFill="1"/>
    <xf numFmtId="0" fontId="1" fillId="6" borderId="0" xfId="3" applyFont="1" applyFill="1"/>
    <xf numFmtId="0" fontId="14" fillId="6" borderId="0" xfId="0" applyFont="1" applyFill="1"/>
    <xf numFmtId="0" fontId="1" fillId="0" borderId="0" xfId="3" applyFont="1"/>
    <xf numFmtId="0" fontId="1" fillId="8" borderId="0" xfId="3" applyFont="1" applyFill="1" applyAlignment="1">
      <alignment horizontal="left" vertical="top" wrapText="1"/>
    </xf>
    <xf numFmtId="0" fontId="1" fillId="7" borderId="0" xfId="3" applyFont="1" applyFill="1" applyAlignment="1">
      <alignment horizontal="center" vertical="top" wrapText="1"/>
    </xf>
    <xf numFmtId="0" fontId="14" fillId="9" borderId="0" xfId="0" applyFont="1" applyFill="1"/>
    <xf numFmtId="0" fontId="14" fillId="7" borderId="0" xfId="0" applyFont="1" applyFill="1" applyAlignment="1">
      <alignment horizontal="center"/>
    </xf>
    <xf numFmtId="0" fontId="1" fillId="7" borderId="0" xfId="3" applyFont="1" applyFill="1"/>
    <xf numFmtId="3" fontId="1" fillId="0" borderId="0" xfId="3" applyNumberFormat="1" applyFont="1"/>
    <xf numFmtId="3" fontId="1" fillId="7" borderId="0" xfId="3" applyNumberFormat="1" applyFont="1" applyFill="1"/>
    <xf numFmtId="0" fontId="14" fillId="7" borderId="0" xfId="0" applyFont="1" applyFill="1"/>
    <xf numFmtId="3" fontId="14" fillId="7" borderId="0" xfId="0" applyNumberFormat="1" applyFont="1" applyFill="1"/>
    <xf numFmtId="169" fontId="14" fillId="0" borderId="0" xfId="0" applyNumberFormat="1" applyFont="1"/>
    <xf numFmtId="0" fontId="11" fillId="0" borderId="0" xfId="0" applyFont="1"/>
    <xf numFmtId="3" fontId="11" fillId="0" borderId="0" xfId="0" applyNumberFormat="1" applyFont="1"/>
    <xf numFmtId="0" fontId="13" fillId="2" borderId="0" xfId="0" applyFont="1" applyFill="1" applyAlignment="1">
      <alignment horizontal="right"/>
    </xf>
    <xf numFmtId="166" fontId="11" fillId="0" borderId="0" xfId="1" applyNumberFormat="1" applyFont="1"/>
    <xf numFmtId="169" fontId="16" fillId="4" borderId="0" xfId="0" applyNumberFormat="1" applyFont="1" applyFill="1"/>
    <xf numFmtId="11" fontId="18" fillId="2" borderId="0" xfId="0" applyNumberFormat="1" applyFont="1" applyFill="1"/>
    <xf numFmtId="11" fontId="11" fillId="0" borderId="0" xfId="0" applyNumberFormat="1" applyFont="1"/>
    <xf numFmtId="0" fontId="13" fillId="3" borderId="0" xfId="0" applyFont="1" applyFill="1" applyAlignment="1">
      <alignment horizontal="right"/>
    </xf>
    <xf numFmtId="0" fontId="13" fillId="3" borderId="0" xfId="0" quotePrefix="1" applyFont="1" applyFill="1"/>
    <xf numFmtId="0" fontId="13" fillId="3" borderId="0" xfId="0" quotePrefix="1" applyFont="1" applyFill="1" applyAlignment="1">
      <alignment horizontal="right"/>
    </xf>
    <xf numFmtId="0" fontId="14" fillId="3" borderId="0" xfId="0" quotePrefix="1" applyFont="1" applyFill="1"/>
    <xf numFmtId="3" fontId="14" fillId="5" borderId="0" xfId="0" applyNumberFormat="1" applyFont="1" applyFill="1"/>
    <xf numFmtId="3" fontId="14" fillId="8" borderId="0" xfId="0" applyNumberFormat="1" applyFont="1" applyFill="1"/>
    <xf numFmtId="0" fontId="14" fillId="3" borderId="0" xfId="0" applyFont="1" applyFill="1"/>
    <xf numFmtId="0" fontId="13" fillId="22" borderId="0" xfId="0" applyFont="1" applyFill="1"/>
    <xf numFmtId="0" fontId="14" fillId="12" borderId="0" xfId="0" applyFont="1" applyFill="1"/>
    <xf numFmtId="0" fontId="14" fillId="8" borderId="0" xfId="0" applyFont="1" applyFill="1"/>
    <xf numFmtId="0" fontId="13" fillId="8" borderId="0" xfId="0" applyFont="1" applyFill="1" applyAlignment="1">
      <alignment horizontal="right"/>
    </xf>
    <xf numFmtId="3" fontId="23" fillId="2" borderId="0" xfId="0" applyNumberFormat="1" applyFont="1" applyFill="1"/>
    <xf numFmtId="3" fontId="14" fillId="10" borderId="0" xfId="0" applyNumberFormat="1" applyFont="1" applyFill="1"/>
    <xf numFmtId="11" fontId="14" fillId="0" borderId="0" xfId="0" applyNumberFormat="1" applyFont="1"/>
    <xf numFmtId="171" fontId="1" fillId="6" borderId="0" xfId="8" applyNumberFormat="1" applyFont="1" applyFill="1"/>
    <xf numFmtId="0" fontId="14" fillId="12" borderId="0" xfId="0" applyFont="1" applyFill="1" applyAlignment="1">
      <alignment vertical="top"/>
    </xf>
    <xf numFmtId="0" fontId="13" fillId="8" borderId="0" xfId="0" applyFont="1" applyFill="1" applyAlignment="1">
      <alignment horizontal="right" vertical="top"/>
    </xf>
    <xf numFmtId="0" fontId="13" fillId="12" borderId="0" xfId="0" applyFont="1" applyFill="1" applyAlignment="1">
      <alignment horizontal="right" vertical="top"/>
    </xf>
    <xf numFmtId="0" fontId="14" fillId="0" borderId="0" xfId="0" applyFont="1" applyAlignment="1">
      <alignment vertical="top"/>
    </xf>
    <xf numFmtId="0" fontId="14" fillId="8" borderId="0" xfId="0" applyFont="1" applyFill="1" applyAlignment="1">
      <alignment vertical="top"/>
    </xf>
    <xf numFmtId="167" fontId="12" fillId="17" borderId="0" xfId="8" applyNumberFormat="1" applyFont="1" applyFill="1"/>
    <xf numFmtId="167" fontId="1" fillId="15" borderId="0" xfId="8" applyNumberFormat="1" applyFont="1" applyFill="1"/>
    <xf numFmtId="167" fontId="12" fillId="15" borderId="0" xfId="8" applyNumberFormat="1" applyFont="1" applyFill="1"/>
    <xf numFmtId="0" fontId="13" fillId="12" borderId="0" xfId="0" applyFont="1" applyFill="1" applyAlignment="1">
      <alignment horizontal="left"/>
    </xf>
    <xf numFmtId="3" fontId="1" fillId="0" borderId="0" xfId="8" applyNumberFormat="1" applyFont="1"/>
    <xf numFmtId="0" fontId="16" fillId="16" borderId="0" xfId="0" applyFont="1" applyFill="1" applyAlignment="1">
      <alignment horizontal="center" vertical="center" wrapText="1"/>
    </xf>
    <xf numFmtId="0" fontId="14" fillId="9" borderId="5" xfId="0" applyFont="1" applyFill="1" applyBorder="1"/>
    <xf numFmtId="0" fontId="14" fillId="9" borderId="0" xfId="0" applyFont="1" applyFill="1" applyBorder="1" applyAlignment="1">
      <alignment horizontal="right"/>
    </xf>
    <xf numFmtId="0" fontId="14" fillId="9" borderId="6" xfId="0" applyFont="1" applyFill="1" applyBorder="1" applyAlignment="1">
      <alignment horizontal="right"/>
    </xf>
    <xf numFmtId="0" fontId="14" fillId="9" borderId="0" xfId="0" applyFont="1" applyFill="1" applyBorder="1"/>
    <xf numFmtId="0" fontId="14" fillId="9" borderId="6" xfId="0" applyFont="1" applyFill="1" applyBorder="1"/>
    <xf numFmtId="0" fontId="14" fillId="0" borderId="0" xfId="0" applyFont="1" applyAlignment="1">
      <alignment horizontal="center" vertical="center"/>
    </xf>
    <xf numFmtId="4" fontId="14" fillId="9" borderId="7" xfId="0" applyNumberFormat="1" applyFont="1" applyFill="1" applyBorder="1" applyAlignment="1">
      <alignment horizontal="center" vertical="center"/>
    </xf>
    <xf numFmtId="4" fontId="13" fillId="9" borderId="1" xfId="0" applyNumberFormat="1" applyFont="1" applyFill="1" applyBorder="1" applyAlignment="1">
      <alignment horizontal="center" vertical="center"/>
    </xf>
    <xf numFmtId="4" fontId="13" fillId="9" borderId="8" xfId="0" applyNumberFormat="1" applyFont="1" applyFill="1" applyBorder="1" applyAlignment="1">
      <alignment horizontal="center" vertical="center"/>
    </xf>
    <xf numFmtId="4" fontId="14" fillId="23" borderId="7" xfId="0" applyNumberFormat="1" applyFont="1" applyFill="1" applyBorder="1" applyAlignment="1">
      <alignment horizontal="center" vertical="center"/>
    </xf>
    <xf numFmtId="4" fontId="13" fillId="23" borderId="1" xfId="0" applyNumberFormat="1" applyFont="1" applyFill="1" applyBorder="1" applyAlignment="1">
      <alignment horizontal="center" vertical="center"/>
    </xf>
    <xf numFmtId="4" fontId="13" fillId="23" borderId="8" xfId="0" applyNumberFormat="1" applyFont="1" applyFill="1" applyBorder="1" applyAlignment="1">
      <alignment horizontal="center" vertical="center"/>
    </xf>
    <xf numFmtId="4" fontId="13" fillId="0" borderId="1" xfId="0" applyNumberFormat="1" applyFont="1" applyBorder="1" applyAlignment="1">
      <alignment horizontal="center" vertical="center"/>
    </xf>
    <xf numFmtId="0" fontId="14" fillId="24" borderId="0" xfId="0" applyFont="1" applyFill="1"/>
    <xf numFmtId="0" fontId="14" fillId="24" borderId="0" xfId="0" applyFont="1" applyFill="1" applyAlignment="1">
      <alignment vertical="center"/>
    </xf>
    <xf numFmtId="0" fontId="18" fillId="5" borderId="9" xfId="0" applyFont="1" applyFill="1" applyBorder="1" applyAlignment="1">
      <alignment horizontal="right"/>
    </xf>
    <xf numFmtId="0" fontId="18" fillId="25" borderId="9" xfId="0" applyFont="1" applyFill="1" applyBorder="1" applyAlignment="1">
      <alignment horizontal="right"/>
    </xf>
    <xf numFmtId="0" fontId="18" fillId="24" borderId="9" xfId="0" applyFont="1" applyFill="1" applyBorder="1" applyAlignment="1">
      <alignment horizontal="right"/>
    </xf>
    <xf numFmtId="0" fontId="1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3" fillId="19" borderId="5" xfId="0" applyFont="1" applyFill="1" applyBorder="1" applyAlignment="1">
      <alignment horizontal="center" vertical="center" wrapText="1"/>
    </xf>
    <xf numFmtId="0" fontId="13" fillId="19" borderId="0" xfId="0" applyFont="1" applyFill="1" applyBorder="1" applyAlignment="1">
      <alignment horizontal="center" vertical="center" wrapText="1"/>
    </xf>
    <xf numFmtId="0" fontId="13" fillId="19" borderId="6" xfId="0" applyFont="1" applyFill="1" applyBorder="1" applyAlignment="1">
      <alignment horizontal="center" vertical="center" wrapText="1"/>
    </xf>
    <xf numFmtId="167" fontId="11" fillId="20" borderId="5" xfId="0" applyNumberFormat="1" applyFont="1" applyFill="1" applyBorder="1"/>
    <xf numFmtId="167" fontId="11" fillId="20" borderId="0" xfId="0" applyNumberFormat="1" applyFont="1" applyFill="1" applyBorder="1"/>
    <xf numFmtId="167" fontId="11" fillId="20" borderId="6" xfId="0" applyNumberFormat="1" applyFont="1" applyFill="1" applyBorder="1"/>
    <xf numFmtId="167" fontId="11" fillId="21" borderId="5" xfId="0" applyNumberFormat="1" applyFont="1" applyFill="1" applyBorder="1"/>
    <xf numFmtId="167" fontId="11" fillId="21" borderId="0" xfId="0" applyNumberFormat="1" applyFont="1" applyFill="1" applyBorder="1"/>
    <xf numFmtId="167" fontId="11" fillId="21" borderId="6" xfId="0" applyNumberFormat="1" applyFont="1" applyFill="1" applyBorder="1"/>
    <xf numFmtId="0" fontId="14" fillId="5" borderId="5" xfId="0" applyFont="1" applyFill="1" applyBorder="1"/>
    <xf numFmtId="0" fontId="14" fillId="5" borderId="0" xfId="0" applyFont="1" applyFill="1" applyBorder="1"/>
    <xf numFmtId="0" fontId="14" fillId="5" borderId="6" xfId="0" applyFont="1" applyFill="1" applyBorder="1"/>
    <xf numFmtId="167" fontId="11" fillId="10" borderId="5" xfId="0" applyNumberFormat="1" applyFont="1" applyFill="1" applyBorder="1"/>
    <xf numFmtId="167" fontId="11" fillId="10" borderId="0" xfId="0" applyNumberFormat="1" applyFont="1" applyFill="1" applyBorder="1"/>
    <xf numFmtId="167" fontId="11" fillId="10" borderId="6" xfId="0" applyNumberFormat="1" applyFont="1" applyFill="1" applyBorder="1"/>
    <xf numFmtId="167" fontId="11" fillId="20" borderId="7" xfId="0" applyNumberFormat="1" applyFont="1" applyFill="1" applyBorder="1"/>
    <xf numFmtId="167" fontId="11" fillId="20" borderId="1" xfId="0" applyNumberFormat="1" applyFont="1" applyFill="1" applyBorder="1"/>
    <xf numFmtId="167" fontId="11" fillId="20" borderId="8" xfId="0" applyNumberFormat="1" applyFont="1" applyFill="1" applyBorder="1"/>
    <xf numFmtId="167" fontId="11" fillId="20" borderId="13" xfId="0" applyNumberFormat="1" applyFont="1" applyFill="1" applyBorder="1"/>
    <xf numFmtId="167" fontId="11" fillId="21" borderId="13" xfId="0" applyNumberFormat="1" applyFont="1" applyFill="1" applyBorder="1"/>
    <xf numFmtId="0" fontId="14" fillId="5" borderId="13" xfId="0" applyFont="1" applyFill="1" applyBorder="1"/>
    <xf numFmtId="167" fontId="11" fillId="10" borderId="13" xfId="0" applyNumberFormat="1" applyFont="1" applyFill="1" applyBorder="1"/>
    <xf numFmtId="167" fontId="11" fillId="20" borderId="14" xfId="0" applyNumberFormat="1" applyFont="1" applyFill="1" applyBorder="1"/>
    <xf numFmtId="0" fontId="13" fillId="19" borderId="5" xfId="0" applyFont="1" applyFill="1" applyBorder="1" applyAlignment="1">
      <alignment horizontal="right" wrapText="1"/>
    </xf>
    <xf numFmtId="0" fontId="13" fillId="19" borderId="0" xfId="0" applyFont="1" applyFill="1" applyBorder="1" applyAlignment="1">
      <alignment horizontal="right" wrapText="1"/>
    </xf>
    <xf numFmtId="0" fontId="13" fillId="19" borderId="6" xfId="0" applyFont="1" applyFill="1" applyBorder="1" applyAlignment="1">
      <alignment horizontal="right" wrapText="1"/>
    </xf>
    <xf numFmtId="0" fontId="27" fillId="0" borderId="1" xfId="0" applyFont="1" applyBorder="1"/>
    <xf numFmtId="0" fontId="27" fillId="0" borderId="8" xfId="0" applyFont="1" applyBorder="1"/>
    <xf numFmtId="0" fontId="18" fillId="26" borderId="9" xfId="0" applyFont="1" applyFill="1" applyBorder="1" applyAlignment="1">
      <alignment horizontal="right"/>
    </xf>
    <xf numFmtId="167" fontId="14" fillId="23" borderId="5" xfId="0" applyNumberFormat="1" applyFont="1" applyFill="1" applyBorder="1"/>
    <xf numFmtId="167" fontId="14" fillId="23" borderId="0" xfId="0" applyNumberFormat="1" applyFont="1" applyFill="1" applyBorder="1" applyAlignment="1">
      <alignment horizontal="center"/>
    </xf>
    <xf numFmtId="167" fontId="14" fillId="23" borderId="6" xfId="0" applyNumberFormat="1" applyFont="1" applyFill="1" applyBorder="1" applyAlignment="1">
      <alignment horizontal="center"/>
    </xf>
    <xf numFmtId="167" fontId="14" fillId="9" borderId="5" xfId="0" applyNumberFormat="1" applyFont="1" applyFill="1" applyBorder="1"/>
    <xf numFmtId="167" fontId="14" fillId="9" borderId="0" xfId="0" applyNumberFormat="1" applyFont="1" applyFill="1" applyBorder="1"/>
    <xf numFmtId="167" fontId="14" fillId="9" borderId="6" xfId="0" applyNumberFormat="1" applyFont="1" applyFill="1" applyBorder="1"/>
    <xf numFmtId="167" fontId="14" fillId="23" borderId="0" xfId="0" applyNumberFormat="1" applyFont="1" applyFill="1" applyBorder="1"/>
    <xf numFmtId="167" fontId="14" fillId="23" borderId="0" xfId="0" applyNumberFormat="1" applyFont="1" applyFill="1" applyBorder="1" applyAlignment="1" applyProtection="1">
      <alignment horizontal="right"/>
      <protection locked="0"/>
    </xf>
    <xf numFmtId="167" fontId="14" fillId="23" borderId="6" xfId="0" applyNumberFormat="1" applyFont="1" applyFill="1" applyBorder="1" applyAlignment="1" applyProtection="1">
      <alignment horizontal="right"/>
      <protection locked="0"/>
    </xf>
    <xf numFmtId="167" fontId="14" fillId="9" borderId="0" xfId="0" applyNumberFormat="1" applyFont="1" applyFill="1" applyBorder="1" applyAlignment="1" applyProtection="1">
      <alignment horizontal="right"/>
      <protection locked="0"/>
    </xf>
    <xf numFmtId="167" fontId="14" fillId="9" borderId="6" xfId="0" applyNumberFormat="1" applyFont="1" applyFill="1" applyBorder="1" applyAlignment="1" applyProtection="1">
      <alignment horizontal="right"/>
      <protection locked="0"/>
    </xf>
    <xf numFmtId="167" fontId="14" fillId="23" borderId="7" xfId="0" applyNumberFormat="1" applyFont="1" applyFill="1" applyBorder="1"/>
    <xf numFmtId="167" fontId="14" fillId="23" borderId="1" xfId="0" applyNumberFormat="1" applyFont="1" applyFill="1" applyBorder="1" applyAlignment="1">
      <alignment horizontal="center"/>
    </xf>
    <xf numFmtId="167" fontId="14" fillId="23" borderId="8" xfId="0" applyNumberFormat="1" applyFont="1" applyFill="1" applyBorder="1" applyAlignment="1">
      <alignment horizontal="center"/>
    </xf>
    <xf numFmtId="167" fontId="14" fillId="9" borderId="7" xfId="0" applyNumberFormat="1" applyFont="1" applyFill="1" applyBorder="1"/>
    <xf numFmtId="167" fontId="14" fillId="9" borderId="1" xfId="0" applyNumberFormat="1" applyFont="1" applyFill="1" applyBorder="1"/>
    <xf numFmtId="167" fontId="14" fillId="9" borderId="8" xfId="0" applyNumberFormat="1" applyFont="1" applyFill="1" applyBorder="1"/>
    <xf numFmtId="167" fontId="14" fillId="23" borderId="1" xfId="0" applyNumberFormat="1" applyFont="1" applyFill="1" applyBorder="1"/>
    <xf numFmtId="167" fontId="14" fillId="23" borderId="1" xfId="0" applyNumberFormat="1" applyFont="1" applyFill="1" applyBorder="1" applyAlignment="1" applyProtection="1">
      <alignment horizontal="right"/>
      <protection locked="0"/>
    </xf>
    <xf numFmtId="167" fontId="14" fillId="23" borderId="8" xfId="0" applyNumberFormat="1" applyFont="1" applyFill="1" applyBorder="1" applyAlignment="1" applyProtection="1">
      <alignment horizontal="right"/>
      <protection locked="0"/>
    </xf>
    <xf numFmtId="167" fontId="14" fillId="9" borderId="1" xfId="0" applyNumberFormat="1" applyFont="1" applyFill="1" applyBorder="1" applyAlignment="1" applyProtection="1">
      <alignment horizontal="right"/>
      <protection locked="0"/>
    </xf>
    <xf numFmtId="167" fontId="14" fillId="9" borderId="8" xfId="0" applyNumberFormat="1" applyFont="1" applyFill="1" applyBorder="1" applyAlignment="1" applyProtection="1">
      <alignment horizontal="right"/>
      <protection locked="0"/>
    </xf>
    <xf numFmtId="0" fontId="13" fillId="26" borderId="0" xfId="0" applyFont="1" applyFill="1" applyAlignment="1">
      <alignment horizontal="right"/>
    </xf>
    <xf numFmtId="0" fontId="14" fillId="26" borderId="0" xfId="0" applyFont="1" applyFill="1" applyAlignment="1">
      <alignment horizontal="right"/>
    </xf>
    <xf numFmtId="0" fontId="13" fillId="18" borderId="0" xfId="0" applyFont="1" applyFill="1" applyAlignment="1">
      <alignment horizontal="right"/>
    </xf>
    <xf numFmtId="0" fontId="13" fillId="7" borderId="0" xfId="0" applyFont="1" applyFill="1" applyAlignment="1">
      <alignment horizontal="right"/>
    </xf>
    <xf numFmtId="0" fontId="14" fillId="26" borderId="0" xfId="0" quotePrefix="1" applyFont="1" applyFill="1" applyAlignment="1">
      <alignment horizontal="right"/>
    </xf>
    <xf numFmtId="0" fontId="13" fillId="7" borderId="0" xfId="0" applyFont="1" applyFill="1" applyAlignment="1">
      <alignment horizontal="left"/>
    </xf>
    <xf numFmtId="167" fontId="14" fillId="0" borderId="0" xfId="2" applyNumberFormat="1" applyFont="1" applyFill="1"/>
    <xf numFmtId="0" fontId="14" fillId="18" borderId="0" xfId="0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13" fillId="26" borderId="0" xfId="2" applyNumberFormat="1" applyFont="1" applyFill="1" applyAlignment="1">
      <alignment horizontal="right"/>
    </xf>
    <xf numFmtId="0" fontId="14" fillId="26" borderId="0" xfId="0" applyFont="1" applyFill="1"/>
    <xf numFmtId="167" fontId="14" fillId="26" borderId="0" xfId="0" applyNumberFormat="1" applyFont="1" applyFill="1"/>
    <xf numFmtId="167" fontId="13" fillId="18" borderId="0" xfId="0" applyNumberFormat="1" applyFont="1" applyFill="1" applyAlignment="1">
      <alignment horizontal="right"/>
    </xf>
    <xf numFmtId="167" fontId="11" fillId="20" borderId="0" xfId="0" applyNumberFormat="1" applyFont="1" applyFill="1"/>
    <xf numFmtId="167" fontId="11" fillId="21" borderId="0" xfId="0" applyNumberFormat="1" applyFont="1" applyFill="1"/>
    <xf numFmtId="167" fontId="11" fillId="10" borderId="0" xfId="0" applyNumberFormat="1" applyFont="1" applyFill="1"/>
    <xf numFmtId="0" fontId="14" fillId="7" borderId="9" xfId="0" applyFont="1" applyFill="1" applyBorder="1"/>
    <xf numFmtId="0" fontId="13" fillId="7" borderId="10" xfId="0" applyFont="1" applyFill="1" applyBorder="1" applyAlignment="1">
      <alignment horizontal="center"/>
    </xf>
    <xf numFmtId="0" fontId="13" fillId="19" borderId="0" xfId="0" applyFont="1" applyFill="1"/>
    <xf numFmtId="0" fontId="28" fillId="19" borderId="0" xfId="0" applyFont="1" applyFill="1"/>
    <xf numFmtId="167" fontId="18" fillId="26" borderId="10" xfId="0" applyNumberFormat="1" applyFont="1" applyFill="1" applyBorder="1" applyAlignment="1">
      <alignment horizontal="center"/>
    </xf>
    <xf numFmtId="167" fontId="18" fillId="26" borderId="10" xfId="2" applyNumberFormat="1" applyFont="1" applyFill="1" applyBorder="1" applyAlignment="1">
      <alignment horizontal="center"/>
    </xf>
    <xf numFmtId="167" fontId="18" fillId="26" borderId="11" xfId="0" applyNumberFormat="1" applyFont="1" applyFill="1" applyBorder="1" applyAlignment="1">
      <alignment horizontal="center"/>
    </xf>
    <xf numFmtId="167" fontId="18" fillId="5" borderId="10" xfId="0" applyNumberFormat="1" applyFont="1" applyFill="1" applyBorder="1" applyAlignment="1">
      <alignment horizontal="center"/>
    </xf>
    <xf numFmtId="167" fontId="18" fillId="5" borderId="11" xfId="0" applyNumberFormat="1" applyFont="1" applyFill="1" applyBorder="1" applyAlignment="1">
      <alignment horizontal="center"/>
    </xf>
    <xf numFmtId="167" fontId="18" fillId="25" borderId="10" xfId="0" applyNumberFormat="1" applyFont="1" applyFill="1" applyBorder="1" applyAlignment="1">
      <alignment horizontal="center"/>
    </xf>
    <xf numFmtId="167" fontId="18" fillId="25" borderId="11" xfId="0" applyNumberFormat="1" applyFont="1" applyFill="1" applyBorder="1" applyAlignment="1">
      <alignment horizontal="center"/>
    </xf>
    <xf numFmtId="167" fontId="18" fillId="24" borderId="10" xfId="0" applyNumberFormat="1" applyFont="1" applyFill="1" applyBorder="1" applyAlignment="1">
      <alignment horizontal="center"/>
    </xf>
    <xf numFmtId="167" fontId="18" fillId="24" borderId="11" xfId="0" applyNumberFormat="1" applyFont="1" applyFill="1" applyBorder="1" applyAlignment="1">
      <alignment horizontal="center"/>
    </xf>
    <xf numFmtId="3" fontId="16" fillId="4" borderId="0" xfId="0" applyNumberFormat="1" applyFont="1" applyFill="1"/>
    <xf numFmtId="3" fontId="16" fillId="4" borderId="0" xfId="2" applyNumberFormat="1" applyFont="1" applyFill="1"/>
    <xf numFmtId="4" fontId="18" fillId="2" borderId="0" xfId="0" applyNumberFormat="1" applyFont="1" applyFill="1"/>
    <xf numFmtId="4" fontId="11" fillId="2" borderId="0" xfId="0" applyNumberFormat="1" applyFont="1" applyFill="1"/>
    <xf numFmtId="167" fontId="11" fillId="2" borderId="5" xfId="0" applyNumberFormat="1" applyFont="1" applyFill="1" applyBorder="1"/>
    <xf numFmtId="167" fontId="11" fillId="2" borderId="0" xfId="0" applyNumberFormat="1" applyFont="1" applyFill="1"/>
    <xf numFmtId="167" fontId="11" fillId="2" borderId="6" xfId="0" applyNumberFormat="1" applyFont="1" applyFill="1" applyBorder="1"/>
    <xf numFmtId="167" fontId="11" fillId="2" borderId="13" xfId="0" applyNumberFormat="1" applyFont="1" applyFill="1" applyBorder="1"/>
    <xf numFmtId="167" fontId="11" fillId="2" borderId="0" xfId="0" applyNumberFormat="1" applyFont="1" applyFill="1" applyBorder="1"/>
    <xf numFmtId="4" fontId="14" fillId="17" borderId="7" xfId="0" applyNumberFormat="1" applyFont="1" applyFill="1" applyBorder="1" applyAlignment="1">
      <alignment horizontal="center" vertical="center"/>
    </xf>
    <xf numFmtId="4" fontId="13" fillId="17" borderId="1" xfId="0" applyNumberFormat="1" applyFont="1" applyFill="1" applyBorder="1" applyAlignment="1">
      <alignment horizontal="center" vertical="center"/>
    </xf>
    <xf numFmtId="4" fontId="13" fillId="17" borderId="8" xfId="0" applyNumberFormat="1" applyFont="1" applyFill="1" applyBorder="1" applyAlignment="1">
      <alignment horizontal="center" vertical="center"/>
    </xf>
    <xf numFmtId="167" fontId="14" fillId="17" borderId="5" xfId="0" applyNumberFormat="1" applyFont="1" applyFill="1" applyBorder="1"/>
    <xf numFmtId="167" fontId="14" fillId="17" borderId="0" xfId="0" applyNumberFormat="1" applyFont="1" applyFill="1"/>
    <xf numFmtId="167" fontId="14" fillId="17" borderId="6" xfId="0" applyNumberFormat="1" applyFont="1" applyFill="1" applyBorder="1"/>
    <xf numFmtId="167" fontId="14" fillId="17" borderId="7" xfId="0" applyNumberFormat="1" applyFont="1" applyFill="1" applyBorder="1"/>
    <xf numFmtId="167" fontId="14" fillId="17" borderId="1" xfId="0" applyNumberFormat="1" applyFont="1" applyFill="1" applyBorder="1"/>
    <xf numFmtId="167" fontId="14" fillId="17" borderId="8" xfId="0" applyNumberFormat="1" applyFont="1" applyFill="1" applyBorder="1"/>
    <xf numFmtId="167" fontId="14" fillId="9" borderId="0" xfId="0" applyNumberFormat="1" applyFont="1" applyFill="1"/>
    <xf numFmtId="0" fontId="11" fillId="24" borderId="0" xfId="0" applyFont="1" applyFill="1"/>
    <xf numFmtId="0" fontId="14" fillId="0" borderId="0" xfId="0" applyFont="1" applyFill="1" applyBorder="1"/>
    <xf numFmtId="2" fontId="14" fillId="0" borderId="0" xfId="0" applyNumberFormat="1" applyFont="1" applyFill="1" applyBorder="1"/>
    <xf numFmtId="0" fontId="19" fillId="28" borderId="0" xfId="0" applyFont="1" applyFill="1"/>
    <xf numFmtId="0" fontId="19" fillId="28" borderId="0" xfId="0" applyFont="1" applyFill="1" applyAlignment="1">
      <alignment horizontal="right"/>
    </xf>
    <xf numFmtId="0" fontId="29" fillId="26" borderId="0" xfId="0" applyFont="1" applyFill="1"/>
    <xf numFmtId="168" fontId="14" fillId="19" borderId="0" xfId="0" applyNumberFormat="1" applyFont="1" applyFill="1"/>
    <xf numFmtId="0" fontId="14" fillId="0" borderId="0" xfId="0" applyFont="1" applyBorder="1"/>
    <xf numFmtId="0" fontId="13" fillId="0" borderId="0" xfId="0" applyFont="1" applyBorder="1"/>
    <xf numFmtId="0" fontId="7" fillId="0" borderId="0" xfId="7"/>
    <xf numFmtId="172" fontId="14" fillId="0" borderId="0" xfId="0" applyNumberFormat="1" applyFont="1"/>
    <xf numFmtId="0" fontId="19" fillId="27" borderId="0" xfId="0" applyFont="1" applyFill="1" applyAlignment="1">
      <alignment horizontal="center"/>
    </xf>
    <xf numFmtId="0" fontId="16" fillId="16" borderId="0" xfId="0" applyFont="1" applyFill="1" applyAlignment="1">
      <alignment horizontal="center" vertical="center" wrapText="1"/>
    </xf>
    <xf numFmtId="0" fontId="13" fillId="19" borderId="3" xfId="0" applyFont="1" applyFill="1" applyBorder="1" applyAlignment="1">
      <alignment horizontal="center" vertical="center" wrapText="1"/>
    </xf>
    <xf numFmtId="0" fontId="13" fillId="19" borderId="2" xfId="0" applyFont="1" applyFill="1" applyBorder="1" applyAlignment="1">
      <alignment horizontal="center" vertical="center" wrapText="1"/>
    </xf>
    <xf numFmtId="0" fontId="13" fillId="19" borderId="4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right" vertical="center" wrapText="1"/>
    </xf>
    <xf numFmtId="0" fontId="26" fillId="0" borderId="3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13" fillId="19" borderId="12" xfId="0" applyFont="1" applyFill="1" applyBorder="1" applyAlignment="1">
      <alignment horizontal="center" vertical="center" wrapText="1"/>
    </xf>
    <xf numFmtId="0" fontId="13" fillId="19" borderId="13" xfId="0" applyFont="1" applyFill="1" applyBorder="1" applyAlignment="1">
      <alignment horizontal="center" vertical="center" wrapText="1"/>
    </xf>
    <xf numFmtId="0" fontId="13" fillId="24" borderId="0" xfId="0" applyFont="1" applyFill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center" vertical="center" wrapText="1"/>
    </xf>
    <xf numFmtId="0" fontId="14" fillId="9" borderId="6" xfId="0" applyFont="1" applyFill="1" applyBorder="1" applyAlignment="1">
      <alignment horizontal="center" vertical="center" wrapText="1"/>
    </xf>
    <xf numFmtId="0" fontId="18" fillId="0" borderId="9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4" fillId="23" borderId="3" xfId="0" applyFont="1" applyFill="1" applyBorder="1" applyAlignment="1">
      <alignment horizontal="center" vertical="center"/>
    </xf>
    <xf numFmtId="0" fontId="14" fillId="23" borderId="2" xfId="0" applyFont="1" applyFill="1" applyBorder="1" applyAlignment="1">
      <alignment horizontal="center" vertical="center"/>
    </xf>
    <xf numFmtId="0" fontId="14" fillId="23" borderId="4" xfId="0" applyFont="1" applyFill="1" applyBorder="1" applyAlignment="1">
      <alignment horizontal="center" vertical="center"/>
    </xf>
    <xf numFmtId="0" fontId="14" fillId="23" borderId="5" xfId="0" applyFont="1" applyFill="1" applyBorder="1" applyAlignment="1">
      <alignment horizontal="center" vertical="center"/>
    </xf>
    <xf numFmtId="0" fontId="14" fillId="23" borderId="0" xfId="0" applyFont="1" applyFill="1" applyBorder="1" applyAlignment="1">
      <alignment horizontal="center" vertical="center"/>
    </xf>
    <xf numFmtId="0" fontId="14" fillId="23" borderId="6" xfId="0" applyFont="1" applyFill="1" applyBorder="1" applyAlignment="1">
      <alignment horizontal="center" vertical="center"/>
    </xf>
    <xf numFmtId="0" fontId="11" fillId="9" borderId="3" xfId="0" applyFont="1" applyFill="1" applyBorder="1" applyAlignment="1">
      <alignment horizontal="center"/>
    </xf>
    <xf numFmtId="0" fontId="11" fillId="9" borderId="2" xfId="0" applyFont="1" applyFill="1" applyBorder="1" applyAlignment="1">
      <alignment horizontal="center"/>
    </xf>
    <xf numFmtId="0" fontId="11" fillId="9" borderId="4" xfId="0" applyFont="1" applyFill="1" applyBorder="1" applyAlignment="1">
      <alignment horizontal="center"/>
    </xf>
    <xf numFmtId="0" fontId="11" fillId="23" borderId="3" xfId="0" applyFont="1" applyFill="1" applyBorder="1" applyAlignment="1">
      <alignment horizontal="center" vertical="center" wrapText="1"/>
    </xf>
    <xf numFmtId="0" fontId="11" fillId="23" borderId="2" xfId="0" applyFont="1" applyFill="1" applyBorder="1" applyAlignment="1">
      <alignment horizontal="center" vertical="center" wrapText="1"/>
    </xf>
    <xf numFmtId="0" fontId="11" fillId="23" borderId="4" xfId="0" applyFont="1" applyFill="1" applyBorder="1" applyAlignment="1">
      <alignment horizontal="center" vertical="center" wrapText="1"/>
    </xf>
    <xf numFmtId="0" fontId="11" fillId="23" borderId="5" xfId="0" applyFont="1" applyFill="1" applyBorder="1" applyAlignment="1">
      <alignment horizontal="center" vertical="center" wrapText="1"/>
    </xf>
    <xf numFmtId="0" fontId="11" fillId="23" borderId="0" xfId="0" applyFont="1" applyFill="1" applyBorder="1" applyAlignment="1">
      <alignment horizontal="center" vertical="center" wrapText="1"/>
    </xf>
    <xf numFmtId="0" fontId="11" fillId="23" borderId="6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0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7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/>
    </xf>
    <xf numFmtId="0" fontId="14" fillId="9" borderId="0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14" fillId="23" borderId="5" xfId="0" applyFont="1" applyFill="1" applyBorder="1" applyAlignment="1">
      <alignment horizontal="center"/>
    </xf>
    <xf numFmtId="0" fontId="14" fillId="23" borderId="0" xfId="0" applyFont="1" applyFill="1" applyBorder="1" applyAlignment="1">
      <alignment horizontal="center"/>
    </xf>
    <xf numFmtId="0" fontId="14" fillId="23" borderId="6" xfId="0" applyFont="1" applyFill="1" applyBorder="1" applyAlignment="1">
      <alignment horizontal="center"/>
    </xf>
    <xf numFmtId="0" fontId="14" fillId="9" borderId="9" xfId="0" applyFont="1" applyFill="1" applyBorder="1" applyAlignment="1">
      <alignment horizontal="center"/>
    </xf>
    <xf numFmtId="0" fontId="14" fillId="9" borderId="10" xfId="0" applyFont="1" applyFill="1" applyBorder="1" applyAlignment="1">
      <alignment horizontal="center"/>
    </xf>
    <xf numFmtId="0" fontId="14" fillId="9" borderId="11" xfId="0" applyFont="1" applyFill="1" applyBorder="1" applyAlignment="1">
      <alignment horizontal="center"/>
    </xf>
    <xf numFmtId="0" fontId="14" fillId="23" borderId="9" xfId="0" applyFont="1" applyFill="1" applyBorder="1" applyAlignment="1">
      <alignment horizontal="center"/>
    </xf>
    <xf numFmtId="0" fontId="14" fillId="23" borderId="10" xfId="0" applyFont="1" applyFill="1" applyBorder="1" applyAlignment="1">
      <alignment horizontal="center"/>
    </xf>
    <xf numFmtId="0" fontId="14" fillId="23" borderId="11" xfId="0" applyFont="1" applyFill="1" applyBorder="1" applyAlignment="1">
      <alignment horizontal="center"/>
    </xf>
    <xf numFmtId="0" fontId="14" fillId="17" borderId="3" xfId="0" applyFont="1" applyFill="1" applyBorder="1" applyAlignment="1">
      <alignment horizontal="center" vertical="center" wrapText="1"/>
    </xf>
    <xf numFmtId="0" fontId="14" fillId="17" borderId="2" xfId="0" applyFont="1" applyFill="1" applyBorder="1" applyAlignment="1">
      <alignment horizontal="center" vertical="center" wrapText="1"/>
    </xf>
    <xf numFmtId="0" fontId="14" fillId="17" borderId="4" xfId="0" applyFont="1" applyFill="1" applyBorder="1" applyAlignment="1">
      <alignment horizontal="center" vertical="center" wrapText="1"/>
    </xf>
    <xf numFmtId="0" fontId="14" fillId="17" borderId="5" xfId="0" applyFont="1" applyFill="1" applyBorder="1" applyAlignment="1">
      <alignment horizontal="center" vertical="center" wrapText="1"/>
    </xf>
    <xf numFmtId="0" fontId="14" fillId="17" borderId="0" xfId="0" applyFont="1" applyFill="1" applyAlignment="1">
      <alignment horizontal="center" vertical="center" wrapText="1"/>
    </xf>
    <xf numFmtId="0" fontId="14" fillId="17" borderId="6" xfId="0" applyFont="1" applyFill="1" applyBorder="1" applyAlignment="1">
      <alignment horizontal="center" vertical="center" wrapText="1"/>
    </xf>
    <xf numFmtId="0" fontId="14" fillId="17" borderId="9" xfId="0" applyFont="1" applyFill="1" applyBorder="1" applyAlignment="1">
      <alignment horizontal="center"/>
    </xf>
    <xf numFmtId="0" fontId="14" fillId="17" borderId="10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5" xfId="0" applyFont="1" applyFill="1" applyBorder="1" applyAlignment="1">
      <alignment horizontal="center"/>
    </xf>
    <xf numFmtId="0" fontId="14" fillId="17" borderId="0" xfId="0" applyFont="1" applyFill="1" applyAlignment="1">
      <alignment horizontal="center"/>
    </xf>
    <xf numFmtId="0" fontId="14" fillId="17" borderId="6" xfId="0" applyFont="1" applyFill="1" applyBorder="1" applyAlignment="1">
      <alignment horizontal="center"/>
    </xf>
    <xf numFmtId="0" fontId="14" fillId="9" borderId="0" xfId="0" applyFont="1" applyFill="1" applyAlignment="1">
      <alignment horizontal="center" vertical="center" wrapText="1"/>
    </xf>
    <xf numFmtId="0" fontId="1" fillId="11" borderId="0" xfId="8" applyFont="1" applyFill="1" applyAlignment="1">
      <alignment horizontal="center" vertical="center"/>
    </xf>
    <xf numFmtId="0" fontId="1" fillId="18" borderId="0" xfId="8" applyFont="1" applyFill="1" applyAlignment="1">
      <alignment horizontal="center" vertical="center" wrapText="1"/>
    </xf>
    <xf numFmtId="0" fontId="12" fillId="8" borderId="0" xfId="8" applyFont="1" applyFill="1" applyAlignment="1">
      <alignment horizontal="center"/>
    </xf>
    <xf numFmtId="0" fontId="12" fillId="10" borderId="0" xfId="8" applyFont="1" applyFill="1" applyAlignment="1">
      <alignment horizontal="center"/>
    </xf>
    <xf numFmtId="0" fontId="12" fillId="14" borderId="0" xfId="8" applyFont="1" applyFill="1" applyAlignment="1">
      <alignment horizontal="center"/>
    </xf>
    <xf numFmtId="0" fontId="14" fillId="9" borderId="0" xfId="0" applyFont="1" applyFill="1" applyAlignment="1">
      <alignment horizontal="center"/>
    </xf>
    <xf numFmtId="0" fontId="19" fillId="4" borderId="0" xfId="3" applyFont="1" applyFill="1" applyAlignment="1">
      <alignment horizontal="center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/>
    </xf>
  </cellXfs>
  <cellStyles count="10">
    <cellStyle name="Comma" xfId="1" builtinId="3"/>
    <cellStyle name="Comma 2" xfId="5" xr:uid="{C2F4BE82-6865-440F-B98B-09EED605B735}"/>
    <cellStyle name="Comma 3" xfId="4" xr:uid="{83463AC5-B82D-414E-883C-4BD1CCDA52F4}"/>
    <cellStyle name="Hyperlink" xfId="7" builtinId="8"/>
    <cellStyle name="Normal" xfId="0" builtinId="0"/>
    <cellStyle name="Normal 2" xfId="6" xr:uid="{3E64D339-66E1-4AD0-85A1-CF3E7F09E23A}"/>
    <cellStyle name="Normal 2 2 2" xfId="8" xr:uid="{0257568B-FEC2-4F43-B838-2A41F68AE04B}"/>
    <cellStyle name="Normal 3" xfId="3" xr:uid="{70F1DE26-5EB4-4BD1-940D-C36FC28F09AF}"/>
    <cellStyle name="Normal 5" xfId="9" xr:uid="{9668C29E-410E-4E99-A3C5-1D5D16F650BB}"/>
    <cellStyle name="Percent" xfId="2" builtinId="5"/>
  </cellStyles>
  <dxfs count="684"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0033CC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6600"/>
      <color rgb="FF0033CC"/>
      <color rgb="FFCC99FF"/>
      <color rgb="FFFF5050"/>
      <color rgb="FFFF0000"/>
      <color rgb="FFFFCCF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400" b="0" i="0" u="none" strike="noStrike" baseline="0">
                <a:effectLst/>
              </a:rPr>
              <a:t>Annual 1st Round and Full</a:t>
            </a:r>
            <a:r>
              <a:rPr lang="en-NZ"/>
              <a:t> GDP Impacts by Industries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1st Round Effects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Results'!$L$67:$L$77</c:f>
              <c:numCache>
                <c:formatCode>#,##0.0</c:formatCode>
                <c:ptCount val="11"/>
                <c:pt idx="0">
                  <c:v>-1.1337510478393473</c:v>
                </c:pt>
                <c:pt idx="1">
                  <c:v>-3.727641113737969</c:v>
                </c:pt>
                <c:pt idx="2">
                  <c:v>-3.8305100472496751</c:v>
                </c:pt>
                <c:pt idx="3">
                  <c:v>-0.16423581894490821</c:v>
                </c:pt>
                <c:pt idx="4">
                  <c:v>-8.5546927188480844</c:v>
                </c:pt>
                <c:pt idx="5">
                  <c:v>-0.82885509393454859</c:v>
                </c:pt>
                <c:pt idx="6">
                  <c:v>-2.8504432801584891</c:v>
                </c:pt>
                <c:pt idx="7">
                  <c:v>-1.4461550348172547</c:v>
                </c:pt>
                <c:pt idx="8">
                  <c:v>-9.243452615477224E-2</c:v>
                </c:pt>
                <c:pt idx="9">
                  <c:v>-4.3868076439636585</c:v>
                </c:pt>
                <c:pt idx="10">
                  <c:v>-2.169070581088429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80-44F7-B111-66980257C152}"/>
            </c:ext>
          </c:extLst>
        </c:ser>
        <c:ser>
          <c:idx val="0"/>
          <c:order val="1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Results'!$A$67:$A$77</c:f>
              <c:strCache>
                <c:ptCount val="11"/>
                <c:pt idx="0">
                  <c:v>Agr&amp;ff</c:v>
                </c:pt>
                <c:pt idx="1">
                  <c:v>Mining</c:v>
                </c:pt>
                <c:pt idx="2">
                  <c:v>Manufc</c:v>
                </c:pt>
                <c:pt idx="3">
                  <c:v>Utilit</c:v>
                </c:pt>
                <c:pt idx="4">
                  <c:v>Constr</c:v>
                </c:pt>
                <c:pt idx="5">
                  <c:v>Trdacc</c:v>
                </c:pt>
                <c:pt idx="6">
                  <c:v>Trnspr</c:v>
                </c:pt>
                <c:pt idx="7">
                  <c:v>Fin&amp;bs</c:v>
                </c:pt>
                <c:pt idx="8">
                  <c:v>Pubadm</c:v>
                </c:pt>
                <c:pt idx="9">
                  <c:v>Othsrv</c:v>
                </c:pt>
                <c:pt idx="10">
                  <c:v>Total</c:v>
                </c:pt>
              </c:strCache>
            </c:strRef>
          </c:cat>
          <c:val>
            <c:numRef>
              <c:f>'Summary Results'!$L$55:$L$65</c:f>
              <c:numCache>
                <c:formatCode>#,##0.0</c:formatCode>
                <c:ptCount val="11"/>
                <c:pt idx="0">
                  <c:v>-4.0276068018125368</c:v>
                </c:pt>
                <c:pt idx="1">
                  <c:v>-6.2583381840507428</c:v>
                </c:pt>
                <c:pt idx="2">
                  <c:v>-7.310241050316244</c:v>
                </c:pt>
                <c:pt idx="3">
                  <c:v>-3.5542398352025084</c:v>
                </c:pt>
                <c:pt idx="4">
                  <c:v>-10.33695402536547</c:v>
                </c:pt>
                <c:pt idx="5">
                  <c:v>-7.5259935628029648</c:v>
                </c:pt>
                <c:pt idx="6">
                  <c:v>-7.0716925309633449</c:v>
                </c:pt>
                <c:pt idx="7">
                  <c:v>-4.6111491311114206</c:v>
                </c:pt>
                <c:pt idx="8">
                  <c:v>-0.31492677138709302</c:v>
                </c:pt>
                <c:pt idx="9">
                  <c:v>-8.1374552847702635</c:v>
                </c:pt>
                <c:pt idx="10">
                  <c:v>-5.2497452858771787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0-44F7-B111-66980257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34951871"/>
        <c:axId val="1786440575"/>
      </c:barChart>
      <c:catAx>
        <c:axId val="1534951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6440575"/>
        <c:crosses val="autoZero"/>
        <c:auto val="1"/>
        <c:lblAlgn val="ctr"/>
        <c:lblOffset val="100"/>
        <c:noMultiLvlLbl val="0"/>
      </c:catAx>
      <c:valAx>
        <c:axId val="1786440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49518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Annual Impact</a:t>
            </a:r>
            <a:r>
              <a:rPr lang="en-NZ" baseline="0"/>
              <a:t> on Household Income 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Results'!$A$32:$A$45</c:f>
              <c:strCache>
                <c:ptCount val="14"/>
                <c:pt idx="0">
                  <c:v>hhd-0</c:v>
                </c:pt>
                <c:pt idx="1">
                  <c:v>hhd-1</c:v>
                </c:pt>
                <c:pt idx="2">
                  <c:v>hhd-2</c:v>
                </c:pt>
                <c:pt idx="3">
                  <c:v>hhd-3</c:v>
                </c:pt>
                <c:pt idx="4">
                  <c:v>hhd-4</c:v>
                </c:pt>
                <c:pt idx="5">
                  <c:v>hhd-5</c:v>
                </c:pt>
                <c:pt idx="6">
                  <c:v>hhd-6</c:v>
                </c:pt>
                <c:pt idx="7">
                  <c:v>hhd-7</c:v>
                </c:pt>
                <c:pt idx="8">
                  <c:v>hhd-8</c:v>
                </c:pt>
                <c:pt idx="9">
                  <c:v>hhd-91</c:v>
                </c:pt>
                <c:pt idx="10">
                  <c:v>hhd-92</c:v>
                </c:pt>
                <c:pt idx="11">
                  <c:v>hhd-93</c:v>
                </c:pt>
                <c:pt idx="12">
                  <c:v>hhd-94</c:v>
                </c:pt>
                <c:pt idx="13">
                  <c:v>hhd-95</c:v>
                </c:pt>
              </c:strCache>
            </c:strRef>
          </c:cat>
          <c:val>
            <c:numRef>
              <c:f>'Summary Results'!$L$32:$L$45</c:f>
              <c:numCache>
                <c:formatCode>#,##0.0</c:formatCode>
                <c:ptCount val="14"/>
                <c:pt idx="0">
                  <c:v>-1.9056733176063565</c:v>
                </c:pt>
                <c:pt idx="1">
                  <c:v>-2.1893898536734073</c:v>
                </c:pt>
                <c:pt idx="2">
                  <c:v>-2.383863491275346</c:v>
                </c:pt>
                <c:pt idx="3">
                  <c:v>-2.7638648423059431</c:v>
                </c:pt>
                <c:pt idx="4">
                  <c:v>-3.2011961428463835</c:v>
                </c:pt>
                <c:pt idx="5">
                  <c:v>-3.7367886253000329</c:v>
                </c:pt>
                <c:pt idx="6">
                  <c:v>-4.160477145218338</c:v>
                </c:pt>
                <c:pt idx="7">
                  <c:v>-4.32172700026514</c:v>
                </c:pt>
                <c:pt idx="8">
                  <c:v>-4.2783340337640876</c:v>
                </c:pt>
                <c:pt idx="9">
                  <c:v>-4.3007984161836958</c:v>
                </c:pt>
                <c:pt idx="10">
                  <c:v>-4.1720461802095814</c:v>
                </c:pt>
                <c:pt idx="11">
                  <c:v>-4.2801875113346997</c:v>
                </c:pt>
                <c:pt idx="12">
                  <c:v>-4.057906612309635</c:v>
                </c:pt>
                <c:pt idx="13">
                  <c:v>-4.0855428607774904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Impact on Expenditure GDP Components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Results'!$H$9:$H$15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4-4168-9FB3-712BCC07EFF2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Results'!$I$9:$I$15</c:f>
              <c:numCache>
                <c:formatCode>#,##0.0</c:formatCode>
                <c:ptCount val="7"/>
                <c:pt idx="0">
                  <c:v>-15.208838307909962</c:v>
                </c:pt>
                <c:pt idx="1">
                  <c:v>0</c:v>
                </c:pt>
                <c:pt idx="2">
                  <c:v>-37.99329806939727</c:v>
                </c:pt>
                <c:pt idx="3">
                  <c:v>0</c:v>
                </c:pt>
                <c:pt idx="4">
                  <c:v>-27.072313239290189</c:v>
                </c:pt>
                <c:pt idx="5">
                  <c:v>-24.795139797304486</c:v>
                </c:pt>
                <c:pt idx="6">
                  <c:v>-17.208741792498575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94-42EF-9835-349D6C0295C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94-42EF-9835-349D6C0295CE}"/>
              </c:ext>
            </c:extLst>
          </c:dPt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Results'!$J$9:$J$15</c:f>
              <c:numCache>
                <c:formatCode>#,##0.0</c:formatCode>
                <c:ptCount val="7"/>
                <c:pt idx="0">
                  <c:v>-4.4933252971068978</c:v>
                </c:pt>
                <c:pt idx="1">
                  <c:v>0</c:v>
                </c:pt>
                <c:pt idx="2">
                  <c:v>-7.5986596138794518</c:v>
                </c:pt>
                <c:pt idx="3">
                  <c:v>0</c:v>
                </c:pt>
                <c:pt idx="4">
                  <c:v>-5.4144626478580387</c:v>
                </c:pt>
                <c:pt idx="5">
                  <c:v>-5.7716087234723759</c:v>
                </c:pt>
                <c:pt idx="6">
                  <c:v>-4.052308292237389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4-4168-9FB3-712BCC07EFF2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Results'!$K$9:$K$15</c:f>
              <c:numCache>
                <c:formatCode>#,##0.0</c:formatCode>
                <c:ptCount val="7"/>
                <c:pt idx="0">
                  <c:v>-0.6665834337020542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-0.37733456577111552</c:v>
                </c:pt>
                <c:pt idx="6">
                  <c:v>-0.27906606769772169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F-4BC8-8FB9-7EE2D6A544B6}"/>
            </c:ext>
          </c:extLst>
        </c:ser>
        <c:ser>
          <c:idx val="4"/>
          <c:order val="4"/>
          <c:tx>
            <c:strRef>
              <c:f>'Summary Results'!$L$6:$L$7</c:f>
              <c:strCache>
                <c:ptCount val="2"/>
                <c:pt idx="0">
                  <c:v>Ann-ual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Results'!$L$9:$L$15</c:f>
              <c:numCache>
                <c:formatCode>#,##0.0</c:formatCode>
                <c:ptCount val="7"/>
                <c:pt idx="0">
                  <c:v>-5.0921867596797288</c:v>
                </c:pt>
                <c:pt idx="1">
                  <c:v>0</c:v>
                </c:pt>
                <c:pt idx="2">
                  <c:v>-11.397989420819179</c:v>
                </c:pt>
                <c:pt idx="3">
                  <c:v>0</c:v>
                </c:pt>
                <c:pt idx="4">
                  <c:v>-8.1216939717870584</c:v>
                </c:pt>
                <c:pt idx="5">
                  <c:v>-7.7360207716369942</c:v>
                </c:pt>
                <c:pt idx="6">
                  <c:v>-5.3850290381084225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F-4BC8-8FB9-7EE2D6A54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Impacts on Wage and </a:t>
            </a:r>
            <a:r>
              <a:rPr lang="en-NZ" sz="1400" b="0" i="0" u="none" strike="noStrike" baseline="0">
                <a:effectLst/>
              </a:rPr>
              <a:t>Income </a:t>
            </a:r>
            <a:r>
              <a:rPr lang="en-NZ"/>
              <a:t>GDP Components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Results'!$H$7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Results'!$H$17:$H$23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1-4F8C-B092-F780583070D0}"/>
            </c:ext>
          </c:extLst>
        </c:ser>
        <c:ser>
          <c:idx val="0"/>
          <c:order val="1"/>
          <c:tx>
            <c:strRef>
              <c:f>'Summary Results'!$I$7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Results'!$I$17:$I$23</c:f>
              <c:numCache>
                <c:formatCode>#,##0.0</c:formatCode>
                <c:ptCount val="7"/>
                <c:pt idx="0">
                  <c:v>-20.898504438083084</c:v>
                </c:pt>
                <c:pt idx="1">
                  <c:v>-20.639680693429476</c:v>
                </c:pt>
                <c:pt idx="2">
                  <c:v>-15.634542667406141</c:v>
                </c:pt>
                <c:pt idx="3">
                  <c:v>-12.765443383179297</c:v>
                </c:pt>
                <c:pt idx="4">
                  <c:v>-14.765729197396269</c:v>
                </c:pt>
                <c:pt idx="5">
                  <c:v>-19.027221321322276</c:v>
                </c:pt>
                <c:pt idx="6">
                  <c:v>-16.741374081999552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C-4DC9-B50F-D315DA57E90E}"/>
            </c:ext>
          </c:extLst>
        </c:ser>
        <c:ser>
          <c:idx val="2"/>
          <c:order val="2"/>
          <c:tx>
            <c:strRef>
              <c:f>'Summary Results'!$J$7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90-435B-B28E-851877A02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F90-435B-B28E-851877A02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90-435B-B28E-851877A023AA}"/>
              </c:ext>
            </c:extLst>
          </c:dPt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Results'!$J$17:$J$23</c:f>
              <c:numCache>
                <c:formatCode>#,##0.0</c:formatCode>
                <c:ptCount val="7"/>
                <c:pt idx="0">
                  <c:v>-4.8537707404611892</c:v>
                </c:pt>
                <c:pt idx="1">
                  <c:v>-4.8345266381700975</c:v>
                </c:pt>
                <c:pt idx="2">
                  <c:v>-3.6710924382865029</c:v>
                </c:pt>
                <c:pt idx="3">
                  <c:v>-2.9943881974435826</c:v>
                </c:pt>
                <c:pt idx="4">
                  <c:v>-3.4612592437341005</c:v>
                </c:pt>
                <c:pt idx="5">
                  <c:v>-4.5603236016450444</c:v>
                </c:pt>
                <c:pt idx="6">
                  <c:v>-3.9707898995261219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1-4F8C-B092-F780583070D0}"/>
            </c:ext>
          </c:extLst>
        </c:ser>
        <c:ser>
          <c:idx val="3"/>
          <c:order val="3"/>
          <c:tx>
            <c:strRef>
              <c:f>'Summary Results'!$K$7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Results'!$K$17:$K$23</c:f>
              <c:numCache>
                <c:formatCode>#,##0.0</c:formatCode>
                <c:ptCount val="7"/>
                <c:pt idx="0">
                  <c:v>-0.32146340560327225</c:v>
                </c:pt>
                <c:pt idx="1">
                  <c:v>-0.33474665604867743</c:v>
                </c:pt>
                <c:pt idx="2">
                  <c:v>-0.25276074418850958</c:v>
                </c:pt>
                <c:pt idx="3">
                  <c:v>-0.19292079936402082</c:v>
                </c:pt>
                <c:pt idx="4">
                  <c:v>-0.22984383692486601</c:v>
                </c:pt>
                <c:pt idx="5">
                  <c:v>-0.35273605196889934</c:v>
                </c:pt>
                <c:pt idx="6">
                  <c:v>-0.28681716198304619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D3-43A4-A373-0ADFA2DCE17D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Results'!$L$17:$L$23</c:f>
              <c:numCache>
                <c:formatCode>#,##0.0</c:formatCode>
                <c:ptCount val="7"/>
                <c:pt idx="0">
                  <c:v>-6.5184346460368872</c:v>
                </c:pt>
                <c:pt idx="1">
                  <c:v>-6.4522384969120621</c:v>
                </c:pt>
                <c:pt idx="2">
                  <c:v>-4.8895989624702878</c:v>
                </c:pt>
                <c:pt idx="3">
                  <c:v>-3.9881880949967261</c:v>
                </c:pt>
                <c:pt idx="4">
                  <c:v>-4.6142080695138086</c:v>
                </c:pt>
                <c:pt idx="5">
                  <c:v>-5.9850702437340537</c:v>
                </c:pt>
                <c:pt idx="6">
                  <c:v>-5.2497452858771796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0D3-43A4-A373-0ADFA2DCE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Impact on Expenditure GDP, Annualised QonQ %Ch</a:t>
            </a:r>
          </a:p>
        </c:rich>
      </c:tx>
      <c:layout>
        <c:manualLayout>
          <c:xMode val="edge"/>
          <c:yMode val="edge"/>
          <c:x val="0.26903829327284157"/>
          <c:y val="4.33333354012567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Results'!$M$9:$M$15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5A-4EC5-9B97-E3A3E6AC8FC1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Results'!$N$9:$N$15</c:f>
              <c:numCache>
                <c:formatCode>#,##0.0</c:formatCode>
                <c:ptCount val="7"/>
                <c:pt idx="0">
                  <c:v>-15.208838307909962</c:v>
                </c:pt>
                <c:pt idx="1">
                  <c:v>0</c:v>
                </c:pt>
                <c:pt idx="2">
                  <c:v>-37.99329806939727</c:v>
                </c:pt>
                <c:pt idx="3">
                  <c:v>0</c:v>
                </c:pt>
                <c:pt idx="4">
                  <c:v>-27.072313239290189</c:v>
                </c:pt>
                <c:pt idx="5">
                  <c:v>-24.795139797304486</c:v>
                </c:pt>
                <c:pt idx="6">
                  <c:v>-17.208741792498575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5A-4EC5-9B97-E3A3E6AC8FC1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Results'!$O$9:$O$15</c:f>
              <c:numCache>
                <c:formatCode>#,##0.0</c:formatCode>
                <c:ptCount val="7"/>
                <c:pt idx="0">
                  <c:v>10.715513010803065</c:v>
                </c:pt>
                <c:pt idx="1">
                  <c:v>0</c:v>
                </c:pt>
                <c:pt idx="2">
                  <c:v>30.394638455517818</c:v>
                </c:pt>
                <c:pt idx="3">
                  <c:v>0</c:v>
                </c:pt>
                <c:pt idx="4">
                  <c:v>21.657850591432151</c:v>
                </c:pt>
                <c:pt idx="5">
                  <c:v>19.02353107383211</c:v>
                </c:pt>
                <c:pt idx="6">
                  <c:v>13.156433500261187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5A-4EC5-9B97-E3A3E6AC8FC1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Results'!$B$9:$B$15</c:f>
              <c:strCache>
                <c:ptCount val="7"/>
                <c:pt idx="0">
                  <c:v>PCE</c:v>
                </c:pt>
                <c:pt idx="1">
                  <c:v>GE</c:v>
                </c:pt>
                <c:pt idx="2">
                  <c:v>GDFI</c:v>
                </c:pt>
                <c:pt idx="3">
                  <c:v>DSTK</c:v>
                </c:pt>
                <c:pt idx="4">
                  <c:v>Exports</c:v>
                </c:pt>
                <c:pt idx="5">
                  <c:v>Imports</c:v>
                </c:pt>
                <c:pt idx="6">
                  <c:v>GDP @ market prices</c:v>
                </c:pt>
              </c:strCache>
            </c:strRef>
          </c:cat>
          <c:val>
            <c:numRef>
              <c:f>'Summary Results'!$P$9:$P$15</c:f>
              <c:numCache>
                <c:formatCode>#,##0.0</c:formatCode>
                <c:ptCount val="7"/>
                <c:pt idx="0">
                  <c:v>3.8267418634048438</c:v>
                </c:pt>
                <c:pt idx="1">
                  <c:v>0</c:v>
                </c:pt>
                <c:pt idx="2">
                  <c:v>7.5986596138794518</c:v>
                </c:pt>
                <c:pt idx="3">
                  <c:v>0</c:v>
                </c:pt>
                <c:pt idx="4">
                  <c:v>5.4144626478580387</c:v>
                </c:pt>
                <c:pt idx="5">
                  <c:v>5.3942741577012603</c:v>
                </c:pt>
                <c:pt idx="6">
                  <c:v>3.7732422245396675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5A-4EC5-9B97-E3A3E6AC8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/>
              <a:t>Impacts on </a:t>
            </a:r>
            <a:r>
              <a:rPr lang="en-NZ" sz="1200" b="0" i="0" u="none" strike="noStrike" baseline="0">
                <a:effectLst/>
              </a:rPr>
              <a:t>Income </a:t>
            </a:r>
            <a:r>
              <a:rPr lang="en-NZ" sz="1200"/>
              <a:t>GDP Components, Annualised QonQ %Ch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'Summary Results'!$M$7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Results'!$M$17:$M$23</c:f>
              <c:numCache>
                <c:formatCode>#,##0.0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E-48D5-A389-F7E374E73C25}"/>
            </c:ext>
          </c:extLst>
        </c:ser>
        <c:ser>
          <c:idx val="0"/>
          <c:order val="1"/>
          <c:tx>
            <c:strRef>
              <c:f>'Summary Results'!$N$7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Results'!$N$17:$N$23</c:f>
              <c:numCache>
                <c:formatCode>#,##0.0</c:formatCode>
                <c:ptCount val="7"/>
                <c:pt idx="0">
                  <c:v>-20.898504438083084</c:v>
                </c:pt>
                <c:pt idx="1">
                  <c:v>-20.639680693429476</c:v>
                </c:pt>
                <c:pt idx="2">
                  <c:v>-15.634542667406141</c:v>
                </c:pt>
                <c:pt idx="3">
                  <c:v>-12.765443383179297</c:v>
                </c:pt>
                <c:pt idx="4">
                  <c:v>-14.765729197396269</c:v>
                </c:pt>
                <c:pt idx="5">
                  <c:v>-19.027221321322276</c:v>
                </c:pt>
                <c:pt idx="6">
                  <c:v>-16.741374081999552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E-48D5-A389-F7E374E73C25}"/>
            </c:ext>
          </c:extLst>
        </c:ser>
        <c:ser>
          <c:idx val="2"/>
          <c:order val="2"/>
          <c:tx>
            <c:strRef>
              <c:f>'Summary Results'!$O$7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Results'!$O$17:$O$23</c:f>
              <c:numCache>
                <c:formatCode>#,##0.0</c:formatCode>
                <c:ptCount val="7"/>
                <c:pt idx="0">
                  <c:v>16.044733697621893</c:v>
                </c:pt>
                <c:pt idx="1">
                  <c:v>15.805154055259379</c:v>
                </c:pt>
                <c:pt idx="2">
                  <c:v>11.963450229119637</c:v>
                </c:pt>
                <c:pt idx="3">
                  <c:v>9.7710551857357153</c:v>
                </c:pt>
                <c:pt idx="4">
                  <c:v>11.304469953662167</c:v>
                </c:pt>
                <c:pt idx="5">
                  <c:v>14.466897719677231</c:v>
                </c:pt>
                <c:pt idx="6">
                  <c:v>12.770584182473431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E-48D5-A389-F7E374E73C25}"/>
            </c:ext>
          </c:extLst>
        </c:ser>
        <c:ser>
          <c:idx val="3"/>
          <c:order val="3"/>
          <c:tx>
            <c:strRef>
              <c:f>'Summary Results'!$P$7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'Summary Results'!$B$17:$B$23</c:f>
              <c:strCache>
                <c:ptCount val="7"/>
                <c:pt idx="0">
                  <c:v>W&amp;S of Prim Educ Employed</c:v>
                </c:pt>
                <c:pt idx="1">
                  <c:v>W&amp;S of Midd Educ Employed</c:v>
                </c:pt>
                <c:pt idx="2">
                  <c:v>W&amp;S of Second Educ Employed</c:v>
                </c:pt>
                <c:pt idx="3">
                  <c:v>W&amp;S of Tert Educ Employed</c:v>
                </c:pt>
                <c:pt idx="4">
                  <c:v>Total Wages &amp; Salaries</c:v>
                </c:pt>
                <c:pt idx="5">
                  <c:v>Gross Operating Surplus</c:v>
                </c:pt>
                <c:pt idx="6">
                  <c:v>GDP @ factor cost</c:v>
                </c:pt>
              </c:strCache>
            </c:strRef>
          </c:cat>
          <c:val>
            <c:numRef>
              <c:f>'Summary Results'!$P$17:$P$23</c:f>
              <c:numCache>
                <c:formatCode>#,##0.0</c:formatCode>
                <c:ptCount val="7"/>
                <c:pt idx="0">
                  <c:v>4.5323073348579168</c:v>
                </c:pt>
                <c:pt idx="1">
                  <c:v>4.4997799821214199</c:v>
                </c:pt>
                <c:pt idx="2">
                  <c:v>3.4183316940979935</c:v>
                </c:pt>
                <c:pt idx="3">
                  <c:v>2.8014673980795619</c:v>
                </c:pt>
                <c:pt idx="4">
                  <c:v>3.2314154068092344</c:v>
                </c:pt>
                <c:pt idx="5">
                  <c:v>4.2075875496761448</c:v>
                </c:pt>
                <c:pt idx="6">
                  <c:v>3.6839727375430757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E-48D5-A389-F7E374E73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19395055"/>
        <c:axId val="1529979599"/>
      </c:barChart>
      <c:catAx>
        <c:axId val="18193950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979599"/>
        <c:crosses val="autoZero"/>
        <c:auto val="1"/>
        <c:lblAlgn val="ctr"/>
        <c:lblOffset val="100"/>
        <c:noMultiLvlLbl val="0"/>
      </c:catAx>
      <c:valAx>
        <c:axId val="1529979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93950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67</xdr:row>
      <xdr:rowOff>1</xdr:rowOff>
    </xdr:from>
    <xdr:to>
      <xdr:col>24</xdr:col>
      <xdr:colOff>0</xdr:colOff>
      <xdr:row>85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D0E6FF5-AED3-4E25-A964-B4CA23456C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47</xdr:row>
      <xdr:rowOff>155863</xdr:rowOff>
    </xdr:from>
    <xdr:to>
      <xdr:col>24</xdr:col>
      <xdr:colOff>0</xdr:colOff>
      <xdr:row>67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F8AD97-8DEF-463F-BE16-E895C52762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7</xdr:row>
      <xdr:rowOff>142875</xdr:rowOff>
    </xdr:from>
    <xdr:to>
      <xdr:col>24</xdr:col>
      <xdr:colOff>0</xdr:colOff>
      <xdr:row>27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A0B8854-1D6B-4B36-89A0-8785973A5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</xdr:colOff>
      <xdr:row>28</xdr:row>
      <xdr:rowOff>1</xdr:rowOff>
    </xdr:from>
    <xdr:to>
      <xdr:col>24</xdr:col>
      <xdr:colOff>0</xdr:colOff>
      <xdr:row>48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99FCB31-D2AC-4D58-92E7-FB8167F0BF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33</xdr:col>
      <xdr:colOff>0</xdr:colOff>
      <xdr:row>8</xdr:row>
      <xdr:rowOff>0</xdr:rowOff>
    </xdr:from>
    <xdr:to>
      <xdr:col>58</xdr:col>
      <xdr:colOff>476249</xdr:colOff>
      <xdr:row>28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1C1DCBC-01EB-4704-8EE1-0168A436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0</xdr:colOff>
      <xdr:row>28</xdr:row>
      <xdr:rowOff>0</xdr:rowOff>
    </xdr:from>
    <xdr:to>
      <xdr:col>58</xdr:col>
      <xdr:colOff>476248</xdr:colOff>
      <xdr:row>47</xdr:row>
      <xdr:rowOff>161192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52BEA8-7184-4EE8-B72C-4A1916FDA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VID%20Multiplier%20Quarterly%20Model%20Shocks%20and%20Results_v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cenarios"/>
      <sheetName val="Shocks"/>
      <sheetName val="Scn1"/>
      <sheetName val="Scn2"/>
      <sheetName val="Scn3"/>
      <sheetName val="Annual Results"/>
      <sheetName val="Quarterly Results"/>
    </sheetNames>
    <definedNames>
      <definedName name="Scn_CH" refersTo="='Scn3'!$E$8:$I$8"/>
      <definedName name="Scn1_Q1_LR" refersTo="='Scn1'!$E$9:$I$112"/>
      <definedName name="Scn1_Q2_LR" refersTo="='Scn1'!$M$9:$Q$112"/>
      <definedName name="Scn1_Q3_LR" refersTo="='Scn1'!$U$9:$Y$112"/>
      <definedName name="Scn1_Q4_LR" refersTo="='Scn1'!$AC$9:$AG$112"/>
    </definedNames>
    <sheetDataSet>
      <sheetData sheetId="0" refreshError="1"/>
      <sheetData sheetId="1" refreshError="1"/>
      <sheetData sheetId="2" refreshError="1"/>
      <sheetData sheetId="3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-0.49999999999999989</v>
          </cell>
          <cell r="W9">
            <v>-6.4999999999999982</v>
          </cell>
          <cell r="Y9">
            <v>-3.9999999999999991</v>
          </cell>
          <cell r="AC9" t="str">
            <v>cagri</v>
          </cell>
          <cell r="AD9">
            <v>0</v>
          </cell>
          <cell r="AE9">
            <v>0</v>
          </cell>
          <cell r="AG9">
            <v>0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-0.49999999999999989</v>
          </cell>
          <cell r="W10">
            <v>-6.4999999999999982</v>
          </cell>
          <cell r="Y10">
            <v>-3.9999999999999991</v>
          </cell>
          <cell r="AC10" t="str">
            <v>clani</v>
          </cell>
          <cell r="AD10">
            <v>0</v>
          </cell>
          <cell r="AE10">
            <v>0</v>
          </cell>
          <cell r="AG10">
            <v>0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-0.49999999999999989</v>
          </cell>
          <cell r="W11">
            <v>-6.4999999999999982</v>
          </cell>
          <cell r="Y11">
            <v>-3.9999999999999991</v>
          </cell>
          <cell r="AC11" t="str">
            <v>cfore</v>
          </cell>
          <cell r="AD11">
            <v>0</v>
          </cell>
          <cell r="AE11">
            <v>0</v>
          </cell>
          <cell r="AG11">
            <v>0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-0.49999999999999989</v>
          </cell>
          <cell r="W12">
            <v>-6.4999999999999982</v>
          </cell>
          <cell r="Y12">
            <v>-3.9999999999999991</v>
          </cell>
          <cell r="AC12" t="str">
            <v>cfish</v>
          </cell>
          <cell r="AD12">
            <v>0</v>
          </cell>
          <cell r="AE12">
            <v>0</v>
          </cell>
          <cell r="AG12">
            <v>0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-6.4999999999999982</v>
          </cell>
          <cell r="Y13">
            <v>-3.9999999999999991</v>
          </cell>
          <cell r="AC13" t="str">
            <v>ccoal</v>
          </cell>
          <cell r="AD13">
            <v>0</v>
          </cell>
          <cell r="AE13">
            <v>0</v>
          </cell>
          <cell r="AG13">
            <v>0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-6.4999999999999982</v>
          </cell>
          <cell r="Y14">
            <v>-3.9999999999999991</v>
          </cell>
          <cell r="AC14" t="str">
            <v>cmore</v>
          </cell>
          <cell r="AD14">
            <v>0</v>
          </cell>
          <cell r="AE14">
            <v>0</v>
          </cell>
          <cell r="AG14">
            <v>0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-6.4999999999999982</v>
          </cell>
          <cell r="Y15">
            <v>-3.9999999999999991</v>
          </cell>
          <cell r="AC15" t="str">
            <v>comin</v>
          </cell>
          <cell r="AD15">
            <v>0</v>
          </cell>
          <cell r="AE15">
            <v>0</v>
          </cell>
          <cell r="AG15">
            <v>0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-6.4999999999999982</v>
          </cell>
          <cell r="Y16">
            <v>-3.9999999999999991</v>
          </cell>
          <cell r="AC16" t="str">
            <v>celcg</v>
          </cell>
          <cell r="AD16">
            <v>0</v>
          </cell>
          <cell r="AE16">
            <v>0</v>
          </cell>
          <cell r="AG16">
            <v>0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-6.4999999999999982</v>
          </cell>
          <cell r="Y17">
            <v>-3.9999999999999991</v>
          </cell>
          <cell r="AC17" t="str">
            <v>cwatr</v>
          </cell>
          <cell r="AD17">
            <v>0</v>
          </cell>
          <cell r="AE17">
            <v>0</v>
          </cell>
          <cell r="AG17">
            <v>0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-4.5</v>
          </cell>
          <cell r="W18">
            <v>-6.4999999999999982</v>
          </cell>
          <cell r="Y18">
            <v>-4.9999999999999991</v>
          </cell>
          <cell r="AC18" t="str">
            <v>cmeat</v>
          </cell>
          <cell r="AD18">
            <v>-0.99999999999999978</v>
          </cell>
          <cell r="AE18">
            <v>0</v>
          </cell>
          <cell r="AG18">
            <v>0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-4.5</v>
          </cell>
          <cell r="W19">
            <v>-6.4999999999999982</v>
          </cell>
          <cell r="Y19">
            <v>-4.9999999999999991</v>
          </cell>
          <cell r="AC19" t="str">
            <v>cpfis</v>
          </cell>
          <cell r="AD19">
            <v>-0.99999999999999978</v>
          </cell>
          <cell r="AE19">
            <v>0</v>
          </cell>
          <cell r="AG19">
            <v>0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-4.5</v>
          </cell>
          <cell r="W20">
            <v>-6.4999999999999982</v>
          </cell>
          <cell r="Y20">
            <v>-4.9999999999999991</v>
          </cell>
          <cell r="AC20" t="str">
            <v>cvege</v>
          </cell>
          <cell r="AD20">
            <v>-0.99999999999999978</v>
          </cell>
          <cell r="AE20">
            <v>0</v>
          </cell>
          <cell r="AG20">
            <v>0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-4.5</v>
          </cell>
          <cell r="W21">
            <v>-6.4999999999999982</v>
          </cell>
          <cell r="Y21">
            <v>-4.9999999999999991</v>
          </cell>
          <cell r="AC21" t="str">
            <v>cfrui</v>
          </cell>
          <cell r="AD21">
            <v>-0.99999999999999978</v>
          </cell>
          <cell r="AE21">
            <v>0</v>
          </cell>
          <cell r="AG21">
            <v>0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-4.5</v>
          </cell>
          <cell r="W22">
            <v>-6.4999999999999982</v>
          </cell>
          <cell r="Y22">
            <v>-4.9999999999999991</v>
          </cell>
          <cell r="AC22" t="str">
            <v>cfats</v>
          </cell>
          <cell r="AD22">
            <v>-0.99999999999999978</v>
          </cell>
          <cell r="AE22">
            <v>0</v>
          </cell>
          <cell r="AG22">
            <v>0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-4.5</v>
          </cell>
          <cell r="W23">
            <v>-6.4999999999999982</v>
          </cell>
          <cell r="Y23">
            <v>-4.9999999999999991</v>
          </cell>
          <cell r="AC23" t="str">
            <v>cdair</v>
          </cell>
          <cell r="AD23">
            <v>-0.99999999999999978</v>
          </cell>
          <cell r="AE23">
            <v>0</v>
          </cell>
          <cell r="AG23">
            <v>0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-4.5</v>
          </cell>
          <cell r="W24">
            <v>-6.4999999999999982</v>
          </cell>
          <cell r="Y24">
            <v>-4.9999999999999991</v>
          </cell>
          <cell r="AC24" t="str">
            <v>cgrai</v>
          </cell>
          <cell r="AD24">
            <v>-0.99999999999999978</v>
          </cell>
          <cell r="AE24">
            <v>0</v>
          </cell>
          <cell r="AG24">
            <v>0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-4.5</v>
          </cell>
          <cell r="W25">
            <v>-6.4999999999999982</v>
          </cell>
          <cell r="Y25">
            <v>-4.9999999999999991</v>
          </cell>
          <cell r="AC25" t="str">
            <v>cstar</v>
          </cell>
          <cell r="AD25">
            <v>-0.99999999999999978</v>
          </cell>
          <cell r="AE25">
            <v>0</v>
          </cell>
          <cell r="AG25">
            <v>0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-4.5</v>
          </cell>
          <cell r="W26">
            <v>-6.4999999999999982</v>
          </cell>
          <cell r="Y26">
            <v>-4.9999999999999991</v>
          </cell>
          <cell r="AC26" t="str">
            <v>cafee</v>
          </cell>
          <cell r="AD26">
            <v>-0.99999999999999978</v>
          </cell>
          <cell r="AE26">
            <v>0</v>
          </cell>
          <cell r="AG26">
            <v>0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-4.5</v>
          </cell>
          <cell r="W27">
            <v>-6.4999999999999982</v>
          </cell>
          <cell r="Y27">
            <v>-4.9999999999999991</v>
          </cell>
          <cell r="AC27" t="str">
            <v>cbake</v>
          </cell>
          <cell r="AD27">
            <v>-0.99999999999999978</v>
          </cell>
          <cell r="AE27">
            <v>0</v>
          </cell>
          <cell r="AG27">
            <v>0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-4.5</v>
          </cell>
          <cell r="W28">
            <v>-6.4999999999999982</v>
          </cell>
          <cell r="Y28">
            <v>-4.9999999999999991</v>
          </cell>
          <cell r="AC28" t="str">
            <v>csuga</v>
          </cell>
          <cell r="AD28">
            <v>-0.99999999999999978</v>
          </cell>
          <cell r="AE28">
            <v>0</v>
          </cell>
          <cell r="AG28">
            <v>0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-4.5</v>
          </cell>
          <cell r="W29">
            <v>-6.4999999999999982</v>
          </cell>
          <cell r="Y29">
            <v>-4.9999999999999991</v>
          </cell>
          <cell r="AC29" t="str">
            <v>cconf</v>
          </cell>
          <cell r="AD29">
            <v>-0.99999999999999978</v>
          </cell>
          <cell r="AE29">
            <v>0</v>
          </cell>
          <cell r="AG29">
            <v>0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-4.5</v>
          </cell>
          <cell r="W30">
            <v>-6.4999999999999982</v>
          </cell>
          <cell r="Y30">
            <v>-4.9999999999999991</v>
          </cell>
          <cell r="AC30" t="str">
            <v>cpast</v>
          </cell>
          <cell r="AD30">
            <v>-0.99999999999999978</v>
          </cell>
          <cell r="AE30">
            <v>0</v>
          </cell>
          <cell r="AG30">
            <v>0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-4.5</v>
          </cell>
          <cell r="W31">
            <v>-6.4999999999999982</v>
          </cell>
          <cell r="Y31">
            <v>-4.9999999999999991</v>
          </cell>
          <cell r="AC31" t="str">
            <v>cofoo</v>
          </cell>
          <cell r="AD31">
            <v>-0.99999999999999978</v>
          </cell>
          <cell r="AE31">
            <v>0</v>
          </cell>
          <cell r="AG31">
            <v>0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-7.4999999999999982</v>
          </cell>
          <cell r="W32">
            <v>-7.4999999999999982</v>
          </cell>
          <cell r="Y32">
            <v>-7.4999999999999982</v>
          </cell>
          <cell r="AC32" t="str">
            <v>calcb</v>
          </cell>
          <cell r="AD32">
            <v>0</v>
          </cell>
          <cell r="AE32">
            <v>0</v>
          </cell>
          <cell r="AG32">
            <v>0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-4.5</v>
          </cell>
          <cell r="W33">
            <v>-6.4999999999999982</v>
          </cell>
          <cell r="Y33">
            <v>-4.9999999999999991</v>
          </cell>
          <cell r="AC33" t="str">
            <v>csftd</v>
          </cell>
          <cell r="AD33">
            <v>-0.99999999999999978</v>
          </cell>
          <cell r="AE33">
            <v>0</v>
          </cell>
          <cell r="AG33">
            <v>0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-7.4999999999999982</v>
          </cell>
          <cell r="W34">
            <v>-7.4999999999999982</v>
          </cell>
          <cell r="Y34">
            <v>-7.4999999999999982</v>
          </cell>
          <cell r="AC34" t="str">
            <v>ctoba</v>
          </cell>
          <cell r="AD34">
            <v>0</v>
          </cell>
          <cell r="AE34">
            <v>0</v>
          </cell>
          <cell r="AG34">
            <v>0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-6.4999999999999982</v>
          </cell>
          <cell r="Y35">
            <v>-7.4999999999999982</v>
          </cell>
          <cell r="AC35" t="str">
            <v>ctexf</v>
          </cell>
          <cell r="AD35">
            <v>-9.9999999999999982</v>
          </cell>
          <cell r="AE35">
            <v>0</v>
          </cell>
          <cell r="AG35">
            <v>0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-4.9999999999999991</v>
          </cell>
          <cell r="W36">
            <v>-6.4999999999999982</v>
          </cell>
          <cell r="Y36">
            <v>-7.4999999999999982</v>
          </cell>
          <cell r="AC36" t="str">
            <v>ctexm</v>
          </cell>
          <cell r="AD36">
            <v>0</v>
          </cell>
          <cell r="AE36">
            <v>0</v>
          </cell>
          <cell r="AG36">
            <v>0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-4.9999999999999991</v>
          </cell>
          <cell r="W37">
            <v>-6.4999999999999982</v>
          </cell>
          <cell r="Y37">
            <v>-7.4999999999999982</v>
          </cell>
          <cell r="AC37" t="str">
            <v>ccarp</v>
          </cell>
          <cell r="AD37">
            <v>0</v>
          </cell>
          <cell r="AE37">
            <v>0</v>
          </cell>
          <cell r="AG37">
            <v>0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-4.9999999999999991</v>
          </cell>
          <cell r="W38">
            <v>-6.4999999999999982</v>
          </cell>
          <cell r="Y38">
            <v>-7.4999999999999982</v>
          </cell>
          <cell r="AC38" t="str">
            <v>cotex</v>
          </cell>
          <cell r="AD38">
            <v>0</v>
          </cell>
          <cell r="AE38">
            <v>0</v>
          </cell>
          <cell r="AG38">
            <v>0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-6.4999999999999982</v>
          </cell>
          <cell r="Y39">
            <v>-4.9999999999999991</v>
          </cell>
          <cell r="AC39" t="str">
            <v>cknit</v>
          </cell>
          <cell r="AD39">
            <v>-9.9999999999999982</v>
          </cell>
          <cell r="AE39">
            <v>0</v>
          </cell>
          <cell r="AG39">
            <v>0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-4.9999999999999991</v>
          </cell>
          <cell r="W40">
            <v>-6.4999999999999982</v>
          </cell>
          <cell r="Y40">
            <v>-4.9999999999999991</v>
          </cell>
          <cell r="AC40" t="str">
            <v>cwear</v>
          </cell>
          <cell r="AD40">
            <v>0</v>
          </cell>
          <cell r="AE40">
            <v>0</v>
          </cell>
          <cell r="AG40">
            <v>0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-7.4999999999999982</v>
          </cell>
          <cell r="Y41">
            <v>-7.4999999999999982</v>
          </cell>
          <cell r="AC41" t="str">
            <v>cleat</v>
          </cell>
          <cell r="AD41">
            <v>-14.999999999999996</v>
          </cell>
          <cell r="AE41">
            <v>0</v>
          </cell>
          <cell r="AG41">
            <v>0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-7.4999999999999982</v>
          </cell>
          <cell r="W42">
            <v>-7.4999999999999982</v>
          </cell>
          <cell r="Y42">
            <v>-7.4999999999999982</v>
          </cell>
          <cell r="AC42" t="str">
            <v>cfoot</v>
          </cell>
          <cell r="AD42">
            <v>0</v>
          </cell>
          <cell r="AE42">
            <v>0</v>
          </cell>
          <cell r="AG42">
            <v>0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-7.4999999999999982</v>
          </cell>
          <cell r="Y43">
            <v>-7.4999999999999982</v>
          </cell>
          <cell r="AC43" t="str">
            <v>cwood</v>
          </cell>
          <cell r="AD43">
            <v>-14.999999999999996</v>
          </cell>
          <cell r="AE43">
            <v>0</v>
          </cell>
          <cell r="AG43">
            <v>0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-6.4999999999999982</v>
          </cell>
          <cell r="Y44">
            <v>-3.9999999999999991</v>
          </cell>
          <cell r="AC44" t="str">
            <v>cpapp</v>
          </cell>
          <cell r="AD44">
            <v>-2.9999999999999991</v>
          </cell>
          <cell r="AE44">
            <v>0</v>
          </cell>
          <cell r="AG44">
            <v>0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-6.4999999999999982</v>
          </cell>
          <cell r="Y45">
            <v>-3.9999999999999991</v>
          </cell>
          <cell r="AC45" t="str">
            <v>cprnt</v>
          </cell>
          <cell r="AD45">
            <v>0</v>
          </cell>
          <cell r="AE45">
            <v>0</v>
          </cell>
          <cell r="AG45">
            <v>0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-1.4999999999999996</v>
          </cell>
          <cell r="W46">
            <v>-6.4999999999999982</v>
          </cell>
          <cell r="Y46">
            <v>-3.9999999999999991</v>
          </cell>
          <cell r="AC46" t="str">
            <v>cpetr</v>
          </cell>
          <cell r="AD46">
            <v>0</v>
          </cell>
          <cell r="AE46">
            <v>0</v>
          </cell>
          <cell r="AG46">
            <v>0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-6.4999999999999982</v>
          </cell>
          <cell r="Y47">
            <v>-3.9999999999999991</v>
          </cell>
          <cell r="AC47" t="str">
            <v>cbchm</v>
          </cell>
          <cell r="AD47">
            <v>-2.9999999999999991</v>
          </cell>
          <cell r="AE47">
            <v>0</v>
          </cell>
          <cell r="AG47">
            <v>0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-6.4999999999999982</v>
          </cell>
          <cell r="Y48">
            <v>-3.9999999999999991</v>
          </cell>
          <cell r="AC48" t="str">
            <v>cfert</v>
          </cell>
          <cell r="AD48">
            <v>-2.9999999999999991</v>
          </cell>
          <cell r="AE48">
            <v>0</v>
          </cell>
          <cell r="AG48">
            <v>0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-6.4999999999999982</v>
          </cell>
          <cell r="Y49">
            <v>-3.9999999999999991</v>
          </cell>
          <cell r="AC49" t="str">
            <v>cpain</v>
          </cell>
          <cell r="AD49">
            <v>-2.9999999999999991</v>
          </cell>
          <cell r="AE49">
            <v>0</v>
          </cell>
          <cell r="AG49">
            <v>0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0.49999999999999989</v>
          </cell>
          <cell r="W50">
            <v>-6.4999999999999982</v>
          </cell>
          <cell r="Y50">
            <v>-3.9999999999999991</v>
          </cell>
          <cell r="AC50" t="str">
            <v>cphar</v>
          </cell>
          <cell r="AD50">
            <v>0</v>
          </cell>
          <cell r="AE50">
            <v>0</v>
          </cell>
          <cell r="AG50">
            <v>0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0.49999999999999989</v>
          </cell>
          <cell r="W51">
            <v>-6.4999999999999982</v>
          </cell>
          <cell r="Y51">
            <v>-3.9999999999999991</v>
          </cell>
          <cell r="AC51" t="str">
            <v>csoap</v>
          </cell>
          <cell r="AD51">
            <v>0</v>
          </cell>
          <cell r="AE51">
            <v>0</v>
          </cell>
          <cell r="AG51">
            <v>0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-6.4999999999999982</v>
          </cell>
          <cell r="Y52">
            <v>-3.9999999999999991</v>
          </cell>
          <cell r="AC52" t="str">
            <v>coche</v>
          </cell>
          <cell r="AD52">
            <v>-4.9999999999999991</v>
          </cell>
          <cell r="AE52">
            <v>0</v>
          </cell>
          <cell r="AG52">
            <v>0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-7.4999999999999982</v>
          </cell>
          <cell r="W53">
            <v>-7.4999999999999982</v>
          </cell>
          <cell r="Y53">
            <v>-7.4999999999999982</v>
          </cell>
          <cell r="AC53" t="str">
            <v>ctyre</v>
          </cell>
          <cell r="AD53">
            <v>0</v>
          </cell>
          <cell r="AE53">
            <v>0</v>
          </cell>
          <cell r="AG53">
            <v>0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-7.4999999999999982</v>
          </cell>
          <cell r="Y54">
            <v>-7.4999999999999982</v>
          </cell>
          <cell r="AC54" t="str">
            <v>corub</v>
          </cell>
          <cell r="AD54">
            <v>-14.999999999999996</v>
          </cell>
          <cell r="AE54">
            <v>0</v>
          </cell>
          <cell r="AG54">
            <v>0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-1.4999999999999996</v>
          </cell>
          <cell r="W55">
            <v>-6.4999999999999982</v>
          </cell>
          <cell r="Y55">
            <v>-3.9999999999999991</v>
          </cell>
          <cell r="AC55" t="str">
            <v>cplas</v>
          </cell>
          <cell r="AD55">
            <v>0</v>
          </cell>
          <cell r="AE55">
            <v>0</v>
          </cell>
          <cell r="AG55">
            <v>0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-1.4999999999999996</v>
          </cell>
          <cell r="W56">
            <v>-6.4999999999999982</v>
          </cell>
          <cell r="Y56">
            <v>-3.9999999999999991</v>
          </cell>
          <cell r="AC56" t="str">
            <v>cglas</v>
          </cell>
          <cell r="AD56">
            <v>0</v>
          </cell>
          <cell r="AE56">
            <v>0</v>
          </cell>
          <cell r="AG56">
            <v>0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-7.4999999999999982</v>
          </cell>
          <cell r="W57">
            <v>-7.4999999999999982</v>
          </cell>
          <cell r="Y57">
            <v>-7.4999999999999982</v>
          </cell>
          <cell r="AC57" t="str">
            <v>ccera</v>
          </cell>
          <cell r="AD57">
            <v>0</v>
          </cell>
          <cell r="AE57">
            <v>0</v>
          </cell>
          <cell r="AG57">
            <v>0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-7.4999999999999982</v>
          </cell>
          <cell r="Y58">
            <v>-7.4999999999999982</v>
          </cell>
          <cell r="AC58" t="str">
            <v>cclay</v>
          </cell>
          <cell r="AD58">
            <v>-14.999999999999996</v>
          </cell>
          <cell r="AE58">
            <v>0</v>
          </cell>
          <cell r="AG58">
            <v>0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-7.4999999999999982</v>
          </cell>
          <cell r="W59">
            <v>-7.4999999999999982</v>
          </cell>
          <cell r="Y59">
            <v>-7.4999999999999982</v>
          </cell>
          <cell r="AC59" t="str">
            <v>ccmnt</v>
          </cell>
          <cell r="AD59">
            <v>0</v>
          </cell>
          <cell r="AE59">
            <v>0</v>
          </cell>
          <cell r="AG59">
            <v>0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-7.4999999999999982</v>
          </cell>
          <cell r="Y60">
            <v>-7.4999999999999982</v>
          </cell>
          <cell r="AC60" t="str">
            <v>cconc</v>
          </cell>
          <cell r="AD60">
            <v>-14.999999999999996</v>
          </cell>
          <cell r="AE60">
            <v>0</v>
          </cell>
          <cell r="AG60">
            <v>0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-7.4999999999999982</v>
          </cell>
          <cell r="Y61">
            <v>-7.4999999999999982</v>
          </cell>
          <cell r="AC61" t="str">
            <v>conmp</v>
          </cell>
          <cell r="AD61">
            <v>-14.999999999999996</v>
          </cell>
          <cell r="AE61">
            <v>0</v>
          </cell>
          <cell r="AG61">
            <v>0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-7.4999999999999982</v>
          </cell>
          <cell r="W62">
            <v>-7.4999999999999982</v>
          </cell>
          <cell r="Y62">
            <v>-7.4999999999999982</v>
          </cell>
          <cell r="AC62" t="str">
            <v>cfurn</v>
          </cell>
          <cell r="AD62">
            <v>0</v>
          </cell>
          <cell r="AE62">
            <v>0</v>
          </cell>
          <cell r="AG62">
            <v>0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-7.4999999999999982</v>
          </cell>
          <cell r="Y63">
            <v>-7.4999999999999982</v>
          </cell>
          <cell r="AC63" t="str">
            <v>cjewl</v>
          </cell>
          <cell r="AD63">
            <v>-14.999999999999996</v>
          </cell>
          <cell r="AE63">
            <v>0</v>
          </cell>
          <cell r="AG63">
            <v>0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-7.4999999999999982</v>
          </cell>
          <cell r="W64">
            <v>-7.4999999999999982</v>
          </cell>
          <cell r="Y64">
            <v>-7.4999999999999982</v>
          </cell>
          <cell r="AC64" t="str">
            <v>comnf</v>
          </cell>
          <cell r="AD64">
            <v>0</v>
          </cell>
          <cell r="AE64">
            <v>0</v>
          </cell>
          <cell r="AG64">
            <v>0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-7.4999999999999982</v>
          </cell>
          <cell r="Y65">
            <v>-7.4999999999999982</v>
          </cell>
          <cell r="AC65" t="str">
            <v>cwast</v>
          </cell>
          <cell r="AD65">
            <v>-14.999999999999996</v>
          </cell>
          <cell r="AE65">
            <v>0</v>
          </cell>
          <cell r="AG65">
            <v>0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-7.4999999999999982</v>
          </cell>
          <cell r="Y66">
            <v>-7.4999999999999982</v>
          </cell>
          <cell r="AC66" t="str">
            <v>cirst</v>
          </cell>
          <cell r="AD66">
            <v>-14.999999999999996</v>
          </cell>
          <cell r="AE66">
            <v>0</v>
          </cell>
          <cell r="AG66">
            <v>0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-7.4999999999999982</v>
          </cell>
          <cell r="Y67">
            <v>-7.4999999999999982</v>
          </cell>
          <cell r="AC67" t="str">
            <v>cnfme</v>
          </cell>
          <cell r="AD67">
            <v>-14.999999999999996</v>
          </cell>
          <cell r="AE67">
            <v>0</v>
          </cell>
          <cell r="AG67">
            <v>0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-7.4999999999999982</v>
          </cell>
          <cell r="Y68">
            <v>-7.4999999999999982</v>
          </cell>
          <cell r="AC68" t="str">
            <v>cstrm</v>
          </cell>
          <cell r="AD68">
            <v>-14.999999999999996</v>
          </cell>
          <cell r="AE68">
            <v>0</v>
          </cell>
          <cell r="AG68">
            <v>0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-7.4999999999999982</v>
          </cell>
          <cell r="Y69">
            <v>-7.4999999999999982</v>
          </cell>
          <cell r="AC69" t="str">
            <v>ctank</v>
          </cell>
          <cell r="AD69">
            <v>-14.999999999999996</v>
          </cell>
          <cell r="AE69">
            <v>0</v>
          </cell>
          <cell r="AG69">
            <v>0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-7.4999999999999982</v>
          </cell>
          <cell r="Y70">
            <v>-7.4999999999999982</v>
          </cell>
          <cell r="AC70" t="str">
            <v>cofbm</v>
          </cell>
          <cell r="AD70">
            <v>-14.999999999999996</v>
          </cell>
          <cell r="AE70">
            <v>0</v>
          </cell>
          <cell r="AG70">
            <v>0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-7.4999999999999982</v>
          </cell>
          <cell r="Y71">
            <v>-7.4999999999999982</v>
          </cell>
          <cell r="AC71" t="str">
            <v>cengt</v>
          </cell>
          <cell r="AD71">
            <v>-14.999999999999996</v>
          </cell>
          <cell r="AE71">
            <v>0</v>
          </cell>
          <cell r="AG71">
            <v>0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-7.4999999999999982</v>
          </cell>
          <cell r="Y72">
            <v>-7.4999999999999982</v>
          </cell>
          <cell r="AC72" t="str">
            <v>cpump</v>
          </cell>
          <cell r="AD72">
            <v>-14.999999999999996</v>
          </cell>
          <cell r="AE72">
            <v>0</v>
          </cell>
          <cell r="AG72">
            <v>0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-7.4999999999999982</v>
          </cell>
          <cell r="Y73">
            <v>-7.4999999999999982</v>
          </cell>
          <cell r="AC73" t="str">
            <v>cgear</v>
          </cell>
          <cell r="AD73">
            <v>-14.999999999999996</v>
          </cell>
          <cell r="AE73">
            <v>0</v>
          </cell>
          <cell r="AG73">
            <v>0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-7.4999999999999982</v>
          </cell>
          <cell r="Y74">
            <v>-7.4999999999999982</v>
          </cell>
          <cell r="AC74" t="str">
            <v>clift</v>
          </cell>
          <cell r="AD74">
            <v>-14.999999999999996</v>
          </cell>
          <cell r="AE74">
            <v>0</v>
          </cell>
          <cell r="AG74">
            <v>0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-7.4999999999999982</v>
          </cell>
          <cell r="Y75">
            <v>-7.4999999999999982</v>
          </cell>
          <cell r="AC75" t="str">
            <v>cgenm</v>
          </cell>
          <cell r="AD75">
            <v>-14.999999999999996</v>
          </cell>
          <cell r="AE75">
            <v>0</v>
          </cell>
          <cell r="AG75">
            <v>0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-7.4999999999999982</v>
          </cell>
          <cell r="Y76">
            <v>-7.4999999999999982</v>
          </cell>
          <cell r="AC76" t="str">
            <v>cspcm</v>
          </cell>
          <cell r="AD76">
            <v>-14.999999999999996</v>
          </cell>
          <cell r="AE76">
            <v>0</v>
          </cell>
          <cell r="AG76">
            <v>0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-7.4999999999999982</v>
          </cell>
          <cell r="W77">
            <v>-7.4999999999999982</v>
          </cell>
          <cell r="Y77">
            <v>-7.4999999999999982</v>
          </cell>
          <cell r="AC77" t="str">
            <v>cdoma</v>
          </cell>
          <cell r="AD77">
            <v>0</v>
          </cell>
          <cell r="AE77">
            <v>0</v>
          </cell>
          <cell r="AG77">
            <v>0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-7.4999999999999982</v>
          </cell>
          <cell r="Y78">
            <v>-7.4999999999999982</v>
          </cell>
          <cell r="AC78" t="str">
            <v>coffm</v>
          </cell>
          <cell r="AD78">
            <v>-14.999999999999996</v>
          </cell>
          <cell r="AE78">
            <v>0</v>
          </cell>
          <cell r="AG78">
            <v>0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-7.4999999999999982</v>
          </cell>
          <cell r="Y79">
            <v>-7.4999999999999982</v>
          </cell>
          <cell r="AC79" t="str">
            <v>celcm</v>
          </cell>
          <cell r="AD79">
            <v>-14.999999999999996</v>
          </cell>
          <cell r="AE79">
            <v>0</v>
          </cell>
          <cell r="AG79">
            <v>0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-7.4999999999999982</v>
          </cell>
          <cell r="W80">
            <v>-7.4999999999999982</v>
          </cell>
          <cell r="Y80">
            <v>-7.4999999999999982</v>
          </cell>
          <cell r="AC80" t="str">
            <v>crdtv</v>
          </cell>
          <cell r="AD80">
            <v>0</v>
          </cell>
          <cell r="AE80">
            <v>0</v>
          </cell>
          <cell r="AG80">
            <v>0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-6.4999999999999982</v>
          </cell>
          <cell r="Y81">
            <v>-3.9999999999999991</v>
          </cell>
          <cell r="AC81" t="str">
            <v>cmeda</v>
          </cell>
          <cell r="AD81">
            <v>3.9999999999999991</v>
          </cell>
          <cell r="AE81">
            <v>0</v>
          </cell>
          <cell r="AG81">
            <v>0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-7.4999999999999982</v>
          </cell>
          <cell r="W82">
            <v>-7.4999999999999982</v>
          </cell>
          <cell r="Y82">
            <v>-7.4999999999999982</v>
          </cell>
          <cell r="AC82" t="str">
            <v>cmtvp</v>
          </cell>
          <cell r="AD82">
            <v>0</v>
          </cell>
          <cell r="AE82">
            <v>0</v>
          </cell>
          <cell r="AG82">
            <v>0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-7.4999999999999982</v>
          </cell>
          <cell r="Y83">
            <v>-7.4999999999999982</v>
          </cell>
          <cell r="AC83" t="str">
            <v>cship</v>
          </cell>
          <cell r="AD83">
            <v>-14.999999999999996</v>
          </cell>
          <cell r="AE83">
            <v>0</v>
          </cell>
          <cell r="AG83">
            <v>0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-7.4999999999999982</v>
          </cell>
          <cell r="Y84">
            <v>-7.4999999999999982</v>
          </cell>
          <cell r="AC84" t="str">
            <v>crail</v>
          </cell>
          <cell r="AD84">
            <v>-14.999999999999996</v>
          </cell>
          <cell r="AE84">
            <v>0</v>
          </cell>
          <cell r="AG84">
            <v>0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-7.4999999999999982</v>
          </cell>
          <cell r="Y85">
            <v>-7.4999999999999982</v>
          </cell>
          <cell r="AC85" t="str">
            <v>cairc</v>
          </cell>
          <cell r="AD85">
            <v>-14.999999999999996</v>
          </cell>
          <cell r="AE85">
            <v>0</v>
          </cell>
          <cell r="AG85">
            <v>0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-7.4999999999999982</v>
          </cell>
          <cell r="W86">
            <v>-7.4999999999999982</v>
          </cell>
          <cell r="Y86">
            <v>-7.4999999999999982</v>
          </cell>
          <cell r="AC86" t="str">
            <v>coteq</v>
          </cell>
          <cell r="AD86">
            <v>0</v>
          </cell>
          <cell r="AE86">
            <v>0</v>
          </cell>
          <cell r="AG86">
            <v>0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-7.9999999999999982</v>
          </cell>
          <cell r="Y87">
            <v>-7.9999999999999982</v>
          </cell>
          <cell r="AC87" t="str">
            <v>ccnst</v>
          </cell>
          <cell r="AD87">
            <v>-15.999999999999996</v>
          </cell>
          <cell r="AE87">
            <v>0</v>
          </cell>
          <cell r="AG87">
            <v>0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-7.9999999999999982</v>
          </cell>
          <cell r="Y88">
            <v>-7.9999999999999982</v>
          </cell>
          <cell r="AC88" t="str">
            <v>ccsrv</v>
          </cell>
          <cell r="AD88">
            <v>-15.999999999999996</v>
          </cell>
          <cell r="AE88">
            <v>0</v>
          </cell>
          <cell r="AG88">
            <v>0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-6.4999999999999982</v>
          </cell>
          <cell r="Y89">
            <v>-3.9999999999999991</v>
          </cell>
          <cell r="AC89" t="str">
            <v>ctrad</v>
          </cell>
          <cell r="AD89">
            <v>-7.9999999999999982</v>
          </cell>
          <cell r="AE89">
            <v>0</v>
          </cell>
          <cell r="AG89">
            <v>0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-12.999999999999998</v>
          </cell>
          <cell r="W90">
            <v>-8.9999999999999982</v>
          </cell>
          <cell r="Y90">
            <v>-8.9999999999999982</v>
          </cell>
          <cell r="AC90" t="str">
            <v>cacco</v>
          </cell>
          <cell r="AD90">
            <v>-1.9999999999999996</v>
          </cell>
          <cell r="AE90">
            <v>0</v>
          </cell>
          <cell r="AG90">
            <v>0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-10.999999999999998</v>
          </cell>
          <cell r="W91">
            <v>-8.9999999999999982</v>
          </cell>
          <cell r="Y91">
            <v>-8.9999999999999982</v>
          </cell>
          <cell r="AC91" t="str">
            <v>ccats</v>
          </cell>
          <cell r="AD91">
            <v>-0.99999999999999978</v>
          </cell>
          <cell r="AE91">
            <v>0</v>
          </cell>
          <cell r="AG91">
            <v>0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-16.5</v>
          </cell>
          <cell r="W92">
            <v>-6.4999999999999982</v>
          </cell>
          <cell r="Y92">
            <v>-6.4999999999999982</v>
          </cell>
          <cell r="AC92" t="str">
            <v>cptrp</v>
          </cell>
          <cell r="AD92">
            <v>-4.9999999999999991</v>
          </cell>
          <cell r="AE92">
            <v>0</v>
          </cell>
          <cell r="AG92">
            <v>0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-3.4999999999999991</v>
          </cell>
          <cell r="W93">
            <v>-6.4999999999999982</v>
          </cell>
          <cell r="Y93">
            <v>-3.9999999999999991</v>
          </cell>
          <cell r="AC93" t="str">
            <v>cftrp</v>
          </cell>
          <cell r="AD93">
            <v>0</v>
          </cell>
          <cell r="AE93">
            <v>0</v>
          </cell>
          <cell r="AG93">
            <v>0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-3.4999999999999991</v>
          </cell>
          <cell r="W94">
            <v>-6.4999999999999982</v>
          </cell>
          <cell r="Y94">
            <v>-3.9999999999999991</v>
          </cell>
          <cell r="AC94" t="str">
            <v>ctrps</v>
          </cell>
          <cell r="AD94">
            <v>0</v>
          </cell>
          <cell r="AE94">
            <v>0</v>
          </cell>
          <cell r="AG94">
            <v>0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2.4999999999999996</v>
          </cell>
          <cell r="W95">
            <v>-6.4999999999999982</v>
          </cell>
          <cell r="Y95">
            <v>-3.9999999999999991</v>
          </cell>
          <cell r="AC95" t="str">
            <v>cpost</v>
          </cell>
          <cell r="AD95">
            <v>0</v>
          </cell>
          <cell r="AE95">
            <v>0</v>
          </cell>
          <cell r="AG95">
            <v>0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-6.4999999999999982</v>
          </cell>
          <cell r="Y96">
            <v>-3.9999999999999991</v>
          </cell>
          <cell r="AC96" t="str">
            <v>celcd</v>
          </cell>
          <cell r="AD96">
            <v>0</v>
          </cell>
          <cell r="AE96">
            <v>0</v>
          </cell>
          <cell r="AG96">
            <v>0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-6.4999999999999982</v>
          </cell>
          <cell r="Y97">
            <v>-3.9999999999999991</v>
          </cell>
          <cell r="AC97" t="str">
            <v>cwatd</v>
          </cell>
          <cell r="AD97">
            <v>0</v>
          </cell>
          <cell r="AE97">
            <v>0</v>
          </cell>
          <cell r="AG97">
            <v>0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-0.49999999999999989</v>
          </cell>
          <cell r="W98">
            <v>-6.4999999999999982</v>
          </cell>
          <cell r="Y98">
            <v>-3.9999999999999991</v>
          </cell>
          <cell r="AC98" t="str">
            <v>cfins</v>
          </cell>
          <cell r="AD98">
            <v>0</v>
          </cell>
          <cell r="AE98">
            <v>0</v>
          </cell>
          <cell r="AG98">
            <v>0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-0.49999999999999989</v>
          </cell>
          <cell r="W99">
            <v>-6.4999999999999982</v>
          </cell>
          <cell r="Y99">
            <v>-3.9999999999999991</v>
          </cell>
          <cell r="AC99" t="str">
            <v>cinsp</v>
          </cell>
          <cell r="AD99">
            <v>0</v>
          </cell>
          <cell r="AE99">
            <v>0</v>
          </cell>
          <cell r="AG99">
            <v>0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-6.4999999999999982</v>
          </cell>
          <cell r="Y100">
            <v>-3.9999999999999991</v>
          </cell>
          <cell r="AC100" t="str">
            <v>cofin</v>
          </cell>
          <cell r="AD100">
            <v>-0.99999999999999978</v>
          </cell>
          <cell r="AE100">
            <v>0</v>
          </cell>
          <cell r="AG100">
            <v>0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-2.4999999999999996</v>
          </cell>
          <cell r="W101">
            <v>-6.4999999999999982</v>
          </cell>
          <cell r="Y101">
            <v>-3.9999999999999991</v>
          </cell>
          <cell r="AC101" t="str">
            <v>creal</v>
          </cell>
          <cell r="AD101">
            <v>0</v>
          </cell>
          <cell r="AE101">
            <v>0</v>
          </cell>
          <cell r="AG101">
            <v>0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-5.9999999999999982</v>
          </cell>
          <cell r="W102">
            <v>-6.4999999999999982</v>
          </cell>
          <cell r="Y102">
            <v>-5.9999999999999982</v>
          </cell>
          <cell r="AC102" t="str">
            <v>crent</v>
          </cell>
          <cell r="AD102">
            <v>0</v>
          </cell>
          <cell r="AE102">
            <v>0</v>
          </cell>
          <cell r="AG102">
            <v>0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-6.4999999999999982</v>
          </cell>
          <cell r="Y103">
            <v>-4.9999999999999991</v>
          </cell>
          <cell r="AC103" t="str">
            <v>crsea</v>
          </cell>
          <cell r="AD103">
            <v>-9.9999999999999982</v>
          </cell>
          <cell r="AE103">
            <v>0</v>
          </cell>
          <cell r="AG103">
            <v>0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-2.4999999999999996</v>
          </cell>
          <cell r="W104">
            <v>-6.4999999999999982</v>
          </cell>
          <cell r="Y104">
            <v>-3.9999999999999991</v>
          </cell>
          <cell r="AC104" t="str">
            <v>clacc</v>
          </cell>
          <cell r="AD104">
            <v>0</v>
          </cell>
          <cell r="AE104">
            <v>0</v>
          </cell>
          <cell r="AG104">
            <v>0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-3</v>
          </cell>
          <cell r="W105">
            <v>-6.4999999999999982</v>
          </cell>
          <cell r="Y105">
            <v>-3.9999999999999991</v>
          </cell>
          <cell r="AC105" t="str">
            <v>cobus</v>
          </cell>
          <cell r="AD105">
            <v>-0.99999999999999978</v>
          </cell>
          <cell r="AE105">
            <v>0</v>
          </cell>
          <cell r="AG105">
            <v>0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0.49999999999999989</v>
          </cell>
          <cell r="W106">
            <v>-6.4999999999999982</v>
          </cell>
          <cell r="Y106">
            <v>-3.9999999999999991</v>
          </cell>
          <cell r="AC106" t="str">
            <v>ctelc</v>
          </cell>
          <cell r="AD106">
            <v>0</v>
          </cell>
          <cell r="AE106">
            <v>0</v>
          </cell>
          <cell r="AG106">
            <v>0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-2.4999999999999996</v>
          </cell>
          <cell r="W107">
            <v>-6.4999999999999982</v>
          </cell>
          <cell r="Y107">
            <v>-3.9999999999999991</v>
          </cell>
          <cell r="AC107" t="str">
            <v>csupp</v>
          </cell>
          <cell r="AD107">
            <v>0</v>
          </cell>
          <cell r="AE107">
            <v>0</v>
          </cell>
          <cell r="AG107">
            <v>0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-6.4999999999999982</v>
          </cell>
          <cell r="Y108">
            <v>-3.9999999999999991</v>
          </cell>
          <cell r="AC108" t="str">
            <v>cmnfs</v>
          </cell>
          <cell r="AD108">
            <v>-4.9999999999999991</v>
          </cell>
          <cell r="AE108">
            <v>0</v>
          </cell>
          <cell r="AG108">
            <v>0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-6.4999999999999982</v>
          </cell>
          <cell r="Y109">
            <v>-3.9999999999999991</v>
          </cell>
          <cell r="AC109" t="str">
            <v>cpuba</v>
          </cell>
          <cell r="AD109">
            <v>0</v>
          </cell>
          <cell r="AE109">
            <v>0</v>
          </cell>
          <cell r="AG109">
            <v>0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-4.9999999999999991</v>
          </cell>
          <cell r="W110">
            <v>-6.4999999999999982</v>
          </cell>
          <cell r="Y110">
            <v>-4.9999999999999991</v>
          </cell>
          <cell r="AC110" t="str">
            <v>ceduc</v>
          </cell>
          <cell r="AD110">
            <v>0</v>
          </cell>
          <cell r="AE110">
            <v>0</v>
          </cell>
          <cell r="AG110">
            <v>0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1.4999999999999996</v>
          </cell>
          <cell r="W111">
            <v>-6.4999999999999982</v>
          </cell>
          <cell r="Y111">
            <v>-3.9999999999999991</v>
          </cell>
          <cell r="AC111" t="str">
            <v>cheal</v>
          </cell>
          <cell r="AD111">
            <v>0</v>
          </cell>
          <cell r="AE111">
            <v>0</v>
          </cell>
          <cell r="AG111">
            <v>0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-6.9999999999999982</v>
          </cell>
          <cell r="W112">
            <v>-6.9999999999999982</v>
          </cell>
          <cell r="Y112">
            <v>-6.9999999999999982</v>
          </cell>
          <cell r="AC112" t="str">
            <v>cosrv</v>
          </cell>
          <cell r="AD112">
            <v>0</v>
          </cell>
          <cell r="AE112">
            <v>0</v>
          </cell>
          <cell r="AG112">
            <v>0</v>
          </cell>
        </row>
      </sheetData>
      <sheetData sheetId="4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-1.5000000000000002</v>
          </cell>
          <cell r="W9">
            <v>-19.500000000000004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-1.5000000000000002</v>
          </cell>
          <cell r="W10">
            <v>-19.500000000000004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-1.5000000000000002</v>
          </cell>
          <cell r="W11">
            <v>-19.500000000000004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-1.5000000000000002</v>
          </cell>
          <cell r="W12">
            <v>-19.500000000000004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-19.500000000000004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-19.500000000000004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-19.500000000000004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-19.500000000000004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-19.500000000000004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-8.5</v>
          </cell>
          <cell r="W18">
            <v>-19.500000000000004</v>
          </cell>
          <cell r="Y18">
            <v>-9.9999999999999982</v>
          </cell>
          <cell r="AC18" t="str">
            <v>cmeat</v>
          </cell>
          <cell r="AD18">
            <v>-3.5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-8.5</v>
          </cell>
          <cell r="W19">
            <v>-19.500000000000004</v>
          </cell>
          <cell r="Y19">
            <v>-9.9999999999999982</v>
          </cell>
          <cell r="AC19" t="str">
            <v>cpfis</v>
          </cell>
          <cell r="AD19">
            <v>-3.5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-8.5</v>
          </cell>
          <cell r="W20">
            <v>-19.500000000000004</v>
          </cell>
          <cell r="Y20">
            <v>-9.9999999999999982</v>
          </cell>
          <cell r="AC20" t="str">
            <v>cvege</v>
          </cell>
          <cell r="AD20">
            <v>-3.5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-8.5</v>
          </cell>
          <cell r="W21">
            <v>-19.500000000000004</v>
          </cell>
          <cell r="Y21">
            <v>-9.9999999999999982</v>
          </cell>
          <cell r="AC21" t="str">
            <v>cfrui</v>
          </cell>
          <cell r="AD21">
            <v>-3.5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-8.5</v>
          </cell>
          <cell r="W22">
            <v>-19.500000000000004</v>
          </cell>
          <cell r="Y22">
            <v>-9.9999999999999982</v>
          </cell>
          <cell r="AC22" t="str">
            <v>cfats</v>
          </cell>
          <cell r="AD22">
            <v>-3.5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-8.5</v>
          </cell>
          <cell r="W23">
            <v>-19.500000000000004</v>
          </cell>
          <cell r="Y23">
            <v>-9.9999999999999982</v>
          </cell>
          <cell r="AC23" t="str">
            <v>cdair</v>
          </cell>
          <cell r="AD23">
            <v>-3.5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-8.5</v>
          </cell>
          <cell r="W24">
            <v>-19.500000000000004</v>
          </cell>
          <cell r="Y24">
            <v>-9.9999999999999982</v>
          </cell>
          <cell r="AC24" t="str">
            <v>cgrai</v>
          </cell>
          <cell r="AD24">
            <v>-3.5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-8.5</v>
          </cell>
          <cell r="W25">
            <v>-19.500000000000004</v>
          </cell>
          <cell r="Y25">
            <v>-9.9999999999999982</v>
          </cell>
          <cell r="AC25" t="str">
            <v>cstar</v>
          </cell>
          <cell r="AD25">
            <v>-3.5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-8.5</v>
          </cell>
          <cell r="W26">
            <v>-19.500000000000004</v>
          </cell>
          <cell r="Y26">
            <v>-9.9999999999999982</v>
          </cell>
          <cell r="AC26" t="str">
            <v>cafee</v>
          </cell>
          <cell r="AD26">
            <v>-3.5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-8.5</v>
          </cell>
          <cell r="W27">
            <v>-19.500000000000004</v>
          </cell>
          <cell r="Y27">
            <v>-9.9999999999999982</v>
          </cell>
          <cell r="AC27" t="str">
            <v>cbake</v>
          </cell>
          <cell r="AD27">
            <v>-3.5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-8.5</v>
          </cell>
          <cell r="W28">
            <v>-19.500000000000004</v>
          </cell>
          <cell r="Y28">
            <v>-9.9999999999999982</v>
          </cell>
          <cell r="AC28" t="str">
            <v>csuga</v>
          </cell>
          <cell r="AD28">
            <v>-3.5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-8.5</v>
          </cell>
          <cell r="W29">
            <v>-19.500000000000004</v>
          </cell>
          <cell r="Y29">
            <v>-9.9999999999999982</v>
          </cell>
          <cell r="AC29" t="str">
            <v>cconf</v>
          </cell>
          <cell r="AD29">
            <v>-3.5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-8.5</v>
          </cell>
          <cell r="W30">
            <v>-19.500000000000004</v>
          </cell>
          <cell r="Y30">
            <v>-9.9999999999999982</v>
          </cell>
          <cell r="AC30" t="str">
            <v>cpast</v>
          </cell>
          <cell r="AD30">
            <v>-3.5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-8.5</v>
          </cell>
          <cell r="W31">
            <v>-19.500000000000004</v>
          </cell>
          <cell r="Y31">
            <v>-9.9999999999999982</v>
          </cell>
          <cell r="AC31" t="str">
            <v>cofoo</v>
          </cell>
          <cell r="AD31">
            <v>-3.5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-22.500000000000004</v>
          </cell>
          <cell r="W32">
            <v>-22.500000000000004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-8.5</v>
          </cell>
          <cell r="W33">
            <v>-19.500000000000004</v>
          </cell>
          <cell r="Y33">
            <v>-9.9999999999999982</v>
          </cell>
          <cell r="AC33" t="str">
            <v>csftd</v>
          </cell>
          <cell r="AD33">
            <v>-3.5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-22.500000000000004</v>
          </cell>
          <cell r="W34">
            <v>-22.500000000000004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-19.500000000000004</v>
          </cell>
          <cell r="Y35">
            <v>-14.999999999999996</v>
          </cell>
          <cell r="AC35" t="str">
            <v>ctexf</v>
          </cell>
          <cell r="AD35">
            <v>-15.000000000000002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-15.000000000000002</v>
          </cell>
          <cell r="W36">
            <v>-19.500000000000004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-15.000000000000002</v>
          </cell>
          <cell r="W37">
            <v>-19.500000000000004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-15.000000000000002</v>
          </cell>
          <cell r="W38">
            <v>-19.500000000000004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-19.500000000000004</v>
          </cell>
          <cell r="Y39">
            <v>-9.9999999999999982</v>
          </cell>
          <cell r="AC39" t="str">
            <v>cknit</v>
          </cell>
          <cell r="AD39">
            <v>-15.000000000000002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-15.000000000000002</v>
          </cell>
          <cell r="W40">
            <v>-19.500000000000004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-22.500000000000004</v>
          </cell>
          <cell r="Y41">
            <v>-14.999999999999996</v>
          </cell>
          <cell r="AC41" t="str">
            <v>cleat</v>
          </cell>
          <cell r="AD41">
            <v>-22.500000000000004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-22.500000000000004</v>
          </cell>
          <cell r="W42">
            <v>-22.500000000000004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-22.500000000000004</v>
          </cell>
          <cell r="Y43">
            <v>-14.999999999999996</v>
          </cell>
          <cell r="AC43" t="str">
            <v>cwood</v>
          </cell>
          <cell r="AD43">
            <v>-22.500000000000004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-19.500000000000004</v>
          </cell>
          <cell r="Y44">
            <v>-7.9999999999999982</v>
          </cell>
          <cell r="AC44" t="str">
            <v>cpapp</v>
          </cell>
          <cell r="AD44">
            <v>-4.5000000000000009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-19.500000000000004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-4.5000000000000009</v>
          </cell>
          <cell r="W46">
            <v>-19.500000000000004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-19.500000000000004</v>
          </cell>
          <cell r="Y47">
            <v>-7.9999999999999982</v>
          </cell>
          <cell r="AC47" t="str">
            <v>cbchm</v>
          </cell>
          <cell r="AD47">
            <v>-4.5000000000000009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-19.500000000000004</v>
          </cell>
          <cell r="Y48">
            <v>-7.9999999999999982</v>
          </cell>
          <cell r="AC48" t="str">
            <v>cfert</v>
          </cell>
          <cell r="AD48">
            <v>-4.5000000000000009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-19.500000000000004</v>
          </cell>
          <cell r="Y49">
            <v>-7.9999999999999982</v>
          </cell>
          <cell r="AC49" t="str">
            <v>cpain</v>
          </cell>
          <cell r="AD49">
            <v>-4.5000000000000009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1.5000000000000002</v>
          </cell>
          <cell r="W50">
            <v>-19.500000000000004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1.5000000000000002</v>
          </cell>
          <cell r="W51">
            <v>-19.500000000000004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-19.500000000000004</v>
          </cell>
          <cell r="Y52">
            <v>-7.9999999999999982</v>
          </cell>
          <cell r="AC52" t="str">
            <v>coche</v>
          </cell>
          <cell r="AD52">
            <v>-7.5000000000000009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-22.500000000000004</v>
          </cell>
          <cell r="W53">
            <v>-22.500000000000004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-22.500000000000004</v>
          </cell>
          <cell r="Y54">
            <v>-14.999999999999996</v>
          </cell>
          <cell r="AC54" t="str">
            <v>corub</v>
          </cell>
          <cell r="AD54">
            <v>-22.500000000000004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-4.5000000000000009</v>
          </cell>
          <cell r="W55">
            <v>-19.500000000000004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-4.5000000000000009</v>
          </cell>
          <cell r="W56">
            <v>-19.500000000000004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-22.500000000000004</v>
          </cell>
          <cell r="W57">
            <v>-22.500000000000004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-22.500000000000004</v>
          </cell>
          <cell r="Y58">
            <v>-14.999999999999996</v>
          </cell>
          <cell r="AC58" t="str">
            <v>cclay</v>
          </cell>
          <cell r="AD58">
            <v>-22.500000000000004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-22.500000000000004</v>
          </cell>
          <cell r="W59">
            <v>-22.500000000000004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-22.500000000000004</v>
          </cell>
          <cell r="Y60">
            <v>-14.999999999999996</v>
          </cell>
          <cell r="AC60" t="str">
            <v>cconc</v>
          </cell>
          <cell r="AD60">
            <v>-22.500000000000004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-22.500000000000004</v>
          </cell>
          <cell r="Y61">
            <v>-14.999999999999996</v>
          </cell>
          <cell r="AC61" t="str">
            <v>conmp</v>
          </cell>
          <cell r="AD61">
            <v>-22.500000000000004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-22.500000000000004</v>
          </cell>
          <cell r="W62">
            <v>-22.500000000000004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-22.500000000000004</v>
          </cell>
          <cell r="Y63">
            <v>-14.999999999999996</v>
          </cell>
          <cell r="AC63" t="str">
            <v>cjewl</v>
          </cell>
          <cell r="AD63">
            <v>-22.500000000000004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-22.500000000000004</v>
          </cell>
          <cell r="W64">
            <v>-22.500000000000004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-22.500000000000004</v>
          </cell>
          <cell r="Y65">
            <v>-14.999999999999996</v>
          </cell>
          <cell r="AC65" t="str">
            <v>cwast</v>
          </cell>
          <cell r="AD65">
            <v>-22.500000000000004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-22.500000000000004</v>
          </cell>
          <cell r="Y66">
            <v>-14.999999999999996</v>
          </cell>
          <cell r="AC66" t="str">
            <v>cirst</v>
          </cell>
          <cell r="AD66">
            <v>-22.500000000000004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-22.500000000000004</v>
          </cell>
          <cell r="Y67">
            <v>-14.999999999999996</v>
          </cell>
          <cell r="AC67" t="str">
            <v>cnfme</v>
          </cell>
          <cell r="AD67">
            <v>-22.500000000000004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-22.500000000000004</v>
          </cell>
          <cell r="Y68">
            <v>-14.999999999999996</v>
          </cell>
          <cell r="AC68" t="str">
            <v>cstrm</v>
          </cell>
          <cell r="AD68">
            <v>-22.500000000000004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-22.500000000000004</v>
          </cell>
          <cell r="Y69">
            <v>-14.999999999999996</v>
          </cell>
          <cell r="AC69" t="str">
            <v>ctank</v>
          </cell>
          <cell r="AD69">
            <v>-22.500000000000004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-22.500000000000004</v>
          </cell>
          <cell r="Y70">
            <v>-14.999999999999996</v>
          </cell>
          <cell r="AC70" t="str">
            <v>cofbm</v>
          </cell>
          <cell r="AD70">
            <v>-22.500000000000004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-22.500000000000004</v>
          </cell>
          <cell r="Y71">
            <v>-14.999999999999996</v>
          </cell>
          <cell r="AC71" t="str">
            <v>cengt</v>
          </cell>
          <cell r="AD71">
            <v>-22.500000000000004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-22.500000000000004</v>
          </cell>
          <cell r="Y72">
            <v>-14.999999999999996</v>
          </cell>
          <cell r="AC72" t="str">
            <v>cpump</v>
          </cell>
          <cell r="AD72">
            <v>-22.500000000000004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-22.500000000000004</v>
          </cell>
          <cell r="Y73">
            <v>-14.999999999999996</v>
          </cell>
          <cell r="AC73" t="str">
            <v>cgear</v>
          </cell>
          <cell r="AD73">
            <v>-22.500000000000004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-22.500000000000004</v>
          </cell>
          <cell r="Y74">
            <v>-14.999999999999996</v>
          </cell>
          <cell r="AC74" t="str">
            <v>clift</v>
          </cell>
          <cell r="AD74">
            <v>-22.500000000000004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-22.500000000000004</v>
          </cell>
          <cell r="Y75">
            <v>-14.999999999999996</v>
          </cell>
          <cell r="AC75" t="str">
            <v>cgenm</v>
          </cell>
          <cell r="AD75">
            <v>-22.500000000000004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-22.500000000000004</v>
          </cell>
          <cell r="Y76">
            <v>-14.999999999999996</v>
          </cell>
          <cell r="AC76" t="str">
            <v>cspcm</v>
          </cell>
          <cell r="AD76">
            <v>-22.500000000000004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-22.500000000000004</v>
          </cell>
          <cell r="W77">
            <v>-22.500000000000004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-22.500000000000004</v>
          </cell>
          <cell r="Y78">
            <v>-14.999999999999996</v>
          </cell>
          <cell r="AC78" t="str">
            <v>coffm</v>
          </cell>
          <cell r="AD78">
            <v>-22.500000000000004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-22.500000000000004</v>
          </cell>
          <cell r="Y79">
            <v>-14.999999999999996</v>
          </cell>
          <cell r="AC79" t="str">
            <v>celcm</v>
          </cell>
          <cell r="AD79">
            <v>-22.500000000000004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-22.500000000000004</v>
          </cell>
          <cell r="W80">
            <v>-22.500000000000004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-19.500000000000004</v>
          </cell>
          <cell r="Y81">
            <v>-7.9999999999999982</v>
          </cell>
          <cell r="AC81" t="str">
            <v>cmeda</v>
          </cell>
          <cell r="AD81">
            <v>6.0000000000000009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-22.500000000000004</v>
          </cell>
          <cell r="W82">
            <v>-22.500000000000004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-22.500000000000004</v>
          </cell>
          <cell r="Y83">
            <v>-14.999999999999996</v>
          </cell>
          <cell r="AC83" t="str">
            <v>cship</v>
          </cell>
          <cell r="AD83">
            <v>-22.500000000000004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-22.500000000000004</v>
          </cell>
          <cell r="Y84">
            <v>-14.999999999999996</v>
          </cell>
          <cell r="AC84" t="str">
            <v>crail</v>
          </cell>
          <cell r="AD84">
            <v>-22.500000000000004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-22.500000000000004</v>
          </cell>
          <cell r="Y85">
            <v>-14.999999999999996</v>
          </cell>
          <cell r="AC85" t="str">
            <v>cairc</v>
          </cell>
          <cell r="AD85">
            <v>-22.500000000000004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-22.500000000000004</v>
          </cell>
          <cell r="W86">
            <v>-22.500000000000004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-24.000000000000004</v>
          </cell>
          <cell r="Y87">
            <v>-15.999999999999996</v>
          </cell>
          <cell r="AC87" t="str">
            <v>ccnst</v>
          </cell>
          <cell r="AD87">
            <v>-24.000000000000004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-24.000000000000004</v>
          </cell>
          <cell r="Y88">
            <v>-15.999999999999996</v>
          </cell>
          <cell r="AC88" t="str">
            <v>ccsrv</v>
          </cell>
          <cell r="AD88">
            <v>-24.000000000000004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-19.500000000000004</v>
          </cell>
          <cell r="Y89">
            <v>-7.9999999999999982</v>
          </cell>
          <cell r="AC89" t="str">
            <v>ctrad</v>
          </cell>
          <cell r="AD89">
            <v>-12.000000000000002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-29.000000000000004</v>
          </cell>
          <cell r="W90">
            <v>-27.000000000000004</v>
          </cell>
          <cell r="Y90">
            <v>-17.999999999999996</v>
          </cell>
          <cell r="AC90" t="str">
            <v>cacco</v>
          </cell>
          <cell r="AD90">
            <v>-10.999999999999998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-28.000000000000004</v>
          </cell>
          <cell r="W91">
            <v>-27.000000000000004</v>
          </cell>
          <cell r="Y91">
            <v>-17.999999999999996</v>
          </cell>
          <cell r="AC91" t="str">
            <v>ccats</v>
          </cell>
          <cell r="AD91">
            <v>-9.9999999999999982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-24.5</v>
          </cell>
          <cell r="W92">
            <v>-19.500000000000004</v>
          </cell>
          <cell r="Y92">
            <v>-12.999999999999996</v>
          </cell>
          <cell r="AC92" t="str">
            <v>cptrp</v>
          </cell>
          <cell r="AD92">
            <v>-11.5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-10.500000000000002</v>
          </cell>
          <cell r="W93">
            <v>-19.500000000000004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-10.500000000000002</v>
          </cell>
          <cell r="W94">
            <v>-19.500000000000004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7.5000000000000009</v>
          </cell>
          <cell r="W95">
            <v>-19.500000000000004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-19.500000000000004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-19.500000000000004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-1.5000000000000002</v>
          </cell>
          <cell r="W98">
            <v>-19.500000000000004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-1.5000000000000002</v>
          </cell>
          <cell r="W99">
            <v>-19.500000000000004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-19.500000000000004</v>
          </cell>
          <cell r="Y100">
            <v>-7.9999999999999982</v>
          </cell>
          <cell r="AC100" t="str">
            <v>cofin</v>
          </cell>
          <cell r="AD100">
            <v>-1.5000000000000002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-7.5000000000000009</v>
          </cell>
          <cell r="W101">
            <v>-19.500000000000004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-18.000000000000004</v>
          </cell>
          <cell r="W102">
            <v>-19.500000000000004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-19.500000000000004</v>
          </cell>
          <cell r="Y103">
            <v>-9.9999999999999982</v>
          </cell>
          <cell r="AC103" t="str">
            <v>crsea</v>
          </cell>
          <cell r="AD103">
            <v>-15.000000000000002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-7.5000000000000009</v>
          </cell>
          <cell r="W104">
            <v>-19.500000000000004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</v>
          </cell>
          <cell r="W105">
            <v>-19.500000000000004</v>
          </cell>
          <cell r="Y105">
            <v>-7.9999999999999982</v>
          </cell>
          <cell r="AC105" t="str">
            <v>cobus</v>
          </cell>
          <cell r="AD105">
            <v>-2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1.5000000000000002</v>
          </cell>
          <cell r="W106">
            <v>-19.500000000000004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-7.5000000000000009</v>
          </cell>
          <cell r="W107">
            <v>-19.500000000000004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-19.500000000000004</v>
          </cell>
          <cell r="Y108">
            <v>-7.9999999999999982</v>
          </cell>
          <cell r="AC108" t="str">
            <v>cmnfs</v>
          </cell>
          <cell r="AD108">
            <v>-7.5000000000000009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-19.500000000000004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-15.000000000000002</v>
          </cell>
          <cell r="W110">
            <v>-19.500000000000004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4.5000000000000009</v>
          </cell>
          <cell r="W111">
            <v>-19.500000000000004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-21.000000000000004</v>
          </cell>
          <cell r="W112">
            <v>-21.000000000000004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5">
        <row r="8">
          <cell r="F8" t="str">
            <v>C</v>
          </cell>
          <cell r="G8" t="str">
            <v>I</v>
          </cell>
          <cell r="H8" t="str">
            <v>G</v>
          </cell>
          <cell r="I8" t="str">
            <v>E</v>
          </cell>
        </row>
        <row r="9">
          <cell r="E9" t="str">
            <v>cagri</v>
          </cell>
          <cell r="F9">
            <v>0</v>
          </cell>
          <cell r="G9">
            <v>0</v>
          </cell>
          <cell r="I9">
            <v>0</v>
          </cell>
          <cell r="M9" t="str">
            <v>cagri</v>
          </cell>
          <cell r="N9">
            <v>-5</v>
          </cell>
          <cell r="O9">
            <v>-65</v>
          </cell>
          <cell r="Q9">
            <v>-40</v>
          </cell>
          <cell r="U9" t="str">
            <v>cagri</v>
          </cell>
          <cell r="V9">
            <v>-2</v>
          </cell>
          <cell r="W9">
            <v>-26</v>
          </cell>
          <cell r="Y9">
            <v>-7.9999999999999982</v>
          </cell>
          <cell r="AC9" t="str">
            <v>cagri</v>
          </cell>
          <cell r="AD9">
            <v>-0.49999999999999989</v>
          </cell>
          <cell r="AE9">
            <v>-6.4999999999999982</v>
          </cell>
          <cell r="AG9">
            <v>-3.9999999999999991</v>
          </cell>
        </row>
        <row r="10">
          <cell r="E10" t="str">
            <v>clani</v>
          </cell>
          <cell r="F10">
            <v>0</v>
          </cell>
          <cell r="G10">
            <v>0</v>
          </cell>
          <cell r="I10">
            <v>0</v>
          </cell>
          <cell r="M10" t="str">
            <v>clani</v>
          </cell>
          <cell r="N10">
            <v>-5</v>
          </cell>
          <cell r="O10">
            <v>-65</v>
          </cell>
          <cell r="Q10">
            <v>-40</v>
          </cell>
          <cell r="U10" t="str">
            <v>clani</v>
          </cell>
          <cell r="V10">
            <v>-2</v>
          </cell>
          <cell r="W10">
            <v>-26</v>
          </cell>
          <cell r="Y10">
            <v>-7.9999999999999982</v>
          </cell>
          <cell r="AC10" t="str">
            <v>clani</v>
          </cell>
          <cell r="AD10">
            <v>-0.49999999999999989</v>
          </cell>
          <cell r="AE10">
            <v>-6.4999999999999982</v>
          </cell>
          <cell r="AG10">
            <v>-3.9999999999999991</v>
          </cell>
        </row>
        <row r="11">
          <cell r="E11" t="str">
            <v>cfore</v>
          </cell>
          <cell r="F11">
            <v>0</v>
          </cell>
          <cell r="G11">
            <v>0</v>
          </cell>
          <cell r="I11">
            <v>0</v>
          </cell>
          <cell r="M11" t="str">
            <v>cfore</v>
          </cell>
          <cell r="N11">
            <v>-5</v>
          </cell>
          <cell r="O11">
            <v>-65</v>
          </cell>
          <cell r="Q11">
            <v>-40</v>
          </cell>
          <cell r="U11" t="str">
            <v>cfore</v>
          </cell>
          <cell r="V11">
            <v>-2</v>
          </cell>
          <cell r="W11">
            <v>-26</v>
          </cell>
          <cell r="Y11">
            <v>-7.9999999999999982</v>
          </cell>
          <cell r="AC11" t="str">
            <v>cfore</v>
          </cell>
          <cell r="AD11">
            <v>-0.49999999999999989</v>
          </cell>
          <cell r="AE11">
            <v>-6.4999999999999982</v>
          </cell>
          <cell r="AG11">
            <v>-3.9999999999999991</v>
          </cell>
        </row>
        <row r="12">
          <cell r="E12" t="str">
            <v>cfish</v>
          </cell>
          <cell r="F12">
            <v>0</v>
          </cell>
          <cell r="G12">
            <v>0</v>
          </cell>
          <cell r="I12">
            <v>0</v>
          </cell>
          <cell r="M12" t="str">
            <v>cfish</v>
          </cell>
          <cell r="N12">
            <v>-5</v>
          </cell>
          <cell r="O12">
            <v>-65</v>
          </cell>
          <cell r="Q12">
            <v>-40</v>
          </cell>
          <cell r="U12" t="str">
            <v>cfish</v>
          </cell>
          <cell r="V12">
            <v>-2</v>
          </cell>
          <cell r="W12">
            <v>-26</v>
          </cell>
          <cell r="Y12">
            <v>-7.9999999999999982</v>
          </cell>
          <cell r="AC12" t="str">
            <v>cfish</v>
          </cell>
          <cell r="AD12">
            <v>-0.49999999999999989</v>
          </cell>
          <cell r="AE12">
            <v>-6.4999999999999982</v>
          </cell>
          <cell r="AG12">
            <v>-3.9999999999999991</v>
          </cell>
        </row>
        <row r="13">
          <cell r="E13" t="str">
            <v>ccoal</v>
          </cell>
          <cell r="F13">
            <v>0</v>
          </cell>
          <cell r="G13">
            <v>0</v>
          </cell>
          <cell r="I13">
            <v>0</v>
          </cell>
          <cell r="M13" t="str">
            <v>ccoal</v>
          </cell>
          <cell r="N13">
            <v>0</v>
          </cell>
          <cell r="O13">
            <v>-65</v>
          </cell>
          <cell r="Q13">
            <v>-40</v>
          </cell>
          <cell r="U13" t="str">
            <v>ccoal</v>
          </cell>
          <cell r="V13">
            <v>0</v>
          </cell>
          <cell r="W13">
            <v>-26</v>
          </cell>
          <cell r="Y13">
            <v>-7.9999999999999982</v>
          </cell>
          <cell r="AC13" t="str">
            <v>ccoal</v>
          </cell>
          <cell r="AD13">
            <v>0</v>
          </cell>
          <cell r="AE13">
            <v>-6.4999999999999982</v>
          </cell>
          <cell r="AG13">
            <v>-3.9999999999999991</v>
          </cell>
        </row>
        <row r="14">
          <cell r="E14" t="str">
            <v>cmore</v>
          </cell>
          <cell r="F14">
            <v>0</v>
          </cell>
          <cell r="G14">
            <v>0</v>
          </cell>
          <cell r="I14">
            <v>0</v>
          </cell>
          <cell r="M14" t="str">
            <v>cmore</v>
          </cell>
          <cell r="N14">
            <v>0</v>
          </cell>
          <cell r="O14">
            <v>-65</v>
          </cell>
          <cell r="Q14">
            <v>-40</v>
          </cell>
          <cell r="U14" t="str">
            <v>cmore</v>
          </cell>
          <cell r="V14">
            <v>0</v>
          </cell>
          <cell r="W14">
            <v>-26</v>
          </cell>
          <cell r="Y14">
            <v>-7.9999999999999982</v>
          </cell>
          <cell r="AC14" t="str">
            <v>cmore</v>
          </cell>
          <cell r="AD14">
            <v>0</v>
          </cell>
          <cell r="AE14">
            <v>-6.4999999999999982</v>
          </cell>
          <cell r="AG14">
            <v>-3.9999999999999991</v>
          </cell>
        </row>
        <row r="15">
          <cell r="E15" t="str">
            <v>comin</v>
          </cell>
          <cell r="F15">
            <v>0</v>
          </cell>
          <cell r="G15">
            <v>0</v>
          </cell>
          <cell r="I15">
            <v>0</v>
          </cell>
          <cell r="M15" t="str">
            <v>comin</v>
          </cell>
          <cell r="N15">
            <v>0</v>
          </cell>
          <cell r="O15">
            <v>-65</v>
          </cell>
          <cell r="Q15">
            <v>-40</v>
          </cell>
          <cell r="U15" t="str">
            <v>comin</v>
          </cell>
          <cell r="V15">
            <v>0</v>
          </cell>
          <cell r="W15">
            <v>-26</v>
          </cell>
          <cell r="Y15">
            <v>-7.9999999999999982</v>
          </cell>
          <cell r="AC15" t="str">
            <v>comin</v>
          </cell>
          <cell r="AD15">
            <v>0</v>
          </cell>
          <cell r="AE15">
            <v>-6.4999999999999982</v>
          </cell>
          <cell r="AG15">
            <v>-3.9999999999999991</v>
          </cell>
        </row>
        <row r="16">
          <cell r="E16" t="str">
            <v>celcg</v>
          </cell>
          <cell r="F16">
            <v>0</v>
          </cell>
          <cell r="G16">
            <v>0</v>
          </cell>
          <cell r="I16">
            <v>0</v>
          </cell>
          <cell r="M16" t="str">
            <v>celcg</v>
          </cell>
          <cell r="N16">
            <v>0</v>
          </cell>
          <cell r="O16">
            <v>-65</v>
          </cell>
          <cell r="Q16">
            <v>-40</v>
          </cell>
          <cell r="U16" t="str">
            <v>celcg</v>
          </cell>
          <cell r="V16">
            <v>0</v>
          </cell>
          <cell r="W16">
            <v>-26</v>
          </cell>
          <cell r="Y16">
            <v>-7.9999999999999982</v>
          </cell>
          <cell r="AC16" t="str">
            <v>celcg</v>
          </cell>
          <cell r="AD16">
            <v>0</v>
          </cell>
          <cell r="AE16">
            <v>-6.4999999999999982</v>
          </cell>
          <cell r="AG16">
            <v>-3.9999999999999991</v>
          </cell>
        </row>
        <row r="17">
          <cell r="E17" t="str">
            <v>cwatr</v>
          </cell>
          <cell r="F17">
            <v>0</v>
          </cell>
          <cell r="G17">
            <v>0</v>
          </cell>
          <cell r="I17">
            <v>0</v>
          </cell>
          <cell r="M17" t="str">
            <v>cwatr</v>
          </cell>
          <cell r="N17">
            <v>0</v>
          </cell>
          <cell r="O17">
            <v>-65</v>
          </cell>
          <cell r="Q17">
            <v>-40</v>
          </cell>
          <cell r="U17" t="str">
            <v>cwatr</v>
          </cell>
          <cell r="V17">
            <v>0</v>
          </cell>
          <cell r="W17">
            <v>-26</v>
          </cell>
          <cell r="Y17">
            <v>-7.9999999999999982</v>
          </cell>
          <cell r="AC17" t="str">
            <v>cwatr</v>
          </cell>
          <cell r="AD17">
            <v>0</v>
          </cell>
          <cell r="AE17">
            <v>-6.4999999999999982</v>
          </cell>
          <cell r="AG17">
            <v>-3.9999999999999991</v>
          </cell>
        </row>
        <row r="18">
          <cell r="E18" t="str">
            <v>cmeat</v>
          </cell>
          <cell r="F18">
            <v>0</v>
          </cell>
          <cell r="G18">
            <v>0</v>
          </cell>
          <cell r="I18">
            <v>0</v>
          </cell>
          <cell r="M18" t="str">
            <v>cmeat</v>
          </cell>
          <cell r="N18">
            <v>-25</v>
          </cell>
          <cell r="O18">
            <v>-65</v>
          </cell>
          <cell r="Q18">
            <v>-50</v>
          </cell>
          <cell r="U18" t="str">
            <v>cmeat</v>
          </cell>
          <cell r="V18">
            <v>-10.5</v>
          </cell>
          <cell r="W18">
            <v>-26</v>
          </cell>
          <cell r="Y18">
            <v>-9.9999999999999982</v>
          </cell>
          <cell r="AC18" t="str">
            <v>cmeat</v>
          </cell>
          <cell r="AD18">
            <v>-3.9999999999999996</v>
          </cell>
          <cell r="AE18">
            <v>-6.4999999999999982</v>
          </cell>
          <cell r="AG18">
            <v>-4.9999999999999991</v>
          </cell>
        </row>
        <row r="19">
          <cell r="E19" t="str">
            <v>cpfis</v>
          </cell>
          <cell r="F19">
            <v>0</v>
          </cell>
          <cell r="G19">
            <v>0</v>
          </cell>
          <cell r="I19">
            <v>0</v>
          </cell>
          <cell r="M19" t="str">
            <v>cpfis</v>
          </cell>
          <cell r="N19">
            <v>-25</v>
          </cell>
          <cell r="O19">
            <v>-65</v>
          </cell>
          <cell r="Q19">
            <v>-50</v>
          </cell>
          <cell r="U19" t="str">
            <v>cpfis</v>
          </cell>
          <cell r="V19">
            <v>-10.5</v>
          </cell>
          <cell r="W19">
            <v>-26</v>
          </cell>
          <cell r="Y19">
            <v>-9.9999999999999982</v>
          </cell>
          <cell r="AC19" t="str">
            <v>cpfis</v>
          </cell>
          <cell r="AD19">
            <v>-3.9999999999999996</v>
          </cell>
          <cell r="AE19">
            <v>-6.4999999999999982</v>
          </cell>
          <cell r="AG19">
            <v>-4.9999999999999991</v>
          </cell>
        </row>
        <row r="20">
          <cell r="E20" t="str">
            <v>cvege</v>
          </cell>
          <cell r="F20">
            <v>0</v>
          </cell>
          <cell r="G20">
            <v>0</v>
          </cell>
          <cell r="I20">
            <v>0</v>
          </cell>
          <cell r="M20" t="str">
            <v>cvege</v>
          </cell>
          <cell r="N20">
            <v>-25</v>
          </cell>
          <cell r="O20">
            <v>-65</v>
          </cell>
          <cell r="Q20">
            <v>-50</v>
          </cell>
          <cell r="U20" t="str">
            <v>cvege</v>
          </cell>
          <cell r="V20">
            <v>-10.5</v>
          </cell>
          <cell r="W20">
            <v>-26</v>
          </cell>
          <cell r="Y20">
            <v>-9.9999999999999982</v>
          </cell>
          <cell r="AC20" t="str">
            <v>cvege</v>
          </cell>
          <cell r="AD20">
            <v>-3.9999999999999996</v>
          </cell>
          <cell r="AE20">
            <v>-6.4999999999999982</v>
          </cell>
          <cell r="AG20">
            <v>-4.9999999999999991</v>
          </cell>
        </row>
        <row r="21">
          <cell r="E21" t="str">
            <v>cfrui</v>
          </cell>
          <cell r="F21">
            <v>0</v>
          </cell>
          <cell r="G21">
            <v>0</v>
          </cell>
          <cell r="I21">
            <v>0</v>
          </cell>
          <cell r="M21" t="str">
            <v>cfrui</v>
          </cell>
          <cell r="N21">
            <v>-25</v>
          </cell>
          <cell r="O21">
            <v>-65</v>
          </cell>
          <cell r="Q21">
            <v>-50</v>
          </cell>
          <cell r="U21" t="str">
            <v>cfrui</v>
          </cell>
          <cell r="V21">
            <v>-10.5</v>
          </cell>
          <cell r="W21">
            <v>-26</v>
          </cell>
          <cell r="Y21">
            <v>-9.9999999999999982</v>
          </cell>
          <cell r="AC21" t="str">
            <v>cfrui</v>
          </cell>
          <cell r="AD21">
            <v>-3.9999999999999996</v>
          </cell>
          <cell r="AE21">
            <v>-6.4999999999999982</v>
          </cell>
          <cell r="AG21">
            <v>-4.9999999999999991</v>
          </cell>
        </row>
        <row r="22">
          <cell r="E22" t="str">
            <v>cfats</v>
          </cell>
          <cell r="F22">
            <v>0</v>
          </cell>
          <cell r="G22">
            <v>0</v>
          </cell>
          <cell r="I22">
            <v>0</v>
          </cell>
          <cell r="M22" t="str">
            <v>cfats</v>
          </cell>
          <cell r="N22">
            <v>-25</v>
          </cell>
          <cell r="O22">
            <v>-65</v>
          </cell>
          <cell r="Q22">
            <v>-50</v>
          </cell>
          <cell r="U22" t="str">
            <v>cfats</v>
          </cell>
          <cell r="V22">
            <v>-10.5</v>
          </cell>
          <cell r="W22">
            <v>-26</v>
          </cell>
          <cell r="Y22">
            <v>-9.9999999999999982</v>
          </cell>
          <cell r="AC22" t="str">
            <v>cfats</v>
          </cell>
          <cell r="AD22">
            <v>-3.9999999999999996</v>
          </cell>
          <cell r="AE22">
            <v>-6.4999999999999982</v>
          </cell>
          <cell r="AG22">
            <v>-4.9999999999999991</v>
          </cell>
        </row>
        <row r="23">
          <cell r="E23" t="str">
            <v>cdair</v>
          </cell>
          <cell r="F23">
            <v>0</v>
          </cell>
          <cell r="G23">
            <v>0</v>
          </cell>
          <cell r="I23">
            <v>0</v>
          </cell>
          <cell r="M23" t="str">
            <v>cdair</v>
          </cell>
          <cell r="N23">
            <v>-25</v>
          </cell>
          <cell r="O23">
            <v>-65</v>
          </cell>
          <cell r="Q23">
            <v>-50</v>
          </cell>
          <cell r="U23" t="str">
            <v>cdair</v>
          </cell>
          <cell r="V23">
            <v>-10.5</v>
          </cell>
          <cell r="W23">
            <v>-26</v>
          </cell>
          <cell r="Y23">
            <v>-9.9999999999999982</v>
          </cell>
          <cell r="AC23" t="str">
            <v>cdair</v>
          </cell>
          <cell r="AD23">
            <v>-3.9999999999999996</v>
          </cell>
          <cell r="AE23">
            <v>-6.4999999999999982</v>
          </cell>
          <cell r="AG23">
            <v>-4.9999999999999991</v>
          </cell>
        </row>
        <row r="24">
          <cell r="E24" t="str">
            <v>cgrai</v>
          </cell>
          <cell r="F24">
            <v>0</v>
          </cell>
          <cell r="G24">
            <v>0</v>
          </cell>
          <cell r="I24">
            <v>0</v>
          </cell>
          <cell r="M24" t="str">
            <v>cgrai</v>
          </cell>
          <cell r="N24">
            <v>-25</v>
          </cell>
          <cell r="O24">
            <v>-65</v>
          </cell>
          <cell r="Q24">
            <v>-50</v>
          </cell>
          <cell r="U24" t="str">
            <v>cgrai</v>
          </cell>
          <cell r="V24">
            <v>-10.5</v>
          </cell>
          <cell r="W24">
            <v>-26</v>
          </cell>
          <cell r="Y24">
            <v>-9.9999999999999982</v>
          </cell>
          <cell r="AC24" t="str">
            <v>cgrai</v>
          </cell>
          <cell r="AD24">
            <v>-3.9999999999999996</v>
          </cell>
          <cell r="AE24">
            <v>-6.4999999999999982</v>
          </cell>
          <cell r="AG24">
            <v>-4.9999999999999991</v>
          </cell>
        </row>
        <row r="25">
          <cell r="E25" t="str">
            <v>cstar</v>
          </cell>
          <cell r="F25">
            <v>0</v>
          </cell>
          <cell r="G25">
            <v>0</v>
          </cell>
          <cell r="I25">
            <v>0</v>
          </cell>
          <cell r="M25" t="str">
            <v>cstar</v>
          </cell>
          <cell r="N25">
            <v>-25</v>
          </cell>
          <cell r="O25">
            <v>-65</v>
          </cell>
          <cell r="Q25">
            <v>-50</v>
          </cell>
          <cell r="U25" t="str">
            <v>cstar</v>
          </cell>
          <cell r="V25">
            <v>-10.5</v>
          </cell>
          <cell r="W25">
            <v>-26</v>
          </cell>
          <cell r="Y25">
            <v>-9.9999999999999982</v>
          </cell>
          <cell r="AC25" t="str">
            <v>cstar</v>
          </cell>
          <cell r="AD25">
            <v>-3.9999999999999996</v>
          </cell>
          <cell r="AE25">
            <v>-6.4999999999999982</v>
          </cell>
          <cell r="AG25">
            <v>-4.9999999999999991</v>
          </cell>
        </row>
        <row r="26">
          <cell r="E26" t="str">
            <v>cafee</v>
          </cell>
          <cell r="F26">
            <v>0</v>
          </cell>
          <cell r="G26">
            <v>0</v>
          </cell>
          <cell r="I26">
            <v>0</v>
          </cell>
          <cell r="M26" t="str">
            <v>cafee</v>
          </cell>
          <cell r="N26">
            <v>-25</v>
          </cell>
          <cell r="O26">
            <v>-65</v>
          </cell>
          <cell r="Q26">
            <v>-50</v>
          </cell>
          <cell r="U26" t="str">
            <v>cafee</v>
          </cell>
          <cell r="V26">
            <v>-10.5</v>
          </cell>
          <cell r="W26">
            <v>-26</v>
          </cell>
          <cell r="Y26">
            <v>-9.9999999999999982</v>
          </cell>
          <cell r="AC26" t="str">
            <v>cafee</v>
          </cell>
          <cell r="AD26">
            <v>-3.9999999999999996</v>
          </cell>
          <cell r="AE26">
            <v>-6.4999999999999982</v>
          </cell>
          <cell r="AG26">
            <v>-4.9999999999999991</v>
          </cell>
        </row>
        <row r="27">
          <cell r="E27" t="str">
            <v>cbake</v>
          </cell>
          <cell r="F27">
            <v>0</v>
          </cell>
          <cell r="G27">
            <v>0</v>
          </cell>
          <cell r="I27">
            <v>0</v>
          </cell>
          <cell r="M27" t="str">
            <v>cbake</v>
          </cell>
          <cell r="N27">
            <v>-25</v>
          </cell>
          <cell r="O27">
            <v>-65</v>
          </cell>
          <cell r="Q27">
            <v>-50</v>
          </cell>
          <cell r="U27" t="str">
            <v>cbake</v>
          </cell>
          <cell r="V27">
            <v>-10.5</v>
          </cell>
          <cell r="W27">
            <v>-26</v>
          </cell>
          <cell r="Y27">
            <v>-9.9999999999999982</v>
          </cell>
          <cell r="AC27" t="str">
            <v>cbake</v>
          </cell>
          <cell r="AD27">
            <v>-3.9999999999999996</v>
          </cell>
          <cell r="AE27">
            <v>-6.4999999999999982</v>
          </cell>
          <cell r="AG27">
            <v>-4.9999999999999991</v>
          </cell>
        </row>
        <row r="28">
          <cell r="E28" t="str">
            <v>csuga</v>
          </cell>
          <cell r="F28">
            <v>0</v>
          </cell>
          <cell r="G28">
            <v>0</v>
          </cell>
          <cell r="I28">
            <v>0</v>
          </cell>
          <cell r="M28" t="str">
            <v>csuga</v>
          </cell>
          <cell r="N28">
            <v>-25</v>
          </cell>
          <cell r="O28">
            <v>-65</v>
          </cell>
          <cell r="Q28">
            <v>-50</v>
          </cell>
          <cell r="U28" t="str">
            <v>csuga</v>
          </cell>
          <cell r="V28">
            <v>-10.5</v>
          </cell>
          <cell r="W28">
            <v>-26</v>
          </cell>
          <cell r="Y28">
            <v>-9.9999999999999982</v>
          </cell>
          <cell r="AC28" t="str">
            <v>csuga</v>
          </cell>
          <cell r="AD28">
            <v>-3.9999999999999996</v>
          </cell>
          <cell r="AE28">
            <v>-6.4999999999999982</v>
          </cell>
          <cell r="AG28">
            <v>-4.9999999999999991</v>
          </cell>
        </row>
        <row r="29">
          <cell r="E29" t="str">
            <v>cconf</v>
          </cell>
          <cell r="F29">
            <v>0</v>
          </cell>
          <cell r="G29">
            <v>0</v>
          </cell>
          <cell r="I29">
            <v>0</v>
          </cell>
          <cell r="M29" t="str">
            <v>cconf</v>
          </cell>
          <cell r="N29">
            <v>-25</v>
          </cell>
          <cell r="O29">
            <v>-65</v>
          </cell>
          <cell r="Q29">
            <v>-50</v>
          </cell>
          <cell r="U29" t="str">
            <v>cconf</v>
          </cell>
          <cell r="V29">
            <v>-10.5</v>
          </cell>
          <cell r="W29">
            <v>-26</v>
          </cell>
          <cell r="Y29">
            <v>-9.9999999999999982</v>
          </cell>
          <cell r="AC29" t="str">
            <v>cconf</v>
          </cell>
          <cell r="AD29">
            <v>-3.9999999999999996</v>
          </cell>
          <cell r="AE29">
            <v>-6.4999999999999982</v>
          </cell>
          <cell r="AG29">
            <v>-4.9999999999999991</v>
          </cell>
        </row>
        <row r="30">
          <cell r="E30" t="str">
            <v>cpast</v>
          </cell>
          <cell r="F30">
            <v>0</v>
          </cell>
          <cell r="G30">
            <v>0</v>
          </cell>
          <cell r="I30">
            <v>0</v>
          </cell>
          <cell r="M30" t="str">
            <v>cpast</v>
          </cell>
          <cell r="N30">
            <v>-25</v>
          </cell>
          <cell r="O30">
            <v>-65</v>
          </cell>
          <cell r="Q30">
            <v>-50</v>
          </cell>
          <cell r="U30" t="str">
            <v>cpast</v>
          </cell>
          <cell r="V30">
            <v>-10.5</v>
          </cell>
          <cell r="W30">
            <v>-26</v>
          </cell>
          <cell r="Y30">
            <v>-9.9999999999999982</v>
          </cell>
          <cell r="AC30" t="str">
            <v>cpast</v>
          </cell>
          <cell r="AD30">
            <v>-3.9999999999999996</v>
          </cell>
          <cell r="AE30">
            <v>-6.4999999999999982</v>
          </cell>
          <cell r="AG30">
            <v>-4.9999999999999991</v>
          </cell>
        </row>
        <row r="31">
          <cell r="E31" t="str">
            <v>cofoo</v>
          </cell>
          <cell r="F31">
            <v>0</v>
          </cell>
          <cell r="G31">
            <v>0</v>
          </cell>
          <cell r="I31">
            <v>0</v>
          </cell>
          <cell r="M31" t="str">
            <v>cofoo</v>
          </cell>
          <cell r="N31">
            <v>-25</v>
          </cell>
          <cell r="O31">
            <v>-65</v>
          </cell>
          <cell r="Q31">
            <v>-50</v>
          </cell>
          <cell r="U31" t="str">
            <v>cofoo</v>
          </cell>
          <cell r="V31">
            <v>-10.5</v>
          </cell>
          <cell r="W31">
            <v>-26</v>
          </cell>
          <cell r="Y31">
            <v>-9.9999999999999982</v>
          </cell>
          <cell r="AC31" t="str">
            <v>cofoo</v>
          </cell>
          <cell r="AD31">
            <v>-3.9999999999999996</v>
          </cell>
          <cell r="AE31">
            <v>-6.4999999999999982</v>
          </cell>
          <cell r="AG31">
            <v>-4.9999999999999991</v>
          </cell>
        </row>
        <row r="32">
          <cell r="E32" t="str">
            <v>calcb</v>
          </cell>
          <cell r="F32">
            <v>0</v>
          </cell>
          <cell r="G32">
            <v>0</v>
          </cell>
          <cell r="I32">
            <v>0</v>
          </cell>
          <cell r="M32" t="str">
            <v>calcb</v>
          </cell>
          <cell r="N32">
            <v>-75</v>
          </cell>
          <cell r="O32">
            <v>-75</v>
          </cell>
          <cell r="Q32">
            <v>-75</v>
          </cell>
          <cell r="U32" t="str">
            <v>calcb</v>
          </cell>
          <cell r="V32">
            <v>-30</v>
          </cell>
          <cell r="W32">
            <v>-30</v>
          </cell>
          <cell r="Y32">
            <v>-14.999999999999996</v>
          </cell>
          <cell r="AC32" t="str">
            <v>calcb</v>
          </cell>
          <cell r="AD32">
            <v>-7.4999999999999982</v>
          </cell>
          <cell r="AE32">
            <v>-7.4999999999999982</v>
          </cell>
          <cell r="AG32">
            <v>-7.4999999999999982</v>
          </cell>
        </row>
        <row r="33">
          <cell r="E33" t="str">
            <v>csftd</v>
          </cell>
          <cell r="F33">
            <v>0</v>
          </cell>
          <cell r="G33">
            <v>0</v>
          </cell>
          <cell r="I33">
            <v>0</v>
          </cell>
          <cell r="M33" t="str">
            <v>csftd</v>
          </cell>
          <cell r="N33">
            <v>-25</v>
          </cell>
          <cell r="O33">
            <v>-65</v>
          </cell>
          <cell r="Q33">
            <v>-50</v>
          </cell>
          <cell r="U33" t="str">
            <v>csftd</v>
          </cell>
          <cell r="V33">
            <v>-10.5</v>
          </cell>
          <cell r="W33">
            <v>-26</v>
          </cell>
          <cell r="Y33">
            <v>-9.9999999999999982</v>
          </cell>
          <cell r="AC33" t="str">
            <v>csftd</v>
          </cell>
          <cell r="AD33">
            <v>-3.9999999999999996</v>
          </cell>
          <cell r="AE33">
            <v>-6.4999999999999982</v>
          </cell>
          <cell r="AG33">
            <v>-4.9999999999999991</v>
          </cell>
        </row>
        <row r="34">
          <cell r="E34" t="str">
            <v>ctoba</v>
          </cell>
          <cell r="F34">
            <v>0</v>
          </cell>
          <cell r="G34">
            <v>0</v>
          </cell>
          <cell r="I34">
            <v>0</v>
          </cell>
          <cell r="M34" t="str">
            <v>ctoba</v>
          </cell>
          <cell r="N34">
            <v>-75</v>
          </cell>
          <cell r="O34">
            <v>-75</v>
          </cell>
          <cell r="Q34">
            <v>-75</v>
          </cell>
          <cell r="U34" t="str">
            <v>ctoba</v>
          </cell>
          <cell r="V34">
            <v>-30</v>
          </cell>
          <cell r="W34">
            <v>-30</v>
          </cell>
          <cell r="Y34">
            <v>-14.999999999999996</v>
          </cell>
          <cell r="AC34" t="str">
            <v>ctoba</v>
          </cell>
          <cell r="AD34">
            <v>-7.4999999999999982</v>
          </cell>
          <cell r="AE34">
            <v>-7.4999999999999982</v>
          </cell>
          <cell r="AG34">
            <v>-7.4999999999999982</v>
          </cell>
        </row>
        <row r="35">
          <cell r="E35" t="str">
            <v>ctexf</v>
          </cell>
          <cell r="F35">
            <v>0</v>
          </cell>
          <cell r="G35">
            <v>0</v>
          </cell>
          <cell r="I35">
            <v>0</v>
          </cell>
          <cell r="M35" t="str">
            <v>ctexf</v>
          </cell>
          <cell r="N35">
            <v>-50</v>
          </cell>
          <cell r="O35">
            <v>-65</v>
          </cell>
          <cell r="Q35">
            <v>-75</v>
          </cell>
          <cell r="U35" t="str">
            <v>ctexf</v>
          </cell>
          <cell r="V35">
            <v>-25</v>
          </cell>
          <cell r="W35">
            <v>-26</v>
          </cell>
          <cell r="Y35">
            <v>-14.999999999999996</v>
          </cell>
          <cell r="AC35" t="str">
            <v>ctexf</v>
          </cell>
          <cell r="AD35">
            <v>-20</v>
          </cell>
          <cell r="AE35">
            <v>-6.4999999999999982</v>
          </cell>
          <cell r="AG35">
            <v>-7.4999999999999982</v>
          </cell>
        </row>
        <row r="36">
          <cell r="E36" t="str">
            <v>ctexm</v>
          </cell>
          <cell r="F36">
            <v>0</v>
          </cell>
          <cell r="G36">
            <v>0</v>
          </cell>
          <cell r="I36">
            <v>0</v>
          </cell>
          <cell r="M36" t="str">
            <v>ctexm</v>
          </cell>
          <cell r="N36">
            <v>-50</v>
          </cell>
          <cell r="O36">
            <v>-65</v>
          </cell>
          <cell r="Q36">
            <v>-75</v>
          </cell>
          <cell r="U36" t="str">
            <v>ctexm</v>
          </cell>
          <cell r="V36">
            <v>-20</v>
          </cell>
          <cell r="W36">
            <v>-26</v>
          </cell>
          <cell r="Y36">
            <v>-14.999999999999996</v>
          </cell>
          <cell r="AC36" t="str">
            <v>ctexm</v>
          </cell>
          <cell r="AD36">
            <v>-4.9999999999999991</v>
          </cell>
          <cell r="AE36">
            <v>-6.4999999999999982</v>
          </cell>
          <cell r="AG36">
            <v>-7.4999999999999982</v>
          </cell>
        </row>
        <row r="37">
          <cell r="E37" t="str">
            <v>ccarp</v>
          </cell>
          <cell r="F37">
            <v>0</v>
          </cell>
          <cell r="G37">
            <v>0</v>
          </cell>
          <cell r="I37">
            <v>0</v>
          </cell>
          <cell r="M37" t="str">
            <v>ccarp</v>
          </cell>
          <cell r="N37">
            <v>-50</v>
          </cell>
          <cell r="O37">
            <v>-65</v>
          </cell>
          <cell r="Q37">
            <v>-75</v>
          </cell>
          <cell r="U37" t="str">
            <v>ccarp</v>
          </cell>
          <cell r="V37">
            <v>-20</v>
          </cell>
          <cell r="W37">
            <v>-26</v>
          </cell>
          <cell r="Y37">
            <v>-14.999999999999996</v>
          </cell>
          <cell r="AC37" t="str">
            <v>ccarp</v>
          </cell>
          <cell r="AD37">
            <v>-4.9999999999999991</v>
          </cell>
          <cell r="AE37">
            <v>-6.4999999999999982</v>
          </cell>
          <cell r="AG37">
            <v>-7.4999999999999982</v>
          </cell>
        </row>
        <row r="38">
          <cell r="E38" t="str">
            <v>cotex</v>
          </cell>
          <cell r="F38">
            <v>0</v>
          </cell>
          <cell r="G38">
            <v>0</v>
          </cell>
          <cell r="I38">
            <v>0</v>
          </cell>
          <cell r="M38" t="str">
            <v>cotex</v>
          </cell>
          <cell r="N38">
            <v>-50</v>
          </cell>
          <cell r="O38">
            <v>-65</v>
          </cell>
          <cell r="Q38">
            <v>-75</v>
          </cell>
          <cell r="U38" t="str">
            <v>cotex</v>
          </cell>
          <cell r="V38">
            <v>-20</v>
          </cell>
          <cell r="W38">
            <v>-26</v>
          </cell>
          <cell r="Y38">
            <v>-14.999999999999996</v>
          </cell>
          <cell r="AC38" t="str">
            <v>cotex</v>
          </cell>
          <cell r="AD38">
            <v>-4.9999999999999991</v>
          </cell>
          <cell r="AE38">
            <v>-6.4999999999999982</v>
          </cell>
          <cell r="AG38">
            <v>-7.4999999999999982</v>
          </cell>
        </row>
        <row r="39">
          <cell r="E39" t="str">
            <v>cknit</v>
          </cell>
          <cell r="F39">
            <v>0</v>
          </cell>
          <cell r="G39">
            <v>0</v>
          </cell>
          <cell r="I39">
            <v>0</v>
          </cell>
          <cell r="M39" t="str">
            <v>cknit</v>
          </cell>
          <cell r="N39">
            <v>-50</v>
          </cell>
          <cell r="O39">
            <v>-65</v>
          </cell>
          <cell r="Q39">
            <v>-50</v>
          </cell>
          <cell r="U39" t="str">
            <v>cknit</v>
          </cell>
          <cell r="V39">
            <v>-25</v>
          </cell>
          <cell r="W39">
            <v>-26</v>
          </cell>
          <cell r="Y39">
            <v>-9.9999999999999982</v>
          </cell>
          <cell r="AC39" t="str">
            <v>cknit</v>
          </cell>
          <cell r="AD39">
            <v>-20</v>
          </cell>
          <cell r="AE39">
            <v>-6.4999999999999982</v>
          </cell>
          <cell r="AG39">
            <v>-4.9999999999999991</v>
          </cell>
        </row>
        <row r="40">
          <cell r="E40" t="str">
            <v>cwear</v>
          </cell>
          <cell r="F40">
            <v>0</v>
          </cell>
          <cell r="G40">
            <v>0</v>
          </cell>
          <cell r="I40">
            <v>0</v>
          </cell>
          <cell r="M40" t="str">
            <v>cwear</v>
          </cell>
          <cell r="N40">
            <v>-50</v>
          </cell>
          <cell r="O40">
            <v>-65</v>
          </cell>
          <cell r="Q40">
            <v>-50</v>
          </cell>
          <cell r="U40" t="str">
            <v>cwear</v>
          </cell>
          <cell r="V40">
            <v>-20</v>
          </cell>
          <cell r="W40">
            <v>-26</v>
          </cell>
          <cell r="Y40">
            <v>-9.9999999999999982</v>
          </cell>
          <cell r="AC40" t="str">
            <v>cwear</v>
          </cell>
          <cell r="AD40">
            <v>-4.9999999999999991</v>
          </cell>
          <cell r="AE40">
            <v>-6.4999999999999982</v>
          </cell>
          <cell r="AG40">
            <v>-4.9999999999999991</v>
          </cell>
        </row>
        <row r="41">
          <cell r="E41" t="str">
            <v>cleat</v>
          </cell>
          <cell r="F41">
            <v>0</v>
          </cell>
          <cell r="G41">
            <v>0</v>
          </cell>
          <cell r="I41">
            <v>0</v>
          </cell>
          <cell r="M41" t="str">
            <v>cleat</v>
          </cell>
          <cell r="N41">
            <v>-75</v>
          </cell>
          <cell r="O41">
            <v>-75</v>
          </cell>
          <cell r="Q41">
            <v>-75</v>
          </cell>
          <cell r="U41" t="str">
            <v>cleat</v>
          </cell>
          <cell r="V41">
            <v>-37.5</v>
          </cell>
          <cell r="W41">
            <v>-30</v>
          </cell>
          <cell r="Y41">
            <v>-14.999999999999996</v>
          </cell>
          <cell r="AC41" t="str">
            <v>cleat</v>
          </cell>
          <cell r="AD41">
            <v>-30</v>
          </cell>
          <cell r="AE41">
            <v>-7.4999999999999982</v>
          </cell>
          <cell r="AG41">
            <v>-7.4999999999999982</v>
          </cell>
        </row>
        <row r="42">
          <cell r="E42" t="str">
            <v>cfoot</v>
          </cell>
          <cell r="F42">
            <v>0</v>
          </cell>
          <cell r="G42">
            <v>0</v>
          </cell>
          <cell r="I42">
            <v>0</v>
          </cell>
          <cell r="M42" t="str">
            <v>cfoot</v>
          </cell>
          <cell r="N42">
            <v>-75</v>
          </cell>
          <cell r="O42">
            <v>-75</v>
          </cell>
          <cell r="Q42">
            <v>-75</v>
          </cell>
          <cell r="U42" t="str">
            <v>cfoot</v>
          </cell>
          <cell r="V42">
            <v>-30</v>
          </cell>
          <cell r="W42">
            <v>-30</v>
          </cell>
          <cell r="Y42">
            <v>-14.999999999999996</v>
          </cell>
          <cell r="AC42" t="str">
            <v>cfoot</v>
          </cell>
          <cell r="AD42">
            <v>-7.4999999999999982</v>
          </cell>
          <cell r="AE42">
            <v>-7.4999999999999982</v>
          </cell>
          <cell r="AG42">
            <v>-7.4999999999999982</v>
          </cell>
        </row>
        <row r="43">
          <cell r="E43" t="str">
            <v>cwood</v>
          </cell>
          <cell r="F43">
            <v>0</v>
          </cell>
          <cell r="G43">
            <v>0</v>
          </cell>
          <cell r="I43">
            <v>0</v>
          </cell>
          <cell r="M43" t="str">
            <v>cwood</v>
          </cell>
          <cell r="N43">
            <v>-75</v>
          </cell>
          <cell r="O43">
            <v>-75</v>
          </cell>
          <cell r="Q43">
            <v>-75</v>
          </cell>
          <cell r="U43" t="str">
            <v>cwood</v>
          </cell>
          <cell r="V43">
            <v>-37.5</v>
          </cell>
          <cell r="W43">
            <v>-30</v>
          </cell>
          <cell r="Y43">
            <v>-14.999999999999996</v>
          </cell>
          <cell r="AC43" t="str">
            <v>cwood</v>
          </cell>
          <cell r="AD43">
            <v>-30</v>
          </cell>
          <cell r="AE43">
            <v>-7.4999999999999982</v>
          </cell>
          <cell r="AG43">
            <v>-7.4999999999999982</v>
          </cell>
        </row>
        <row r="44">
          <cell r="E44" t="str">
            <v>cpapp</v>
          </cell>
          <cell r="F44">
            <v>0</v>
          </cell>
          <cell r="G44">
            <v>0</v>
          </cell>
          <cell r="I44">
            <v>0</v>
          </cell>
          <cell r="M44" t="str">
            <v>cpapp</v>
          </cell>
          <cell r="N44">
            <v>-15</v>
          </cell>
          <cell r="O44">
            <v>-65</v>
          </cell>
          <cell r="Q44">
            <v>-40</v>
          </cell>
          <cell r="U44" t="str">
            <v>cpapp</v>
          </cell>
          <cell r="V44">
            <v>-7.5</v>
          </cell>
          <cell r="W44">
            <v>-26</v>
          </cell>
          <cell r="Y44">
            <v>-7.9999999999999982</v>
          </cell>
          <cell r="AC44" t="str">
            <v>cpapp</v>
          </cell>
          <cell r="AD44">
            <v>-6</v>
          </cell>
          <cell r="AE44">
            <v>-6.4999999999999982</v>
          </cell>
          <cell r="AG44">
            <v>-3.9999999999999991</v>
          </cell>
        </row>
        <row r="45">
          <cell r="E45" t="str">
            <v>cprnt</v>
          </cell>
          <cell r="F45">
            <v>0</v>
          </cell>
          <cell r="G45">
            <v>0</v>
          </cell>
          <cell r="I45">
            <v>0</v>
          </cell>
          <cell r="M45" t="str">
            <v>cprnt</v>
          </cell>
          <cell r="N45">
            <v>0</v>
          </cell>
          <cell r="O45">
            <v>-65</v>
          </cell>
          <cell r="Q45">
            <v>-40</v>
          </cell>
          <cell r="U45" t="str">
            <v>cprnt</v>
          </cell>
          <cell r="V45">
            <v>0</v>
          </cell>
          <cell r="W45">
            <v>-26</v>
          </cell>
          <cell r="Y45">
            <v>-7.9999999999999982</v>
          </cell>
          <cell r="AC45" t="str">
            <v>cprnt</v>
          </cell>
          <cell r="AD45">
            <v>0</v>
          </cell>
          <cell r="AE45">
            <v>-6.4999999999999982</v>
          </cell>
          <cell r="AG45">
            <v>-3.9999999999999991</v>
          </cell>
        </row>
        <row r="46">
          <cell r="E46" t="str">
            <v>cpetr</v>
          </cell>
          <cell r="F46">
            <v>0</v>
          </cell>
          <cell r="G46">
            <v>0</v>
          </cell>
          <cell r="I46">
            <v>0</v>
          </cell>
          <cell r="M46" t="str">
            <v>cpetr</v>
          </cell>
          <cell r="N46">
            <v>-15</v>
          </cell>
          <cell r="O46">
            <v>-65</v>
          </cell>
          <cell r="Q46">
            <v>-40</v>
          </cell>
          <cell r="U46" t="str">
            <v>cpetr</v>
          </cell>
          <cell r="V46">
            <v>-6</v>
          </cell>
          <cell r="W46">
            <v>-26</v>
          </cell>
          <cell r="Y46">
            <v>-7.9999999999999982</v>
          </cell>
          <cell r="AC46" t="str">
            <v>cpetr</v>
          </cell>
          <cell r="AD46">
            <v>-1.4999999999999996</v>
          </cell>
          <cell r="AE46">
            <v>-6.4999999999999982</v>
          </cell>
          <cell r="AG46">
            <v>-3.9999999999999991</v>
          </cell>
        </row>
        <row r="47">
          <cell r="E47" t="str">
            <v>cbchm</v>
          </cell>
          <cell r="F47">
            <v>0</v>
          </cell>
          <cell r="G47">
            <v>0</v>
          </cell>
          <cell r="I47">
            <v>0</v>
          </cell>
          <cell r="M47" t="str">
            <v>cbchm</v>
          </cell>
          <cell r="N47">
            <v>-15</v>
          </cell>
          <cell r="O47">
            <v>-65</v>
          </cell>
          <cell r="Q47">
            <v>-40</v>
          </cell>
          <cell r="U47" t="str">
            <v>cbchm</v>
          </cell>
          <cell r="V47">
            <v>-7.5</v>
          </cell>
          <cell r="W47">
            <v>-26</v>
          </cell>
          <cell r="Y47">
            <v>-7.9999999999999982</v>
          </cell>
          <cell r="AC47" t="str">
            <v>cbchm</v>
          </cell>
          <cell r="AD47">
            <v>-6</v>
          </cell>
          <cell r="AE47">
            <v>-6.4999999999999982</v>
          </cell>
          <cell r="AG47">
            <v>-3.9999999999999991</v>
          </cell>
        </row>
        <row r="48">
          <cell r="E48" t="str">
            <v>cfert</v>
          </cell>
          <cell r="F48">
            <v>0</v>
          </cell>
          <cell r="G48">
            <v>0</v>
          </cell>
          <cell r="I48">
            <v>0</v>
          </cell>
          <cell r="M48" t="str">
            <v>cfert</v>
          </cell>
          <cell r="N48">
            <v>-15</v>
          </cell>
          <cell r="O48">
            <v>-65</v>
          </cell>
          <cell r="Q48">
            <v>-40</v>
          </cell>
          <cell r="U48" t="str">
            <v>cfert</v>
          </cell>
          <cell r="V48">
            <v>-7.5</v>
          </cell>
          <cell r="W48">
            <v>-26</v>
          </cell>
          <cell r="Y48">
            <v>-7.9999999999999982</v>
          </cell>
          <cell r="AC48" t="str">
            <v>cfert</v>
          </cell>
          <cell r="AD48">
            <v>-6</v>
          </cell>
          <cell r="AE48">
            <v>-6.4999999999999982</v>
          </cell>
          <cell r="AG48">
            <v>-3.9999999999999991</v>
          </cell>
        </row>
        <row r="49">
          <cell r="E49" t="str">
            <v>cpain</v>
          </cell>
          <cell r="F49">
            <v>0</v>
          </cell>
          <cell r="G49">
            <v>0</v>
          </cell>
          <cell r="I49">
            <v>0</v>
          </cell>
          <cell r="M49" t="str">
            <v>cpain</v>
          </cell>
          <cell r="N49">
            <v>-15</v>
          </cell>
          <cell r="O49">
            <v>-65</v>
          </cell>
          <cell r="Q49">
            <v>-40</v>
          </cell>
          <cell r="U49" t="str">
            <v>cpain</v>
          </cell>
          <cell r="V49">
            <v>-7.5</v>
          </cell>
          <cell r="W49">
            <v>-26</v>
          </cell>
          <cell r="Y49">
            <v>-7.9999999999999982</v>
          </cell>
          <cell r="AC49" t="str">
            <v>cpain</v>
          </cell>
          <cell r="AD49">
            <v>-6</v>
          </cell>
          <cell r="AE49">
            <v>-6.4999999999999982</v>
          </cell>
          <cell r="AG49">
            <v>-3.9999999999999991</v>
          </cell>
        </row>
        <row r="50">
          <cell r="E50" t="str">
            <v>cphar</v>
          </cell>
          <cell r="F50">
            <v>0</v>
          </cell>
          <cell r="G50">
            <v>0</v>
          </cell>
          <cell r="I50">
            <v>0</v>
          </cell>
          <cell r="M50" t="str">
            <v>cphar</v>
          </cell>
          <cell r="N50">
            <v>5</v>
          </cell>
          <cell r="O50">
            <v>-65</v>
          </cell>
          <cell r="Q50">
            <v>-40</v>
          </cell>
          <cell r="U50" t="str">
            <v>cphar</v>
          </cell>
          <cell r="V50">
            <v>2</v>
          </cell>
          <cell r="W50">
            <v>-26</v>
          </cell>
          <cell r="Y50">
            <v>-7.9999999999999982</v>
          </cell>
          <cell r="AC50" t="str">
            <v>cphar</v>
          </cell>
          <cell r="AD50">
            <v>0.49999999999999989</v>
          </cell>
          <cell r="AE50">
            <v>-6.4999999999999982</v>
          </cell>
          <cell r="AG50">
            <v>-3.9999999999999991</v>
          </cell>
        </row>
        <row r="51">
          <cell r="E51" t="str">
            <v>csoap</v>
          </cell>
          <cell r="F51">
            <v>0</v>
          </cell>
          <cell r="G51">
            <v>0</v>
          </cell>
          <cell r="I51">
            <v>0</v>
          </cell>
          <cell r="M51" t="str">
            <v>csoap</v>
          </cell>
          <cell r="N51">
            <v>5</v>
          </cell>
          <cell r="O51">
            <v>-65</v>
          </cell>
          <cell r="Q51">
            <v>-40</v>
          </cell>
          <cell r="U51" t="str">
            <v>csoap</v>
          </cell>
          <cell r="V51">
            <v>2</v>
          </cell>
          <cell r="W51">
            <v>-26</v>
          </cell>
          <cell r="Y51">
            <v>-7.9999999999999982</v>
          </cell>
          <cell r="AC51" t="str">
            <v>csoap</v>
          </cell>
          <cell r="AD51">
            <v>0.49999999999999989</v>
          </cell>
          <cell r="AE51">
            <v>-6.4999999999999982</v>
          </cell>
          <cell r="AG51">
            <v>-3.9999999999999991</v>
          </cell>
        </row>
        <row r="52">
          <cell r="E52" t="str">
            <v>coche</v>
          </cell>
          <cell r="F52">
            <v>0</v>
          </cell>
          <cell r="G52">
            <v>0</v>
          </cell>
          <cell r="I52">
            <v>0</v>
          </cell>
          <cell r="M52" t="str">
            <v>coche</v>
          </cell>
          <cell r="N52">
            <v>-25</v>
          </cell>
          <cell r="O52">
            <v>-65</v>
          </cell>
          <cell r="Q52">
            <v>-40</v>
          </cell>
          <cell r="U52" t="str">
            <v>coche</v>
          </cell>
          <cell r="V52">
            <v>-12.5</v>
          </cell>
          <cell r="W52">
            <v>-26</v>
          </cell>
          <cell r="Y52">
            <v>-7.9999999999999982</v>
          </cell>
          <cell r="AC52" t="str">
            <v>coche</v>
          </cell>
          <cell r="AD52">
            <v>-10</v>
          </cell>
          <cell r="AE52">
            <v>-6.4999999999999982</v>
          </cell>
          <cell r="AG52">
            <v>-3.9999999999999991</v>
          </cell>
        </row>
        <row r="53">
          <cell r="E53" t="str">
            <v>ctyre</v>
          </cell>
          <cell r="F53">
            <v>0</v>
          </cell>
          <cell r="G53">
            <v>0</v>
          </cell>
          <cell r="I53">
            <v>0</v>
          </cell>
          <cell r="M53" t="str">
            <v>ctyre</v>
          </cell>
          <cell r="N53">
            <v>-75</v>
          </cell>
          <cell r="O53">
            <v>-75</v>
          </cell>
          <cell r="Q53">
            <v>-75</v>
          </cell>
          <cell r="U53" t="str">
            <v>ctyre</v>
          </cell>
          <cell r="V53">
            <v>-30</v>
          </cell>
          <cell r="W53">
            <v>-30</v>
          </cell>
          <cell r="Y53">
            <v>-14.999999999999996</v>
          </cell>
          <cell r="AC53" t="str">
            <v>ctyre</v>
          </cell>
          <cell r="AD53">
            <v>-7.4999999999999982</v>
          </cell>
          <cell r="AE53">
            <v>-7.4999999999999982</v>
          </cell>
          <cell r="AG53">
            <v>-7.4999999999999982</v>
          </cell>
        </row>
        <row r="54">
          <cell r="E54" t="str">
            <v>corub</v>
          </cell>
          <cell r="F54">
            <v>0</v>
          </cell>
          <cell r="G54">
            <v>0</v>
          </cell>
          <cell r="I54">
            <v>0</v>
          </cell>
          <cell r="M54" t="str">
            <v>corub</v>
          </cell>
          <cell r="N54">
            <v>-75</v>
          </cell>
          <cell r="O54">
            <v>-75</v>
          </cell>
          <cell r="Q54">
            <v>-75</v>
          </cell>
          <cell r="U54" t="str">
            <v>corub</v>
          </cell>
          <cell r="V54">
            <v>-37.5</v>
          </cell>
          <cell r="W54">
            <v>-30</v>
          </cell>
          <cell r="Y54">
            <v>-14.999999999999996</v>
          </cell>
          <cell r="AC54" t="str">
            <v>corub</v>
          </cell>
          <cell r="AD54">
            <v>-30</v>
          </cell>
          <cell r="AE54">
            <v>-7.4999999999999982</v>
          </cell>
          <cell r="AG54">
            <v>-7.4999999999999982</v>
          </cell>
        </row>
        <row r="55">
          <cell r="E55" t="str">
            <v>cplas</v>
          </cell>
          <cell r="F55">
            <v>0</v>
          </cell>
          <cell r="G55">
            <v>0</v>
          </cell>
          <cell r="I55">
            <v>0</v>
          </cell>
          <cell r="M55" t="str">
            <v>cplas</v>
          </cell>
          <cell r="N55">
            <v>-15</v>
          </cell>
          <cell r="O55">
            <v>-65</v>
          </cell>
          <cell r="Q55">
            <v>-40</v>
          </cell>
          <cell r="U55" t="str">
            <v>cplas</v>
          </cell>
          <cell r="V55">
            <v>-6</v>
          </cell>
          <cell r="W55">
            <v>-26</v>
          </cell>
          <cell r="Y55">
            <v>-7.9999999999999982</v>
          </cell>
          <cell r="AC55" t="str">
            <v>cplas</v>
          </cell>
          <cell r="AD55">
            <v>-1.4999999999999996</v>
          </cell>
          <cell r="AE55">
            <v>-6.4999999999999982</v>
          </cell>
          <cell r="AG55">
            <v>-3.9999999999999991</v>
          </cell>
        </row>
        <row r="56">
          <cell r="E56" t="str">
            <v>cglas</v>
          </cell>
          <cell r="F56">
            <v>0</v>
          </cell>
          <cell r="G56">
            <v>0</v>
          </cell>
          <cell r="I56">
            <v>0</v>
          </cell>
          <cell r="M56" t="str">
            <v>cglas</v>
          </cell>
          <cell r="N56">
            <v>-15</v>
          </cell>
          <cell r="O56">
            <v>-65</v>
          </cell>
          <cell r="Q56">
            <v>-40</v>
          </cell>
          <cell r="U56" t="str">
            <v>cglas</v>
          </cell>
          <cell r="V56">
            <v>-6</v>
          </cell>
          <cell r="W56">
            <v>-26</v>
          </cell>
          <cell r="Y56">
            <v>-7.9999999999999982</v>
          </cell>
          <cell r="AC56" t="str">
            <v>cglas</v>
          </cell>
          <cell r="AD56">
            <v>-1.4999999999999996</v>
          </cell>
          <cell r="AE56">
            <v>-6.4999999999999982</v>
          </cell>
          <cell r="AG56">
            <v>-3.9999999999999991</v>
          </cell>
        </row>
        <row r="57">
          <cell r="E57" t="str">
            <v>ccera</v>
          </cell>
          <cell r="F57">
            <v>0</v>
          </cell>
          <cell r="G57">
            <v>0</v>
          </cell>
          <cell r="I57">
            <v>0</v>
          </cell>
          <cell r="M57" t="str">
            <v>ccera</v>
          </cell>
          <cell r="N57">
            <v>-75</v>
          </cell>
          <cell r="O57">
            <v>-75</v>
          </cell>
          <cell r="Q57">
            <v>-75</v>
          </cell>
          <cell r="U57" t="str">
            <v>ccera</v>
          </cell>
          <cell r="V57">
            <v>-30</v>
          </cell>
          <cell r="W57">
            <v>-30</v>
          </cell>
          <cell r="Y57">
            <v>-14.999999999999996</v>
          </cell>
          <cell r="AC57" t="str">
            <v>ccera</v>
          </cell>
          <cell r="AD57">
            <v>-7.4999999999999982</v>
          </cell>
          <cell r="AE57">
            <v>-7.4999999999999982</v>
          </cell>
          <cell r="AG57">
            <v>-7.4999999999999982</v>
          </cell>
        </row>
        <row r="58">
          <cell r="E58" t="str">
            <v>cclay</v>
          </cell>
          <cell r="F58">
            <v>0</v>
          </cell>
          <cell r="G58">
            <v>0</v>
          </cell>
          <cell r="I58">
            <v>0</v>
          </cell>
          <cell r="M58" t="str">
            <v>cclay</v>
          </cell>
          <cell r="N58">
            <v>-75</v>
          </cell>
          <cell r="O58">
            <v>-75</v>
          </cell>
          <cell r="Q58">
            <v>-75</v>
          </cell>
          <cell r="U58" t="str">
            <v>cclay</v>
          </cell>
          <cell r="V58">
            <v>-37.5</v>
          </cell>
          <cell r="W58">
            <v>-30</v>
          </cell>
          <cell r="Y58">
            <v>-14.999999999999996</v>
          </cell>
          <cell r="AC58" t="str">
            <v>cclay</v>
          </cell>
          <cell r="AD58">
            <v>-30</v>
          </cell>
          <cell r="AE58">
            <v>-7.4999999999999982</v>
          </cell>
          <cell r="AG58">
            <v>-7.4999999999999982</v>
          </cell>
        </row>
        <row r="59">
          <cell r="E59" t="str">
            <v>ccmnt</v>
          </cell>
          <cell r="F59">
            <v>0</v>
          </cell>
          <cell r="G59">
            <v>0</v>
          </cell>
          <cell r="I59">
            <v>0</v>
          </cell>
          <cell r="M59" t="str">
            <v>ccmnt</v>
          </cell>
          <cell r="N59">
            <v>-75</v>
          </cell>
          <cell r="O59">
            <v>-75</v>
          </cell>
          <cell r="Q59">
            <v>-75</v>
          </cell>
          <cell r="U59" t="str">
            <v>ccmnt</v>
          </cell>
          <cell r="V59">
            <v>-30</v>
          </cell>
          <cell r="W59">
            <v>-30</v>
          </cell>
          <cell r="Y59">
            <v>-14.999999999999996</v>
          </cell>
          <cell r="AC59" t="str">
            <v>ccmnt</v>
          </cell>
          <cell r="AD59">
            <v>-7.4999999999999982</v>
          </cell>
          <cell r="AE59">
            <v>-7.4999999999999982</v>
          </cell>
          <cell r="AG59">
            <v>-7.4999999999999982</v>
          </cell>
        </row>
        <row r="60">
          <cell r="E60" t="str">
            <v>cconc</v>
          </cell>
          <cell r="F60">
            <v>0</v>
          </cell>
          <cell r="G60">
            <v>0</v>
          </cell>
          <cell r="I60">
            <v>0</v>
          </cell>
          <cell r="M60" t="str">
            <v>cconc</v>
          </cell>
          <cell r="N60">
            <v>-75</v>
          </cell>
          <cell r="O60">
            <v>-75</v>
          </cell>
          <cell r="Q60">
            <v>-75</v>
          </cell>
          <cell r="U60" t="str">
            <v>cconc</v>
          </cell>
          <cell r="V60">
            <v>-37.5</v>
          </cell>
          <cell r="W60">
            <v>-30</v>
          </cell>
          <cell r="Y60">
            <v>-14.999999999999996</v>
          </cell>
          <cell r="AC60" t="str">
            <v>cconc</v>
          </cell>
          <cell r="AD60">
            <v>-30</v>
          </cell>
          <cell r="AE60">
            <v>-7.4999999999999982</v>
          </cell>
          <cell r="AG60">
            <v>-7.4999999999999982</v>
          </cell>
        </row>
        <row r="61">
          <cell r="E61" t="str">
            <v>conmp</v>
          </cell>
          <cell r="F61">
            <v>0</v>
          </cell>
          <cell r="G61">
            <v>0</v>
          </cell>
          <cell r="I61">
            <v>0</v>
          </cell>
          <cell r="M61" t="str">
            <v>conmp</v>
          </cell>
          <cell r="N61">
            <v>-75</v>
          </cell>
          <cell r="O61">
            <v>-75</v>
          </cell>
          <cell r="Q61">
            <v>-75</v>
          </cell>
          <cell r="U61" t="str">
            <v>conmp</v>
          </cell>
          <cell r="V61">
            <v>-37.5</v>
          </cell>
          <cell r="W61">
            <v>-30</v>
          </cell>
          <cell r="Y61">
            <v>-14.999999999999996</v>
          </cell>
          <cell r="AC61" t="str">
            <v>conmp</v>
          </cell>
          <cell r="AD61">
            <v>-30</v>
          </cell>
          <cell r="AE61">
            <v>-7.4999999999999982</v>
          </cell>
          <cell r="AG61">
            <v>-7.4999999999999982</v>
          </cell>
        </row>
        <row r="62">
          <cell r="E62" t="str">
            <v>cfurn</v>
          </cell>
          <cell r="F62">
            <v>0</v>
          </cell>
          <cell r="G62">
            <v>0</v>
          </cell>
          <cell r="I62">
            <v>0</v>
          </cell>
          <cell r="M62" t="str">
            <v>cfurn</v>
          </cell>
          <cell r="N62">
            <v>-75</v>
          </cell>
          <cell r="O62">
            <v>-75</v>
          </cell>
          <cell r="Q62">
            <v>-75</v>
          </cell>
          <cell r="U62" t="str">
            <v>cfurn</v>
          </cell>
          <cell r="V62">
            <v>-30</v>
          </cell>
          <cell r="W62">
            <v>-30</v>
          </cell>
          <cell r="Y62">
            <v>-14.999999999999996</v>
          </cell>
          <cell r="AC62" t="str">
            <v>cfurn</v>
          </cell>
          <cell r="AD62">
            <v>-7.4999999999999982</v>
          </cell>
          <cell r="AE62">
            <v>-7.4999999999999982</v>
          </cell>
          <cell r="AG62">
            <v>-7.4999999999999982</v>
          </cell>
        </row>
        <row r="63">
          <cell r="E63" t="str">
            <v>cjewl</v>
          </cell>
          <cell r="F63">
            <v>0</v>
          </cell>
          <cell r="G63">
            <v>0</v>
          </cell>
          <cell r="I63">
            <v>0</v>
          </cell>
          <cell r="M63" t="str">
            <v>cjewl</v>
          </cell>
          <cell r="N63">
            <v>-75</v>
          </cell>
          <cell r="O63">
            <v>-75</v>
          </cell>
          <cell r="Q63">
            <v>-75</v>
          </cell>
          <cell r="U63" t="str">
            <v>cjewl</v>
          </cell>
          <cell r="V63">
            <v>-37.5</v>
          </cell>
          <cell r="W63">
            <v>-30</v>
          </cell>
          <cell r="Y63">
            <v>-14.999999999999996</v>
          </cell>
          <cell r="AC63" t="str">
            <v>cjewl</v>
          </cell>
          <cell r="AD63">
            <v>-30</v>
          </cell>
          <cell r="AE63">
            <v>-7.4999999999999982</v>
          </cell>
          <cell r="AG63">
            <v>-7.4999999999999982</v>
          </cell>
        </row>
        <row r="64">
          <cell r="E64" t="str">
            <v>comnf</v>
          </cell>
          <cell r="F64">
            <v>0</v>
          </cell>
          <cell r="G64">
            <v>0</v>
          </cell>
          <cell r="I64">
            <v>0</v>
          </cell>
          <cell r="M64" t="str">
            <v>comnf</v>
          </cell>
          <cell r="N64">
            <v>-75</v>
          </cell>
          <cell r="O64">
            <v>-75</v>
          </cell>
          <cell r="Q64">
            <v>-75</v>
          </cell>
          <cell r="U64" t="str">
            <v>comnf</v>
          </cell>
          <cell r="V64">
            <v>-30</v>
          </cell>
          <cell r="W64">
            <v>-30</v>
          </cell>
          <cell r="Y64">
            <v>-14.999999999999996</v>
          </cell>
          <cell r="AC64" t="str">
            <v>comnf</v>
          </cell>
          <cell r="AD64">
            <v>-7.4999999999999982</v>
          </cell>
          <cell r="AE64">
            <v>-7.4999999999999982</v>
          </cell>
          <cell r="AG64">
            <v>-7.4999999999999982</v>
          </cell>
        </row>
        <row r="65">
          <cell r="E65" t="str">
            <v>cwast</v>
          </cell>
          <cell r="F65">
            <v>0</v>
          </cell>
          <cell r="G65">
            <v>0</v>
          </cell>
          <cell r="I65">
            <v>0</v>
          </cell>
          <cell r="M65" t="str">
            <v>cwast</v>
          </cell>
          <cell r="N65">
            <v>-75</v>
          </cell>
          <cell r="O65">
            <v>-75</v>
          </cell>
          <cell r="Q65">
            <v>-75</v>
          </cell>
          <cell r="U65" t="str">
            <v>cwast</v>
          </cell>
          <cell r="V65">
            <v>-37.5</v>
          </cell>
          <cell r="W65">
            <v>-30</v>
          </cell>
          <cell r="Y65">
            <v>-14.999999999999996</v>
          </cell>
          <cell r="AC65" t="str">
            <v>cwast</v>
          </cell>
          <cell r="AD65">
            <v>-30</v>
          </cell>
          <cell r="AE65">
            <v>-7.4999999999999982</v>
          </cell>
          <cell r="AG65">
            <v>-7.4999999999999982</v>
          </cell>
        </row>
        <row r="66">
          <cell r="E66" t="str">
            <v>cirst</v>
          </cell>
          <cell r="F66">
            <v>0</v>
          </cell>
          <cell r="G66">
            <v>0</v>
          </cell>
          <cell r="I66">
            <v>0</v>
          </cell>
          <cell r="M66" t="str">
            <v>cirst</v>
          </cell>
          <cell r="N66">
            <v>-75</v>
          </cell>
          <cell r="O66">
            <v>-75</v>
          </cell>
          <cell r="Q66">
            <v>-75</v>
          </cell>
          <cell r="U66" t="str">
            <v>cirst</v>
          </cell>
          <cell r="V66">
            <v>-37.5</v>
          </cell>
          <cell r="W66">
            <v>-30</v>
          </cell>
          <cell r="Y66">
            <v>-14.999999999999996</v>
          </cell>
          <cell r="AC66" t="str">
            <v>cirst</v>
          </cell>
          <cell r="AD66">
            <v>-30</v>
          </cell>
          <cell r="AE66">
            <v>-7.4999999999999982</v>
          </cell>
          <cell r="AG66">
            <v>-7.4999999999999982</v>
          </cell>
        </row>
        <row r="67">
          <cell r="E67" t="str">
            <v>cnfme</v>
          </cell>
          <cell r="F67">
            <v>0</v>
          </cell>
          <cell r="G67">
            <v>0</v>
          </cell>
          <cell r="I67">
            <v>0</v>
          </cell>
          <cell r="M67" t="str">
            <v>cnfme</v>
          </cell>
          <cell r="N67">
            <v>-75</v>
          </cell>
          <cell r="O67">
            <v>-75</v>
          </cell>
          <cell r="Q67">
            <v>-75</v>
          </cell>
          <cell r="U67" t="str">
            <v>cnfme</v>
          </cell>
          <cell r="V67">
            <v>-37.5</v>
          </cell>
          <cell r="W67">
            <v>-30</v>
          </cell>
          <cell r="Y67">
            <v>-14.999999999999996</v>
          </cell>
          <cell r="AC67" t="str">
            <v>cnfme</v>
          </cell>
          <cell r="AD67">
            <v>-30</v>
          </cell>
          <cell r="AE67">
            <v>-7.4999999999999982</v>
          </cell>
          <cell r="AG67">
            <v>-7.4999999999999982</v>
          </cell>
        </row>
        <row r="68">
          <cell r="E68" t="str">
            <v>cstrm</v>
          </cell>
          <cell r="F68">
            <v>0</v>
          </cell>
          <cell r="G68">
            <v>0</v>
          </cell>
          <cell r="I68">
            <v>0</v>
          </cell>
          <cell r="M68" t="str">
            <v>cstrm</v>
          </cell>
          <cell r="N68">
            <v>-75</v>
          </cell>
          <cell r="O68">
            <v>-75</v>
          </cell>
          <cell r="Q68">
            <v>-75</v>
          </cell>
          <cell r="U68" t="str">
            <v>cstrm</v>
          </cell>
          <cell r="V68">
            <v>-37.5</v>
          </cell>
          <cell r="W68">
            <v>-30</v>
          </cell>
          <cell r="Y68">
            <v>-14.999999999999996</v>
          </cell>
          <cell r="AC68" t="str">
            <v>cstrm</v>
          </cell>
          <cell r="AD68">
            <v>-30</v>
          </cell>
          <cell r="AE68">
            <v>-7.4999999999999982</v>
          </cell>
          <cell r="AG68">
            <v>-7.4999999999999982</v>
          </cell>
        </row>
        <row r="69">
          <cell r="E69" t="str">
            <v>ctank</v>
          </cell>
          <cell r="F69">
            <v>0</v>
          </cell>
          <cell r="G69">
            <v>0</v>
          </cell>
          <cell r="I69">
            <v>0</v>
          </cell>
          <cell r="M69" t="str">
            <v>ctank</v>
          </cell>
          <cell r="N69">
            <v>-75</v>
          </cell>
          <cell r="O69">
            <v>-75</v>
          </cell>
          <cell r="Q69">
            <v>-75</v>
          </cell>
          <cell r="U69" t="str">
            <v>ctank</v>
          </cell>
          <cell r="V69">
            <v>-37.5</v>
          </cell>
          <cell r="W69">
            <v>-30</v>
          </cell>
          <cell r="Y69">
            <v>-14.999999999999996</v>
          </cell>
          <cell r="AC69" t="str">
            <v>ctank</v>
          </cell>
          <cell r="AD69">
            <v>-30</v>
          </cell>
          <cell r="AE69">
            <v>-7.4999999999999982</v>
          </cell>
          <cell r="AG69">
            <v>-7.4999999999999982</v>
          </cell>
        </row>
        <row r="70">
          <cell r="E70" t="str">
            <v>cofbm</v>
          </cell>
          <cell r="F70">
            <v>0</v>
          </cell>
          <cell r="G70">
            <v>0</v>
          </cell>
          <cell r="I70">
            <v>0</v>
          </cell>
          <cell r="M70" t="str">
            <v>cofbm</v>
          </cell>
          <cell r="N70">
            <v>-75</v>
          </cell>
          <cell r="O70">
            <v>-75</v>
          </cell>
          <cell r="Q70">
            <v>-75</v>
          </cell>
          <cell r="U70" t="str">
            <v>cofbm</v>
          </cell>
          <cell r="V70">
            <v>-37.5</v>
          </cell>
          <cell r="W70">
            <v>-30</v>
          </cell>
          <cell r="Y70">
            <v>-14.999999999999996</v>
          </cell>
          <cell r="AC70" t="str">
            <v>cofbm</v>
          </cell>
          <cell r="AD70">
            <v>-30</v>
          </cell>
          <cell r="AE70">
            <v>-7.4999999999999982</v>
          </cell>
          <cell r="AG70">
            <v>-7.4999999999999982</v>
          </cell>
        </row>
        <row r="71">
          <cell r="E71" t="str">
            <v>cengt</v>
          </cell>
          <cell r="F71">
            <v>0</v>
          </cell>
          <cell r="G71">
            <v>0</v>
          </cell>
          <cell r="I71">
            <v>0</v>
          </cell>
          <cell r="M71" t="str">
            <v>cengt</v>
          </cell>
          <cell r="N71">
            <v>-75</v>
          </cell>
          <cell r="O71">
            <v>-75</v>
          </cell>
          <cell r="Q71">
            <v>-75</v>
          </cell>
          <cell r="U71" t="str">
            <v>cengt</v>
          </cell>
          <cell r="V71">
            <v>-37.5</v>
          </cell>
          <cell r="W71">
            <v>-30</v>
          </cell>
          <cell r="Y71">
            <v>-14.999999999999996</v>
          </cell>
          <cell r="AC71" t="str">
            <v>cengt</v>
          </cell>
          <cell r="AD71">
            <v>-30</v>
          </cell>
          <cell r="AE71">
            <v>-7.4999999999999982</v>
          </cell>
          <cell r="AG71">
            <v>-7.4999999999999982</v>
          </cell>
        </row>
        <row r="72">
          <cell r="E72" t="str">
            <v>cpump</v>
          </cell>
          <cell r="F72">
            <v>0</v>
          </cell>
          <cell r="G72">
            <v>0</v>
          </cell>
          <cell r="I72">
            <v>0</v>
          </cell>
          <cell r="M72" t="str">
            <v>cpump</v>
          </cell>
          <cell r="N72">
            <v>-75</v>
          </cell>
          <cell r="O72">
            <v>-75</v>
          </cell>
          <cell r="Q72">
            <v>-75</v>
          </cell>
          <cell r="U72" t="str">
            <v>cpump</v>
          </cell>
          <cell r="V72">
            <v>-37.5</v>
          </cell>
          <cell r="W72">
            <v>-30</v>
          </cell>
          <cell r="Y72">
            <v>-14.999999999999996</v>
          </cell>
          <cell r="AC72" t="str">
            <v>cpump</v>
          </cell>
          <cell r="AD72">
            <v>-30</v>
          </cell>
          <cell r="AE72">
            <v>-7.4999999999999982</v>
          </cell>
          <cell r="AG72">
            <v>-7.4999999999999982</v>
          </cell>
        </row>
        <row r="73">
          <cell r="E73" t="str">
            <v>cgear</v>
          </cell>
          <cell r="F73">
            <v>0</v>
          </cell>
          <cell r="G73">
            <v>0</v>
          </cell>
          <cell r="I73">
            <v>0</v>
          </cell>
          <cell r="M73" t="str">
            <v>cgear</v>
          </cell>
          <cell r="N73">
            <v>-75</v>
          </cell>
          <cell r="O73">
            <v>-75</v>
          </cell>
          <cell r="Q73">
            <v>-75</v>
          </cell>
          <cell r="U73" t="str">
            <v>cgear</v>
          </cell>
          <cell r="V73">
            <v>-37.5</v>
          </cell>
          <cell r="W73">
            <v>-30</v>
          </cell>
          <cell r="Y73">
            <v>-14.999999999999996</v>
          </cell>
          <cell r="AC73" t="str">
            <v>cgear</v>
          </cell>
          <cell r="AD73">
            <v>-30</v>
          </cell>
          <cell r="AE73">
            <v>-7.4999999999999982</v>
          </cell>
          <cell r="AG73">
            <v>-7.4999999999999982</v>
          </cell>
        </row>
        <row r="74">
          <cell r="E74" t="str">
            <v>clift</v>
          </cell>
          <cell r="F74">
            <v>0</v>
          </cell>
          <cell r="G74">
            <v>0</v>
          </cell>
          <cell r="I74">
            <v>0</v>
          </cell>
          <cell r="M74" t="str">
            <v>clift</v>
          </cell>
          <cell r="N74">
            <v>-75</v>
          </cell>
          <cell r="O74">
            <v>-75</v>
          </cell>
          <cell r="Q74">
            <v>-75</v>
          </cell>
          <cell r="U74" t="str">
            <v>clift</v>
          </cell>
          <cell r="V74">
            <v>-37.5</v>
          </cell>
          <cell r="W74">
            <v>-30</v>
          </cell>
          <cell r="Y74">
            <v>-14.999999999999996</v>
          </cell>
          <cell r="AC74" t="str">
            <v>clift</v>
          </cell>
          <cell r="AD74">
            <v>-30</v>
          </cell>
          <cell r="AE74">
            <v>-7.4999999999999982</v>
          </cell>
          <cell r="AG74">
            <v>-7.4999999999999982</v>
          </cell>
        </row>
        <row r="75">
          <cell r="E75" t="str">
            <v>cgenm</v>
          </cell>
          <cell r="F75">
            <v>0</v>
          </cell>
          <cell r="G75">
            <v>0</v>
          </cell>
          <cell r="I75">
            <v>0</v>
          </cell>
          <cell r="M75" t="str">
            <v>cgenm</v>
          </cell>
          <cell r="N75">
            <v>-75</v>
          </cell>
          <cell r="O75">
            <v>-75</v>
          </cell>
          <cell r="Q75">
            <v>-75</v>
          </cell>
          <cell r="U75" t="str">
            <v>cgenm</v>
          </cell>
          <cell r="V75">
            <v>-37.5</v>
          </cell>
          <cell r="W75">
            <v>-30</v>
          </cell>
          <cell r="Y75">
            <v>-14.999999999999996</v>
          </cell>
          <cell r="AC75" t="str">
            <v>cgenm</v>
          </cell>
          <cell r="AD75">
            <v>-30</v>
          </cell>
          <cell r="AE75">
            <v>-7.4999999999999982</v>
          </cell>
          <cell r="AG75">
            <v>-7.4999999999999982</v>
          </cell>
        </row>
        <row r="76">
          <cell r="E76" t="str">
            <v>cspcm</v>
          </cell>
          <cell r="F76">
            <v>0</v>
          </cell>
          <cell r="G76">
            <v>0</v>
          </cell>
          <cell r="I76">
            <v>0</v>
          </cell>
          <cell r="M76" t="str">
            <v>cspcm</v>
          </cell>
          <cell r="N76">
            <v>-75</v>
          </cell>
          <cell r="O76">
            <v>-75</v>
          </cell>
          <cell r="Q76">
            <v>-75</v>
          </cell>
          <cell r="U76" t="str">
            <v>cspcm</v>
          </cell>
          <cell r="V76">
            <v>-37.5</v>
          </cell>
          <cell r="W76">
            <v>-30</v>
          </cell>
          <cell r="Y76">
            <v>-14.999999999999996</v>
          </cell>
          <cell r="AC76" t="str">
            <v>cspcm</v>
          </cell>
          <cell r="AD76">
            <v>-30</v>
          </cell>
          <cell r="AE76">
            <v>-7.4999999999999982</v>
          </cell>
          <cell r="AG76">
            <v>-7.4999999999999982</v>
          </cell>
        </row>
        <row r="77">
          <cell r="E77" t="str">
            <v>cdoma</v>
          </cell>
          <cell r="F77">
            <v>0</v>
          </cell>
          <cell r="G77">
            <v>0</v>
          </cell>
          <cell r="I77">
            <v>0</v>
          </cell>
          <cell r="M77" t="str">
            <v>cdoma</v>
          </cell>
          <cell r="N77">
            <v>-75</v>
          </cell>
          <cell r="O77">
            <v>-75</v>
          </cell>
          <cell r="Q77">
            <v>-75</v>
          </cell>
          <cell r="U77" t="str">
            <v>cdoma</v>
          </cell>
          <cell r="V77">
            <v>-30</v>
          </cell>
          <cell r="W77">
            <v>-30</v>
          </cell>
          <cell r="Y77">
            <v>-14.999999999999996</v>
          </cell>
          <cell r="AC77" t="str">
            <v>cdoma</v>
          </cell>
          <cell r="AD77">
            <v>-7.4999999999999982</v>
          </cell>
          <cell r="AE77">
            <v>-7.4999999999999982</v>
          </cell>
          <cell r="AG77">
            <v>-7.4999999999999982</v>
          </cell>
        </row>
        <row r="78">
          <cell r="E78" t="str">
            <v>coffm</v>
          </cell>
          <cell r="F78">
            <v>0</v>
          </cell>
          <cell r="G78">
            <v>0</v>
          </cell>
          <cell r="I78">
            <v>0</v>
          </cell>
          <cell r="M78" t="str">
            <v>coffm</v>
          </cell>
          <cell r="N78">
            <v>-75</v>
          </cell>
          <cell r="O78">
            <v>-75</v>
          </cell>
          <cell r="Q78">
            <v>-75</v>
          </cell>
          <cell r="U78" t="str">
            <v>coffm</v>
          </cell>
          <cell r="V78">
            <v>-37.5</v>
          </cell>
          <cell r="W78">
            <v>-30</v>
          </cell>
          <cell r="Y78">
            <v>-14.999999999999996</v>
          </cell>
          <cell r="AC78" t="str">
            <v>coffm</v>
          </cell>
          <cell r="AD78">
            <v>-30</v>
          </cell>
          <cell r="AE78">
            <v>-7.4999999999999982</v>
          </cell>
          <cell r="AG78">
            <v>-7.4999999999999982</v>
          </cell>
        </row>
        <row r="79">
          <cell r="E79" t="str">
            <v>celcm</v>
          </cell>
          <cell r="F79">
            <v>0</v>
          </cell>
          <cell r="G79">
            <v>0</v>
          </cell>
          <cell r="I79">
            <v>0</v>
          </cell>
          <cell r="M79" t="str">
            <v>celcm</v>
          </cell>
          <cell r="N79">
            <v>-75</v>
          </cell>
          <cell r="O79">
            <v>-75</v>
          </cell>
          <cell r="Q79">
            <v>-75</v>
          </cell>
          <cell r="U79" t="str">
            <v>celcm</v>
          </cell>
          <cell r="V79">
            <v>-37.5</v>
          </cell>
          <cell r="W79">
            <v>-30</v>
          </cell>
          <cell r="Y79">
            <v>-14.999999999999996</v>
          </cell>
          <cell r="AC79" t="str">
            <v>celcm</v>
          </cell>
          <cell r="AD79">
            <v>-30</v>
          </cell>
          <cell r="AE79">
            <v>-7.4999999999999982</v>
          </cell>
          <cell r="AG79">
            <v>-7.4999999999999982</v>
          </cell>
        </row>
        <row r="80">
          <cell r="E80" t="str">
            <v>crdtv</v>
          </cell>
          <cell r="F80">
            <v>0</v>
          </cell>
          <cell r="G80">
            <v>0</v>
          </cell>
          <cell r="I80">
            <v>0</v>
          </cell>
          <cell r="M80" t="str">
            <v>crdtv</v>
          </cell>
          <cell r="N80">
            <v>-75</v>
          </cell>
          <cell r="O80">
            <v>-75</v>
          </cell>
          <cell r="Q80">
            <v>-75</v>
          </cell>
          <cell r="U80" t="str">
            <v>crdtv</v>
          </cell>
          <cell r="V80">
            <v>-30</v>
          </cell>
          <cell r="W80">
            <v>-30</v>
          </cell>
          <cell r="Y80">
            <v>-14.999999999999996</v>
          </cell>
          <cell r="AC80" t="str">
            <v>crdtv</v>
          </cell>
          <cell r="AD80">
            <v>-7.4999999999999982</v>
          </cell>
          <cell r="AE80">
            <v>-7.4999999999999982</v>
          </cell>
          <cell r="AG80">
            <v>-7.4999999999999982</v>
          </cell>
        </row>
        <row r="81">
          <cell r="E81" t="str">
            <v>cmeda</v>
          </cell>
          <cell r="F81">
            <v>0</v>
          </cell>
          <cell r="G81">
            <v>0</v>
          </cell>
          <cell r="I81">
            <v>0</v>
          </cell>
          <cell r="M81" t="str">
            <v>cmeda</v>
          </cell>
          <cell r="N81">
            <v>20</v>
          </cell>
          <cell r="O81">
            <v>-65</v>
          </cell>
          <cell r="Q81">
            <v>-40</v>
          </cell>
          <cell r="U81" t="str">
            <v>cmeda</v>
          </cell>
          <cell r="V81">
            <v>10</v>
          </cell>
          <cell r="W81">
            <v>-26</v>
          </cell>
          <cell r="Y81">
            <v>-7.9999999999999982</v>
          </cell>
          <cell r="AC81" t="str">
            <v>cmeda</v>
          </cell>
          <cell r="AD81">
            <v>8</v>
          </cell>
          <cell r="AE81">
            <v>-6.4999999999999982</v>
          </cell>
          <cell r="AG81">
            <v>-3.9999999999999991</v>
          </cell>
        </row>
        <row r="82">
          <cell r="E82" t="str">
            <v>cmtvp</v>
          </cell>
          <cell r="F82">
            <v>0</v>
          </cell>
          <cell r="G82">
            <v>0</v>
          </cell>
          <cell r="I82">
            <v>0</v>
          </cell>
          <cell r="M82" t="str">
            <v>cmtvp</v>
          </cell>
          <cell r="N82">
            <v>-75</v>
          </cell>
          <cell r="O82">
            <v>-75</v>
          </cell>
          <cell r="Q82">
            <v>-75</v>
          </cell>
          <cell r="U82" t="str">
            <v>cmtvp</v>
          </cell>
          <cell r="V82">
            <v>-30</v>
          </cell>
          <cell r="W82">
            <v>-30</v>
          </cell>
          <cell r="Y82">
            <v>-14.999999999999996</v>
          </cell>
          <cell r="AC82" t="str">
            <v>cmtvp</v>
          </cell>
          <cell r="AD82">
            <v>-7.4999999999999982</v>
          </cell>
          <cell r="AE82">
            <v>-7.4999999999999982</v>
          </cell>
          <cell r="AG82">
            <v>-7.4999999999999982</v>
          </cell>
        </row>
        <row r="83">
          <cell r="E83" t="str">
            <v>cship</v>
          </cell>
          <cell r="F83">
            <v>0</v>
          </cell>
          <cell r="G83">
            <v>0</v>
          </cell>
          <cell r="I83">
            <v>0</v>
          </cell>
          <cell r="M83" t="str">
            <v>cship</v>
          </cell>
          <cell r="N83">
            <v>-75</v>
          </cell>
          <cell r="O83">
            <v>-75</v>
          </cell>
          <cell r="Q83">
            <v>-75</v>
          </cell>
          <cell r="U83" t="str">
            <v>cship</v>
          </cell>
          <cell r="V83">
            <v>-37.5</v>
          </cell>
          <cell r="W83">
            <v>-30</v>
          </cell>
          <cell r="Y83">
            <v>-14.999999999999996</v>
          </cell>
          <cell r="AC83" t="str">
            <v>cship</v>
          </cell>
          <cell r="AD83">
            <v>-30</v>
          </cell>
          <cell r="AE83">
            <v>-7.4999999999999982</v>
          </cell>
          <cell r="AG83">
            <v>-7.4999999999999982</v>
          </cell>
        </row>
        <row r="84">
          <cell r="E84" t="str">
            <v>crail</v>
          </cell>
          <cell r="F84">
            <v>0</v>
          </cell>
          <cell r="G84">
            <v>0</v>
          </cell>
          <cell r="I84">
            <v>0</v>
          </cell>
          <cell r="M84" t="str">
            <v>crail</v>
          </cell>
          <cell r="N84">
            <v>-75</v>
          </cell>
          <cell r="O84">
            <v>-75</v>
          </cell>
          <cell r="Q84">
            <v>-75</v>
          </cell>
          <cell r="U84" t="str">
            <v>crail</v>
          </cell>
          <cell r="V84">
            <v>-37.5</v>
          </cell>
          <cell r="W84">
            <v>-30</v>
          </cell>
          <cell r="Y84">
            <v>-14.999999999999996</v>
          </cell>
          <cell r="AC84" t="str">
            <v>crail</v>
          </cell>
          <cell r="AD84">
            <v>-30</v>
          </cell>
          <cell r="AE84">
            <v>-7.4999999999999982</v>
          </cell>
          <cell r="AG84">
            <v>-7.4999999999999982</v>
          </cell>
        </row>
        <row r="85">
          <cell r="E85" t="str">
            <v>cairc</v>
          </cell>
          <cell r="F85">
            <v>0</v>
          </cell>
          <cell r="G85">
            <v>0</v>
          </cell>
          <cell r="I85">
            <v>0</v>
          </cell>
          <cell r="M85" t="str">
            <v>cairc</v>
          </cell>
          <cell r="N85">
            <v>-75</v>
          </cell>
          <cell r="O85">
            <v>-75</v>
          </cell>
          <cell r="Q85">
            <v>-75</v>
          </cell>
          <cell r="U85" t="str">
            <v>cairc</v>
          </cell>
          <cell r="V85">
            <v>-37.5</v>
          </cell>
          <cell r="W85">
            <v>-30</v>
          </cell>
          <cell r="Y85">
            <v>-14.999999999999996</v>
          </cell>
          <cell r="AC85" t="str">
            <v>cairc</v>
          </cell>
          <cell r="AD85">
            <v>-30</v>
          </cell>
          <cell r="AE85">
            <v>-7.4999999999999982</v>
          </cell>
          <cell r="AG85">
            <v>-7.4999999999999982</v>
          </cell>
        </row>
        <row r="86">
          <cell r="E86" t="str">
            <v>coteq</v>
          </cell>
          <cell r="F86">
            <v>0</v>
          </cell>
          <cell r="G86">
            <v>0</v>
          </cell>
          <cell r="I86">
            <v>0</v>
          </cell>
          <cell r="M86" t="str">
            <v>coteq</v>
          </cell>
          <cell r="N86">
            <v>-75</v>
          </cell>
          <cell r="O86">
            <v>-75</v>
          </cell>
          <cell r="Q86">
            <v>-75</v>
          </cell>
          <cell r="U86" t="str">
            <v>coteq</v>
          </cell>
          <cell r="V86">
            <v>-30</v>
          </cell>
          <cell r="W86">
            <v>-30</v>
          </cell>
          <cell r="Y86">
            <v>-14.999999999999996</v>
          </cell>
          <cell r="AC86" t="str">
            <v>coteq</v>
          </cell>
          <cell r="AD86">
            <v>-7.4999999999999982</v>
          </cell>
          <cell r="AE86">
            <v>-7.4999999999999982</v>
          </cell>
          <cell r="AG86">
            <v>-7.4999999999999982</v>
          </cell>
        </row>
        <row r="87">
          <cell r="E87" t="str">
            <v>ccnst</v>
          </cell>
          <cell r="F87">
            <v>0</v>
          </cell>
          <cell r="G87">
            <v>0</v>
          </cell>
          <cell r="I87">
            <v>0</v>
          </cell>
          <cell r="M87" t="str">
            <v>ccnst</v>
          </cell>
          <cell r="N87">
            <v>-80</v>
          </cell>
          <cell r="O87">
            <v>-80</v>
          </cell>
          <cell r="Q87">
            <v>-80</v>
          </cell>
          <cell r="U87" t="str">
            <v>ccnst</v>
          </cell>
          <cell r="V87">
            <v>-40</v>
          </cell>
          <cell r="W87">
            <v>-32</v>
          </cell>
          <cell r="Y87">
            <v>-15.999999999999996</v>
          </cell>
          <cell r="AC87" t="str">
            <v>ccnst</v>
          </cell>
          <cell r="AD87">
            <v>-32</v>
          </cell>
          <cell r="AE87">
            <v>-7.9999999999999982</v>
          </cell>
          <cell r="AG87">
            <v>-7.9999999999999982</v>
          </cell>
        </row>
        <row r="88">
          <cell r="E88" t="str">
            <v>ccsrv</v>
          </cell>
          <cell r="F88">
            <v>0</v>
          </cell>
          <cell r="G88">
            <v>0</v>
          </cell>
          <cell r="I88">
            <v>0</v>
          </cell>
          <cell r="M88" t="str">
            <v>ccsrv</v>
          </cell>
          <cell r="N88">
            <v>-80</v>
          </cell>
          <cell r="O88">
            <v>-80</v>
          </cell>
          <cell r="Q88">
            <v>-80</v>
          </cell>
          <cell r="U88" t="str">
            <v>ccsrv</v>
          </cell>
          <cell r="V88">
            <v>-40</v>
          </cell>
          <cell r="W88">
            <v>-32</v>
          </cell>
          <cell r="Y88">
            <v>-15.999999999999996</v>
          </cell>
          <cell r="AC88" t="str">
            <v>ccsrv</v>
          </cell>
          <cell r="AD88">
            <v>-32</v>
          </cell>
          <cell r="AE88">
            <v>-7.9999999999999982</v>
          </cell>
          <cell r="AG88">
            <v>-7.9999999999999982</v>
          </cell>
        </row>
        <row r="89">
          <cell r="E89" t="str">
            <v>ctrad</v>
          </cell>
          <cell r="F89">
            <v>0</v>
          </cell>
          <cell r="G89">
            <v>0</v>
          </cell>
          <cell r="I89">
            <v>0</v>
          </cell>
          <cell r="M89" t="str">
            <v>ctrad</v>
          </cell>
          <cell r="N89">
            <v>-40</v>
          </cell>
          <cell r="O89">
            <v>-65</v>
          </cell>
          <cell r="Q89">
            <v>-40</v>
          </cell>
          <cell r="U89" t="str">
            <v>ctrad</v>
          </cell>
          <cell r="V89">
            <v>-20</v>
          </cell>
          <cell r="W89">
            <v>-26</v>
          </cell>
          <cell r="Y89">
            <v>-7.9999999999999982</v>
          </cell>
          <cell r="AC89" t="str">
            <v>ctrad</v>
          </cell>
          <cell r="AD89">
            <v>-16</v>
          </cell>
          <cell r="AE89">
            <v>-6.4999999999999982</v>
          </cell>
          <cell r="AG89">
            <v>-3.9999999999999991</v>
          </cell>
        </row>
        <row r="90">
          <cell r="E90" t="str">
            <v>cacco</v>
          </cell>
          <cell r="F90">
            <v>0</v>
          </cell>
          <cell r="G90">
            <v>0</v>
          </cell>
          <cell r="I90">
            <v>0</v>
          </cell>
          <cell r="M90" t="str">
            <v>cacco</v>
          </cell>
          <cell r="N90">
            <v>-90</v>
          </cell>
          <cell r="O90">
            <v>-90</v>
          </cell>
          <cell r="Q90">
            <v>-90</v>
          </cell>
          <cell r="U90" t="str">
            <v>cacco</v>
          </cell>
          <cell r="V90">
            <v>-37</v>
          </cell>
          <cell r="W90">
            <v>-36</v>
          </cell>
          <cell r="Y90">
            <v>-17.999999999999996</v>
          </cell>
          <cell r="AC90" t="str">
            <v>cacco</v>
          </cell>
          <cell r="AD90">
            <v>-11.999999999999998</v>
          </cell>
          <cell r="AE90">
            <v>-8.9999999999999982</v>
          </cell>
          <cell r="AG90">
            <v>-8.9999999999999982</v>
          </cell>
        </row>
        <row r="91">
          <cell r="E91" t="str">
            <v>ccats</v>
          </cell>
          <cell r="F91">
            <v>0</v>
          </cell>
          <cell r="G91">
            <v>0</v>
          </cell>
          <cell r="I91">
            <v>0</v>
          </cell>
          <cell r="M91" t="str">
            <v>ccats</v>
          </cell>
          <cell r="N91">
            <v>-90</v>
          </cell>
          <cell r="O91">
            <v>-90</v>
          </cell>
          <cell r="Q91">
            <v>-90</v>
          </cell>
          <cell r="U91" t="str">
            <v>ccats</v>
          </cell>
          <cell r="V91">
            <v>-36.5</v>
          </cell>
          <cell r="W91">
            <v>-36</v>
          </cell>
          <cell r="Y91">
            <v>-17.999999999999996</v>
          </cell>
          <cell r="AC91" t="str">
            <v>ccats</v>
          </cell>
          <cell r="AD91">
            <v>-10.499999999999998</v>
          </cell>
          <cell r="AE91">
            <v>-8.9999999999999982</v>
          </cell>
          <cell r="AG91">
            <v>-8.9999999999999982</v>
          </cell>
        </row>
        <row r="92">
          <cell r="E92" t="str">
            <v>cptrp</v>
          </cell>
          <cell r="F92">
            <v>0</v>
          </cell>
          <cell r="G92">
            <v>0</v>
          </cell>
          <cell r="I92">
            <v>0</v>
          </cell>
          <cell r="M92" t="str">
            <v>cptrp</v>
          </cell>
          <cell r="N92">
            <v>-65</v>
          </cell>
          <cell r="O92">
            <v>-65</v>
          </cell>
          <cell r="Q92">
            <v>-65</v>
          </cell>
          <cell r="U92" t="str">
            <v>cptrp</v>
          </cell>
          <cell r="V92">
            <v>-28.5</v>
          </cell>
          <cell r="W92">
            <v>-26</v>
          </cell>
          <cell r="Y92">
            <v>-12.999999999999996</v>
          </cell>
          <cell r="AC92" t="str">
            <v>cptrp</v>
          </cell>
          <cell r="AD92">
            <v>-14</v>
          </cell>
          <cell r="AE92">
            <v>-6.4999999999999982</v>
          </cell>
          <cell r="AG92">
            <v>-6.4999999999999982</v>
          </cell>
        </row>
        <row r="93">
          <cell r="E93" t="str">
            <v>cftrp</v>
          </cell>
          <cell r="F93">
            <v>0</v>
          </cell>
          <cell r="G93">
            <v>0</v>
          </cell>
          <cell r="I93">
            <v>0</v>
          </cell>
          <cell r="M93" t="str">
            <v>cftrp</v>
          </cell>
          <cell r="N93">
            <v>-35</v>
          </cell>
          <cell r="O93">
            <v>-65</v>
          </cell>
          <cell r="Q93">
            <v>-40</v>
          </cell>
          <cell r="U93" t="str">
            <v>cftrp</v>
          </cell>
          <cell r="V93">
            <v>-14</v>
          </cell>
          <cell r="W93">
            <v>-26</v>
          </cell>
          <cell r="Y93">
            <v>-7.9999999999999982</v>
          </cell>
          <cell r="AC93" t="str">
            <v>cftrp</v>
          </cell>
          <cell r="AD93">
            <v>-3.4999999999999991</v>
          </cell>
          <cell r="AE93">
            <v>-6.4999999999999982</v>
          </cell>
          <cell r="AG93">
            <v>-3.9999999999999991</v>
          </cell>
        </row>
        <row r="94">
          <cell r="E94" t="str">
            <v>ctrps</v>
          </cell>
          <cell r="F94">
            <v>0</v>
          </cell>
          <cell r="G94">
            <v>0</v>
          </cell>
          <cell r="I94">
            <v>0</v>
          </cell>
          <cell r="M94" t="str">
            <v>ctrps</v>
          </cell>
          <cell r="N94">
            <v>-35</v>
          </cell>
          <cell r="O94">
            <v>-65</v>
          </cell>
          <cell r="Q94">
            <v>-40</v>
          </cell>
          <cell r="U94" t="str">
            <v>ctrps</v>
          </cell>
          <cell r="V94">
            <v>-14</v>
          </cell>
          <cell r="W94">
            <v>-26</v>
          </cell>
          <cell r="Y94">
            <v>-7.9999999999999982</v>
          </cell>
          <cell r="AC94" t="str">
            <v>ctrps</v>
          </cell>
          <cell r="AD94">
            <v>-3.4999999999999991</v>
          </cell>
          <cell r="AE94">
            <v>-6.4999999999999982</v>
          </cell>
          <cell r="AG94">
            <v>-3.9999999999999991</v>
          </cell>
        </row>
        <row r="95">
          <cell r="E95" t="str">
            <v>cpost</v>
          </cell>
          <cell r="F95">
            <v>0</v>
          </cell>
          <cell r="G95">
            <v>0</v>
          </cell>
          <cell r="I95">
            <v>0</v>
          </cell>
          <cell r="M95" t="str">
            <v>cpost</v>
          </cell>
          <cell r="N95">
            <v>25</v>
          </cell>
          <cell r="O95">
            <v>-65</v>
          </cell>
          <cell r="Q95">
            <v>-40</v>
          </cell>
          <cell r="U95" t="str">
            <v>cpost</v>
          </cell>
          <cell r="V95">
            <v>10</v>
          </cell>
          <cell r="W95">
            <v>-26</v>
          </cell>
          <cell r="Y95">
            <v>-7.9999999999999982</v>
          </cell>
          <cell r="AC95" t="str">
            <v>cpost</v>
          </cell>
          <cell r="AD95">
            <v>2.4999999999999996</v>
          </cell>
          <cell r="AE95">
            <v>-6.4999999999999982</v>
          </cell>
          <cell r="AG95">
            <v>-3.9999999999999991</v>
          </cell>
        </row>
        <row r="96">
          <cell r="E96" t="str">
            <v>celcd</v>
          </cell>
          <cell r="F96">
            <v>0</v>
          </cell>
          <cell r="G96">
            <v>0</v>
          </cell>
          <cell r="I96">
            <v>0</v>
          </cell>
          <cell r="M96" t="str">
            <v>celcd</v>
          </cell>
          <cell r="N96">
            <v>0</v>
          </cell>
          <cell r="O96">
            <v>-65</v>
          </cell>
          <cell r="Q96">
            <v>-40</v>
          </cell>
          <cell r="U96" t="str">
            <v>celcd</v>
          </cell>
          <cell r="V96">
            <v>0</v>
          </cell>
          <cell r="W96">
            <v>-26</v>
          </cell>
          <cell r="Y96">
            <v>-7.9999999999999982</v>
          </cell>
          <cell r="AC96" t="str">
            <v>celcd</v>
          </cell>
          <cell r="AD96">
            <v>0</v>
          </cell>
          <cell r="AE96">
            <v>-6.4999999999999982</v>
          </cell>
          <cell r="AG96">
            <v>-3.9999999999999991</v>
          </cell>
        </row>
        <row r="97">
          <cell r="E97" t="str">
            <v>cwatd</v>
          </cell>
          <cell r="F97">
            <v>0</v>
          </cell>
          <cell r="G97">
            <v>0</v>
          </cell>
          <cell r="I97">
            <v>0</v>
          </cell>
          <cell r="M97" t="str">
            <v>cwatd</v>
          </cell>
          <cell r="N97">
            <v>0</v>
          </cell>
          <cell r="O97">
            <v>-65</v>
          </cell>
          <cell r="Q97">
            <v>-40</v>
          </cell>
          <cell r="U97" t="str">
            <v>cwatd</v>
          </cell>
          <cell r="V97">
            <v>0</v>
          </cell>
          <cell r="W97">
            <v>-26</v>
          </cell>
          <cell r="Y97">
            <v>-7.9999999999999982</v>
          </cell>
          <cell r="AC97" t="str">
            <v>cwatd</v>
          </cell>
          <cell r="AD97">
            <v>0</v>
          </cell>
          <cell r="AE97">
            <v>-6.4999999999999982</v>
          </cell>
          <cell r="AG97">
            <v>-3.9999999999999991</v>
          </cell>
        </row>
        <row r="98">
          <cell r="E98" t="str">
            <v>cfins</v>
          </cell>
          <cell r="F98">
            <v>0</v>
          </cell>
          <cell r="G98">
            <v>0</v>
          </cell>
          <cell r="I98">
            <v>0</v>
          </cell>
          <cell r="M98" t="str">
            <v>cfins</v>
          </cell>
          <cell r="N98">
            <v>-5</v>
          </cell>
          <cell r="O98">
            <v>-65</v>
          </cell>
          <cell r="Q98">
            <v>-40</v>
          </cell>
          <cell r="U98" t="str">
            <v>cfins</v>
          </cell>
          <cell r="V98">
            <v>-2</v>
          </cell>
          <cell r="W98">
            <v>-26</v>
          </cell>
          <cell r="Y98">
            <v>-7.9999999999999982</v>
          </cell>
          <cell r="AC98" t="str">
            <v>cfins</v>
          </cell>
          <cell r="AD98">
            <v>-0.49999999999999989</v>
          </cell>
          <cell r="AE98">
            <v>-6.4999999999999982</v>
          </cell>
          <cell r="AG98">
            <v>-3.9999999999999991</v>
          </cell>
        </row>
        <row r="99">
          <cell r="E99" t="str">
            <v>cinsp</v>
          </cell>
          <cell r="F99">
            <v>0</v>
          </cell>
          <cell r="G99">
            <v>0</v>
          </cell>
          <cell r="I99">
            <v>0</v>
          </cell>
          <cell r="M99" t="str">
            <v>cinsp</v>
          </cell>
          <cell r="N99">
            <v>-5</v>
          </cell>
          <cell r="O99">
            <v>-65</v>
          </cell>
          <cell r="Q99">
            <v>-40</v>
          </cell>
          <cell r="U99" t="str">
            <v>cinsp</v>
          </cell>
          <cell r="V99">
            <v>-2</v>
          </cell>
          <cell r="W99">
            <v>-26</v>
          </cell>
          <cell r="Y99">
            <v>-7.9999999999999982</v>
          </cell>
          <cell r="AC99" t="str">
            <v>cinsp</v>
          </cell>
          <cell r="AD99">
            <v>-0.49999999999999989</v>
          </cell>
          <cell r="AE99">
            <v>-6.4999999999999982</v>
          </cell>
          <cell r="AG99">
            <v>-3.9999999999999991</v>
          </cell>
        </row>
        <row r="100">
          <cell r="E100" t="str">
            <v>cofin</v>
          </cell>
          <cell r="F100">
            <v>0</v>
          </cell>
          <cell r="G100">
            <v>0</v>
          </cell>
          <cell r="I100">
            <v>0</v>
          </cell>
          <cell r="M100" t="str">
            <v>cofin</v>
          </cell>
          <cell r="N100">
            <v>-5</v>
          </cell>
          <cell r="O100">
            <v>-65</v>
          </cell>
          <cell r="Q100">
            <v>-40</v>
          </cell>
          <cell r="U100" t="str">
            <v>cofin</v>
          </cell>
          <cell r="V100">
            <v>-2.5</v>
          </cell>
          <cell r="W100">
            <v>-26</v>
          </cell>
          <cell r="Y100">
            <v>-7.9999999999999982</v>
          </cell>
          <cell r="AC100" t="str">
            <v>cofin</v>
          </cell>
          <cell r="AD100">
            <v>-2</v>
          </cell>
          <cell r="AE100">
            <v>-6.4999999999999982</v>
          </cell>
          <cell r="AG100">
            <v>-3.9999999999999991</v>
          </cell>
        </row>
        <row r="101">
          <cell r="E101" t="str">
            <v>creal</v>
          </cell>
          <cell r="F101">
            <v>0</v>
          </cell>
          <cell r="G101">
            <v>0</v>
          </cell>
          <cell r="I101">
            <v>0</v>
          </cell>
          <cell r="M101" t="str">
            <v>creal</v>
          </cell>
          <cell r="N101">
            <v>-25</v>
          </cell>
          <cell r="O101">
            <v>-65</v>
          </cell>
          <cell r="Q101">
            <v>-40</v>
          </cell>
          <cell r="U101" t="str">
            <v>creal</v>
          </cell>
          <cell r="V101">
            <v>-10</v>
          </cell>
          <cell r="W101">
            <v>-26</v>
          </cell>
          <cell r="Y101">
            <v>-7.9999999999999982</v>
          </cell>
          <cell r="AC101" t="str">
            <v>creal</v>
          </cell>
          <cell r="AD101">
            <v>-2.4999999999999996</v>
          </cell>
          <cell r="AE101">
            <v>-6.4999999999999982</v>
          </cell>
          <cell r="AG101">
            <v>-3.9999999999999991</v>
          </cell>
        </row>
        <row r="102">
          <cell r="E102" t="str">
            <v>crent</v>
          </cell>
          <cell r="F102">
            <v>0</v>
          </cell>
          <cell r="G102">
            <v>0</v>
          </cell>
          <cell r="I102">
            <v>0</v>
          </cell>
          <cell r="M102" t="str">
            <v>crent</v>
          </cell>
          <cell r="N102">
            <v>-60</v>
          </cell>
          <cell r="O102">
            <v>-65</v>
          </cell>
          <cell r="Q102">
            <v>-60</v>
          </cell>
          <cell r="U102" t="str">
            <v>crent</v>
          </cell>
          <cell r="V102">
            <v>-24</v>
          </cell>
          <cell r="W102">
            <v>-26</v>
          </cell>
          <cell r="Y102">
            <v>-11.999999999999996</v>
          </cell>
          <cell r="AC102" t="str">
            <v>crent</v>
          </cell>
          <cell r="AD102">
            <v>-5.9999999999999982</v>
          </cell>
          <cell r="AE102">
            <v>-6.4999999999999982</v>
          </cell>
          <cell r="AG102">
            <v>-5.9999999999999982</v>
          </cell>
        </row>
        <row r="103">
          <cell r="E103" t="str">
            <v>crsea</v>
          </cell>
          <cell r="F103">
            <v>0</v>
          </cell>
          <cell r="G103">
            <v>0</v>
          </cell>
          <cell r="I103">
            <v>0</v>
          </cell>
          <cell r="M103" t="str">
            <v>crsea</v>
          </cell>
          <cell r="N103">
            <v>-50</v>
          </cell>
          <cell r="O103">
            <v>-65</v>
          </cell>
          <cell r="Q103">
            <v>-50</v>
          </cell>
          <cell r="U103" t="str">
            <v>crsea</v>
          </cell>
          <cell r="V103">
            <v>-25</v>
          </cell>
          <cell r="W103">
            <v>-26</v>
          </cell>
          <cell r="Y103">
            <v>-9.9999999999999982</v>
          </cell>
          <cell r="AC103" t="str">
            <v>crsea</v>
          </cell>
          <cell r="AD103">
            <v>-20</v>
          </cell>
          <cell r="AE103">
            <v>-6.4999999999999982</v>
          </cell>
          <cell r="AG103">
            <v>-4.9999999999999991</v>
          </cell>
        </row>
        <row r="104">
          <cell r="E104" t="str">
            <v>clacc</v>
          </cell>
          <cell r="F104">
            <v>0</v>
          </cell>
          <cell r="G104">
            <v>0</v>
          </cell>
          <cell r="I104">
            <v>0</v>
          </cell>
          <cell r="M104" t="str">
            <v>clacc</v>
          </cell>
          <cell r="N104">
            <v>-25</v>
          </cell>
          <cell r="O104">
            <v>-65</v>
          </cell>
          <cell r="Q104">
            <v>-40</v>
          </cell>
          <cell r="U104" t="str">
            <v>clacc</v>
          </cell>
          <cell r="V104">
            <v>-10</v>
          </cell>
          <cell r="W104">
            <v>-26</v>
          </cell>
          <cell r="Y104">
            <v>-7.9999999999999982</v>
          </cell>
          <cell r="AC104" t="str">
            <v>clacc</v>
          </cell>
          <cell r="AD104">
            <v>-2.4999999999999996</v>
          </cell>
          <cell r="AE104">
            <v>-6.4999999999999982</v>
          </cell>
          <cell r="AG104">
            <v>-3.9999999999999991</v>
          </cell>
        </row>
        <row r="105">
          <cell r="E105" t="str">
            <v>cobus</v>
          </cell>
          <cell r="F105">
            <v>0</v>
          </cell>
          <cell r="G105">
            <v>0</v>
          </cell>
          <cell r="I105">
            <v>0</v>
          </cell>
          <cell r="M105" t="str">
            <v>cobus</v>
          </cell>
          <cell r="N105">
            <v>-10</v>
          </cell>
          <cell r="O105">
            <v>-65</v>
          </cell>
          <cell r="Q105">
            <v>-40</v>
          </cell>
          <cell r="U105" t="str">
            <v>cobus</v>
          </cell>
          <cell r="V105">
            <v>-4.5</v>
          </cell>
          <cell r="W105">
            <v>-26</v>
          </cell>
          <cell r="Y105">
            <v>-7.9999999999999982</v>
          </cell>
          <cell r="AC105" t="str">
            <v>cobus</v>
          </cell>
          <cell r="AD105">
            <v>-2.5</v>
          </cell>
          <cell r="AE105">
            <v>-6.4999999999999982</v>
          </cell>
          <cell r="AG105">
            <v>-3.9999999999999991</v>
          </cell>
        </row>
        <row r="106">
          <cell r="E106" t="str">
            <v>ctelc</v>
          </cell>
          <cell r="F106">
            <v>0</v>
          </cell>
          <cell r="G106">
            <v>0</v>
          </cell>
          <cell r="I106">
            <v>0</v>
          </cell>
          <cell r="M106" t="str">
            <v>ctelc</v>
          </cell>
          <cell r="N106">
            <v>5</v>
          </cell>
          <cell r="O106">
            <v>-65</v>
          </cell>
          <cell r="Q106">
            <v>-40</v>
          </cell>
          <cell r="U106" t="str">
            <v>ctelc</v>
          </cell>
          <cell r="V106">
            <v>2</v>
          </cell>
          <cell r="W106">
            <v>-26</v>
          </cell>
          <cell r="Y106">
            <v>-7.9999999999999982</v>
          </cell>
          <cell r="AC106" t="str">
            <v>ctelc</v>
          </cell>
          <cell r="AD106">
            <v>0.49999999999999989</v>
          </cell>
          <cell r="AE106">
            <v>-6.4999999999999982</v>
          </cell>
          <cell r="AG106">
            <v>-3.9999999999999991</v>
          </cell>
        </row>
        <row r="107">
          <cell r="E107" t="str">
            <v>csupp</v>
          </cell>
          <cell r="F107">
            <v>0</v>
          </cell>
          <cell r="G107">
            <v>0</v>
          </cell>
          <cell r="I107">
            <v>0</v>
          </cell>
          <cell r="M107" t="str">
            <v>csupp</v>
          </cell>
          <cell r="N107">
            <v>-25</v>
          </cell>
          <cell r="O107">
            <v>-65</v>
          </cell>
          <cell r="Q107">
            <v>-40</v>
          </cell>
          <cell r="U107" t="str">
            <v>csupp</v>
          </cell>
          <cell r="V107">
            <v>-10</v>
          </cell>
          <cell r="W107">
            <v>-26</v>
          </cell>
          <cell r="Y107">
            <v>-7.9999999999999982</v>
          </cell>
          <cell r="AC107" t="str">
            <v>csupp</v>
          </cell>
          <cell r="AD107">
            <v>-2.4999999999999996</v>
          </cell>
          <cell r="AE107">
            <v>-6.4999999999999982</v>
          </cell>
          <cell r="AG107">
            <v>-3.9999999999999991</v>
          </cell>
        </row>
        <row r="108">
          <cell r="E108" t="str">
            <v>cmnfs</v>
          </cell>
          <cell r="F108">
            <v>0</v>
          </cell>
          <cell r="G108">
            <v>0</v>
          </cell>
          <cell r="I108">
            <v>0</v>
          </cell>
          <cell r="M108" t="str">
            <v>cmnfs</v>
          </cell>
          <cell r="N108">
            <v>-25</v>
          </cell>
          <cell r="O108">
            <v>-65</v>
          </cell>
          <cell r="Q108">
            <v>-40</v>
          </cell>
          <cell r="U108" t="str">
            <v>cmnfs</v>
          </cell>
          <cell r="V108">
            <v>-12.5</v>
          </cell>
          <cell r="W108">
            <v>-26</v>
          </cell>
          <cell r="Y108">
            <v>-7.9999999999999982</v>
          </cell>
          <cell r="AC108" t="str">
            <v>cmnfs</v>
          </cell>
          <cell r="AD108">
            <v>-10</v>
          </cell>
          <cell r="AE108">
            <v>-6.4999999999999982</v>
          </cell>
          <cell r="AG108">
            <v>-3.9999999999999991</v>
          </cell>
        </row>
        <row r="109">
          <cell r="E109" t="str">
            <v>cpuba</v>
          </cell>
          <cell r="F109">
            <v>0</v>
          </cell>
          <cell r="G109">
            <v>0</v>
          </cell>
          <cell r="I109">
            <v>0</v>
          </cell>
          <cell r="M109" t="str">
            <v>cpuba</v>
          </cell>
          <cell r="N109">
            <v>0</v>
          </cell>
          <cell r="O109">
            <v>-65</v>
          </cell>
          <cell r="Q109">
            <v>-40</v>
          </cell>
          <cell r="U109" t="str">
            <v>cpuba</v>
          </cell>
          <cell r="V109">
            <v>0</v>
          </cell>
          <cell r="W109">
            <v>-26</v>
          </cell>
          <cell r="Y109">
            <v>-7.9999999999999982</v>
          </cell>
          <cell r="AC109" t="str">
            <v>cpuba</v>
          </cell>
          <cell r="AD109">
            <v>0</v>
          </cell>
          <cell r="AE109">
            <v>-6.4999999999999982</v>
          </cell>
          <cell r="AG109">
            <v>-3.9999999999999991</v>
          </cell>
        </row>
        <row r="110">
          <cell r="E110" t="str">
            <v>ceduc</v>
          </cell>
          <cell r="F110">
            <v>0</v>
          </cell>
          <cell r="G110">
            <v>0</v>
          </cell>
          <cell r="I110">
            <v>0</v>
          </cell>
          <cell r="M110" t="str">
            <v>ceduc</v>
          </cell>
          <cell r="N110">
            <v>-50</v>
          </cell>
          <cell r="O110">
            <v>-65</v>
          </cell>
          <cell r="Q110">
            <v>-50</v>
          </cell>
          <cell r="U110" t="str">
            <v>ceduc</v>
          </cell>
          <cell r="V110">
            <v>-20</v>
          </cell>
          <cell r="W110">
            <v>-26</v>
          </cell>
          <cell r="Y110">
            <v>-9.9999999999999982</v>
          </cell>
          <cell r="AC110" t="str">
            <v>ceduc</v>
          </cell>
          <cell r="AD110">
            <v>-4.9999999999999991</v>
          </cell>
          <cell r="AE110">
            <v>-6.4999999999999982</v>
          </cell>
          <cell r="AG110">
            <v>-4.9999999999999991</v>
          </cell>
        </row>
        <row r="111">
          <cell r="E111" t="str">
            <v>cheal</v>
          </cell>
          <cell r="F111">
            <v>0</v>
          </cell>
          <cell r="G111">
            <v>0</v>
          </cell>
          <cell r="I111">
            <v>0</v>
          </cell>
          <cell r="M111" t="str">
            <v>cheal</v>
          </cell>
          <cell r="N111">
            <v>15</v>
          </cell>
          <cell r="O111">
            <v>-65</v>
          </cell>
          <cell r="Q111">
            <v>-40</v>
          </cell>
          <cell r="U111" t="str">
            <v>cheal</v>
          </cell>
          <cell r="V111">
            <v>6</v>
          </cell>
          <cell r="W111">
            <v>-26</v>
          </cell>
          <cell r="Y111">
            <v>-7.9999999999999982</v>
          </cell>
          <cell r="AC111" t="str">
            <v>cheal</v>
          </cell>
          <cell r="AD111">
            <v>1.4999999999999996</v>
          </cell>
          <cell r="AE111">
            <v>-6.4999999999999982</v>
          </cell>
          <cell r="AG111">
            <v>-3.9999999999999991</v>
          </cell>
        </row>
        <row r="112">
          <cell r="E112" t="str">
            <v>cosrv</v>
          </cell>
          <cell r="F112">
            <v>0</v>
          </cell>
          <cell r="G112">
            <v>0</v>
          </cell>
          <cell r="I112">
            <v>0</v>
          </cell>
          <cell r="M112" t="str">
            <v>cosrv</v>
          </cell>
          <cell r="N112">
            <v>-70</v>
          </cell>
          <cell r="O112">
            <v>-70</v>
          </cell>
          <cell r="Q112">
            <v>-70</v>
          </cell>
          <cell r="U112" t="str">
            <v>cosrv</v>
          </cell>
          <cell r="V112">
            <v>-28</v>
          </cell>
          <cell r="W112">
            <v>-28</v>
          </cell>
          <cell r="Y112">
            <v>-13.999999999999996</v>
          </cell>
          <cell r="AC112" t="str">
            <v>cosrv</v>
          </cell>
          <cell r="AD112">
            <v>-6.9999999999999982</v>
          </cell>
          <cell r="AE112">
            <v>-6.9999999999999982</v>
          </cell>
          <cell r="AG112">
            <v>-6.9999999999999982</v>
          </cell>
        </row>
      </sheetData>
      <sheetData sheetId="6" refreshError="1"/>
      <sheetData sheetId="7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Dirk van Seventer" id="{A2861D3E-EF0E-41CC-BF5B-D5D6A23BCFE4}" userId="4be6aa6d9f2d7f1e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" dT="2019-04-27T12:44:17.81" personId="{A2861D3E-EF0E-41CC-BF5B-D5D6A23BCFE4}" id="{40AC629B-CE36-4C17-920D-293B53E80F7E}">
    <text>Table 4, p11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hyperlink" Target="http://www.tips.org.za/research-archive/trade-and-industry/centre-for-real-economy-study-crest/item/324-an-econometric-analysis-of-labour-demand-at-an-industry-level-in-south-africa" TargetMode="External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31788-62D2-4020-AC85-D4DA61DDF4F8}">
  <sheetPr>
    <tabColor theme="7" tint="0.39997558519241921"/>
  </sheetPr>
  <dimension ref="A1:P207"/>
  <sheetViews>
    <sheetView workbookViewId="0">
      <pane ySplit="12" topLeftCell="A13" activePane="bottomLeft" state="frozen"/>
      <selection activeCell="J55" sqref="J55"/>
      <selection pane="bottomLeft" activeCell="A2" sqref="A2"/>
    </sheetView>
  </sheetViews>
  <sheetFormatPr defaultRowHeight="12.75" x14ac:dyDescent="0.2"/>
  <cols>
    <col min="1" max="1" width="14.28515625" style="2" bestFit="1" customWidth="1"/>
    <col min="2" max="2" width="51.85546875" style="2" bestFit="1" customWidth="1"/>
    <col min="3" max="3" width="9.140625" style="2"/>
    <col min="4" max="4" width="35.5703125" style="2" bestFit="1" customWidth="1"/>
    <col min="5" max="5" width="7.42578125" style="2" customWidth="1"/>
    <col min="6" max="6" width="16.28515625" style="2" bestFit="1" customWidth="1"/>
    <col min="7" max="7" width="34.28515625" style="2" bestFit="1" customWidth="1"/>
    <col min="8" max="11" width="9.140625" style="2"/>
    <col min="12" max="12" width="41" style="2" bestFit="1" customWidth="1"/>
    <col min="13" max="16" width="9.140625" style="252"/>
    <col min="17" max="16384" width="9.140625" style="2"/>
  </cols>
  <sheetData>
    <row r="1" spans="1:13" x14ac:dyDescent="0.2">
      <c r="A1" s="1" t="str">
        <f>CONCATENATE(C5," ",C4," SAM")</f>
        <v>2015 South Africa SAM</v>
      </c>
      <c r="B1" s="1"/>
    </row>
    <row r="3" spans="1:13" x14ac:dyDescent="0.2">
      <c r="B3" s="2" t="s">
        <v>132</v>
      </c>
    </row>
    <row r="4" spans="1:13" x14ac:dyDescent="0.2">
      <c r="B4" s="2" t="s">
        <v>133</v>
      </c>
      <c r="C4" s="3" t="s">
        <v>134</v>
      </c>
    </row>
    <row r="5" spans="1:13" x14ac:dyDescent="0.2">
      <c r="B5" s="2" t="s">
        <v>135</v>
      </c>
      <c r="C5" s="3">
        <v>2015</v>
      </c>
    </row>
    <row r="6" spans="1:13" x14ac:dyDescent="0.2">
      <c r="B6" s="2" t="s">
        <v>136</v>
      </c>
      <c r="C6" s="3" t="s">
        <v>137</v>
      </c>
    </row>
    <row r="7" spans="1:13" x14ac:dyDescent="0.2">
      <c r="C7" s="3"/>
    </row>
    <row r="8" spans="1:13" x14ac:dyDescent="0.2">
      <c r="B8" s="2" t="s">
        <v>138</v>
      </c>
      <c r="C8" s="4"/>
    </row>
    <row r="10" spans="1:13" x14ac:dyDescent="0.2">
      <c r="A10" s="5" t="s">
        <v>139</v>
      </c>
      <c r="B10" s="5"/>
      <c r="M10" s="253"/>
    </row>
    <row r="11" spans="1:13" x14ac:dyDescent="0.2">
      <c r="A11" s="1" t="s">
        <v>140</v>
      </c>
      <c r="B11" s="1" t="s">
        <v>141</v>
      </c>
      <c r="C11" s="2" t="s">
        <v>608</v>
      </c>
      <c r="F11" s="90" t="s">
        <v>775</v>
      </c>
      <c r="G11" s="90" t="s">
        <v>141</v>
      </c>
    </row>
    <row r="12" spans="1:13" ht="15" x14ac:dyDescent="0.25">
      <c r="A12" s="6" t="s">
        <v>3</v>
      </c>
      <c r="B12" s="2" t="s">
        <v>142</v>
      </c>
      <c r="C12" s="2" t="s">
        <v>620</v>
      </c>
      <c r="D12" s="7" t="s">
        <v>597</v>
      </c>
      <c r="F12" s="254" t="s">
        <v>776</v>
      </c>
    </row>
    <row r="13" spans="1:13" ht="15" x14ac:dyDescent="0.25">
      <c r="A13" s="6" t="s">
        <v>4</v>
      </c>
      <c r="B13" s="2" t="s">
        <v>143</v>
      </c>
      <c r="C13" s="2" t="str">
        <f>C12</f>
        <v>Agr&amp;ff</v>
      </c>
      <c r="D13" s="7" t="s">
        <v>597</v>
      </c>
      <c r="F13" s="254" t="s">
        <v>777</v>
      </c>
    </row>
    <row r="14" spans="1:13" ht="15" x14ac:dyDescent="0.25">
      <c r="A14" s="6" t="s">
        <v>5</v>
      </c>
      <c r="B14" s="2" t="s">
        <v>144</v>
      </c>
      <c r="C14" s="2" t="str">
        <f t="shared" ref="C14:C73" si="0">C13</f>
        <v>Agr&amp;ff</v>
      </c>
      <c r="D14" s="7" t="s">
        <v>597</v>
      </c>
      <c r="F14" s="254" t="s">
        <v>734</v>
      </c>
      <c r="G14" s="2" t="s">
        <v>781</v>
      </c>
    </row>
    <row r="15" spans="1:13" ht="15" x14ac:dyDescent="0.25">
      <c r="A15" s="6" t="s">
        <v>6</v>
      </c>
      <c r="B15" s="2" t="s">
        <v>145</v>
      </c>
      <c r="C15" s="2" t="s">
        <v>611</v>
      </c>
      <c r="D15" s="7" t="s">
        <v>598</v>
      </c>
      <c r="F15" s="254" t="s">
        <v>782</v>
      </c>
      <c r="G15" s="2" t="s">
        <v>783</v>
      </c>
    </row>
    <row r="16" spans="1:13" ht="15" x14ac:dyDescent="0.25">
      <c r="A16" s="6" t="s">
        <v>264</v>
      </c>
      <c r="B16" s="2" t="s">
        <v>277</v>
      </c>
      <c r="C16" s="2" t="str">
        <f t="shared" si="0"/>
        <v>Mining</v>
      </c>
      <c r="D16" s="7" t="s">
        <v>598</v>
      </c>
      <c r="F16" s="254" t="s">
        <v>784</v>
      </c>
      <c r="G16" s="2" t="s">
        <v>785</v>
      </c>
    </row>
    <row r="17" spans="1:7" ht="15" x14ac:dyDescent="0.25">
      <c r="A17" s="6" t="s">
        <v>7</v>
      </c>
      <c r="B17" s="2" t="s">
        <v>146</v>
      </c>
      <c r="C17" s="2" t="str">
        <f t="shared" si="0"/>
        <v>Mining</v>
      </c>
      <c r="D17" s="7" t="s">
        <v>598</v>
      </c>
      <c r="F17" s="254" t="s">
        <v>786</v>
      </c>
      <c r="G17" s="2" t="s">
        <v>787</v>
      </c>
    </row>
    <row r="18" spans="1:7" ht="15" x14ac:dyDescent="0.25">
      <c r="A18" s="6" t="s">
        <v>8</v>
      </c>
      <c r="B18" s="2" t="s">
        <v>147</v>
      </c>
      <c r="C18" s="2" t="str">
        <f t="shared" si="0"/>
        <v>Mining</v>
      </c>
      <c r="D18" s="7" t="s">
        <v>598</v>
      </c>
      <c r="F18" s="254" t="s">
        <v>788</v>
      </c>
      <c r="G18" s="2" t="s">
        <v>789</v>
      </c>
    </row>
    <row r="19" spans="1:7" ht="15" x14ac:dyDescent="0.25">
      <c r="A19" s="6" t="s">
        <v>9</v>
      </c>
      <c r="B19" s="2" t="s">
        <v>148</v>
      </c>
      <c r="C19" s="2" t="s">
        <v>612</v>
      </c>
      <c r="D19" s="7" t="s">
        <v>599</v>
      </c>
      <c r="F19" s="254" t="s">
        <v>790</v>
      </c>
      <c r="G19" s="2" t="s">
        <v>791</v>
      </c>
    </row>
    <row r="20" spans="1:7" ht="15" x14ac:dyDescent="0.25">
      <c r="A20" s="6" t="s">
        <v>10</v>
      </c>
      <c r="B20" s="2" t="s">
        <v>149</v>
      </c>
      <c r="C20" s="2" t="str">
        <f t="shared" si="0"/>
        <v>Manufc</v>
      </c>
      <c r="D20" s="7" t="s">
        <v>599</v>
      </c>
      <c r="F20" s="254" t="s">
        <v>792</v>
      </c>
      <c r="G20" s="2" t="s">
        <v>793</v>
      </c>
    </row>
    <row r="21" spans="1:7" ht="15" x14ac:dyDescent="0.25">
      <c r="A21" s="6" t="s">
        <v>11</v>
      </c>
      <c r="B21" s="2" t="s">
        <v>150</v>
      </c>
      <c r="C21" s="2" t="str">
        <f t="shared" si="0"/>
        <v>Manufc</v>
      </c>
      <c r="D21" s="7" t="s">
        <v>599</v>
      </c>
      <c r="F21" s="254" t="s">
        <v>794</v>
      </c>
      <c r="G21" s="2" t="s">
        <v>795</v>
      </c>
    </row>
    <row r="22" spans="1:7" ht="15" x14ac:dyDescent="0.25">
      <c r="A22" s="6" t="s">
        <v>12</v>
      </c>
      <c r="B22" s="2" t="s">
        <v>151</v>
      </c>
      <c r="C22" s="2" t="str">
        <f t="shared" si="0"/>
        <v>Manufc</v>
      </c>
      <c r="D22" s="7" t="s">
        <v>599</v>
      </c>
      <c r="F22" s="254" t="s">
        <v>796</v>
      </c>
      <c r="G22" s="2" t="s">
        <v>797</v>
      </c>
    </row>
    <row r="23" spans="1:7" ht="15" x14ac:dyDescent="0.25">
      <c r="A23" s="6" t="s">
        <v>13</v>
      </c>
      <c r="B23" s="2" t="s">
        <v>152</v>
      </c>
      <c r="C23" s="2" t="str">
        <f t="shared" si="0"/>
        <v>Manufc</v>
      </c>
      <c r="D23" s="7" t="s">
        <v>599</v>
      </c>
      <c r="F23" s="254" t="s">
        <v>798</v>
      </c>
      <c r="G23" s="2" t="s">
        <v>799</v>
      </c>
    </row>
    <row r="24" spans="1:7" ht="15" x14ac:dyDescent="0.25">
      <c r="A24" s="6" t="s">
        <v>14</v>
      </c>
      <c r="B24" s="2" t="s">
        <v>153</v>
      </c>
      <c r="C24" s="2" t="str">
        <f t="shared" si="0"/>
        <v>Manufc</v>
      </c>
      <c r="D24" s="7" t="s">
        <v>599</v>
      </c>
      <c r="F24" s="254" t="s">
        <v>800</v>
      </c>
      <c r="G24" s="2" t="s">
        <v>801</v>
      </c>
    </row>
    <row r="25" spans="1:7" ht="15" x14ac:dyDescent="0.25">
      <c r="A25" s="6" t="s">
        <v>15</v>
      </c>
      <c r="B25" s="2" t="s">
        <v>154</v>
      </c>
      <c r="C25" s="2" t="str">
        <f t="shared" si="0"/>
        <v>Manufc</v>
      </c>
      <c r="D25" s="7" t="s">
        <v>599</v>
      </c>
      <c r="F25" s="254" t="s">
        <v>802</v>
      </c>
      <c r="G25" s="2" t="s">
        <v>803</v>
      </c>
    </row>
    <row r="26" spans="1:7" ht="15" x14ac:dyDescent="0.25">
      <c r="A26" s="6" t="s">
        <v>16</v>
      </c>
      <c r="B26" s="2" t="s">
        <v>155</v>
      </c>
      <c r="C26" s="2" t="str">
        <f t="shared" si="0"/>
        <v>Manufc</v>
      </c>
      <c r="D26" s="7" t="s">
        <v>599</v>
      </c>
      <c r="F26" s="254" t="s">
        <v>804</v>
      </c>
      <c r="G26" s="2" t="s">
        <v>805</v>
      </c>
    </row>
    <row r="27" spans="1:7" ht="15" x14ac:dyDescent="0.25">
      <c r="A27" s="6" t="s">
        <v>17</v>
      </c>
      <c r="B27" s="2" t="s">
        <v>156</v>
      </c>
      <c r="C27" s="2" t="str">
        <f t="shared" si="0"/>
        <v>Manufc</v>
      </c>
      <c r="D27" s="7" t="s">
        <v>599</v>
      </c>
      <c r="F27" s="254" t="s">
        <v>806</v>
      </c>
      <c r="G27" s="2" t="s">
        <v>807</v>
      </c>
    </row>
    <row r="28" spans="1:7" ht="15" x14ac:dyDescent="0.25">
      <c r="A28" s="6" t="s">
        <v>18</v>
      </c>
      <c r="B28" s="2" t="s">
        <v>157</v>
      </c>
      <c r="C28" s="2" t="str">
        <f t="shared" si="0"/>
        <v>Manufc</v>
      </c>
      <c r="D28" s="7" t="s">
        <v>599</v>
      </c>
      <c r="F28" s="254" t="s">
        <v>263</v>
      </c>
      <c r="G28" s="2" t="s">
        <v>778</v>
      </c>
    </row>
    <row r="29" spans="1:7" ht="15" x14ac:dyDescent="0.25">
      <c r="A29" s="6" t="s">
        <v>19</v>
      </c>
      <c r="B29" s="2" t="s">
        <v>158</v>
      </c>
      <c r="C29" s="2" t="str">
        <f t="shared" si="0"/>
        <v>Manufc</v>
      </c>
      <c r="D29" s="7" t="s">
        <v>599</v>
      </c>
      <c r="F29" s="254" t="s">
        <v>779</v>
      </c>
      <c r="G29" s="2" t="s">
        <v>780</v>
      </c>
    </row>
    <row r="30" spans="1:7" ht="15" x14ac:dyDescent="0.25">
      <c r="A30" s="6" t="s">
        <v>20</v>
      </c>
      <c r="B30" s="2" t="s">
        <v>159</v>
      </c>
      <c r="C30" s="2" t="str">
        <f t="shared" si="0"/>
        <v>Manufc</v>
      </c>
      <c r="D30" s="7" t="s">
        <v>599</v>
      </c>
      <c r="F30" s="254" t="s">
        <v>808</v>
      </c>
      <c r="G30" s="2" t="s">
        <v>809</v>
      </c>
    </row>
    <row r="31" spans="1:7" ht="15" x14ac:dyDescent="0.25">
      <c r="A31" s="6" t="s">
        <v>21</v>
      </c>
      <c r="B31" s="2" t="s">
        <v>160</v>
      </c>
      <c r="C31" s="2" t="str">
        <f t="shared" si="0"/>
        <v>Manufc</v>
      </c>
      <c r="D31" s="7" t="s">
        <v>599</v>
      </c>
      <c r="F31" s="254"/>
    </row>
    <row r="32" spans="1:7" ht="13.5" x14ac:dyDescent="0.2">
      <c r="A32" s="6" t="s">
        <v>22</v>
      </c>
      <c r="B32" s="2" t="s">
        <v>161</v>
      </c>
      <c r="C32" s="2" t="str">
        <f t="shared" si="0"/>
        <v>Manufc</v>
      </c>
      <c r="D32" s="7" t="s">
        <v>599</v>
      </c>
    </row>
    <row r="33" spans="1:4" ht="13.5" x14ac:dyDescent="0.2">
      <c r="A33" s="6" t="s">
        <v>23</v>
      </c>
      <c r="B33" s="2" t="s">
        <v>162</v>
      </c>
      <c r="C33" s="2" t="str">
        <f t="shared" si="0"/>
        <v>Manufc</v>
      </c>
      <c r="D33" s="7" t="s">
        <v>599</v>
      </c>
    </row>
    <row r="34" spans="1:4" ht="13.5" x14ac:dyDescent="0.2">
      <c r="A34" s="6" t="s">
        <v>24</v>
      </c>
      <c r="B34" s="2" t="s">
        <v>163</v>
      </c>
      <c r="C34" s="2" t="str">
        <f t="shared" si="0"/>
        <v>Manufc</v>
      </c>
      <c r="D34" s="7" t="s">
        <v>599</v>
      </c>
    </row>
    <row r="35" spans="1:4" ht="13.5" x14ac:dyDescent="0.2">
      <c r="A35" s="6" t="s">
        <v>25</v>
      </c>
      <c r="B35" s="2" t="s">
        <v>164</v>
      </c>
      <c r="C35" s="2" t="str">
        <f t="shared" si="0"/>
        <v>Manufc</v>
      </c>
      <c r="D35" s="7" t="s">
        <v>599</v>
      </c>
    </row>
    <row r="36" spans="1:4" ht="13.5" x14ac:dyDescent="0.2">
      <c r="A36" s="6" t="s">
        <v>26</v>
      </c>
      <c r="B36" s="2" t="s">
        <v>165</v>
      </c>
      <c r="C36" s="2" t="str">
        <f t="shared" si="0"/>
        <v>Manufc</v>
      </c>
      <c r="D36" s="7" t="s">
        <v>599</v>
      </c>
    </row>
    <row r="37" spans="1:4" ht="13.5" x14ac:dyDescent="0.2">
      <c r="A37" s="6" t="s">
        <v>27</v>
      </c>
      <c r="B37" s="2" t="s">
        <v>166</v>
      </c>
      <c r="C37" s="2" t="str">
        <f t="shared" si="0"/>
        <v>Manufc</v>
      </c>
      <c r="D37" s="7" t="s">
        <v>599</v>
      </c>
    </row>
    <row r="38" spans="1:4" ht="13.5" x14ac:dyDescent="0.2">
      <c r="A38" s="6" t="s">
        <v>28</v>
      </c>
      <c r="B38" s="2" t="s">
        <v>167</v>
      </c>
      <c r="C38" s="2" t="str">
        <f t="shared" si="0"/>
        <v>Manufc</v>
      </c>
      <c r="D38" s="7" t="s">
        <v>599</v>
      </c>
    </row>
    <row r="39" spans="1:4" ht="13.5" x14ac:dyDescent="0.2">
      <c r="A39" s="6" t="s">
        <v>29</v>
      </c>
      <c r="B39" s="2" t="s">
        <v>168</v>
      </c>
      <c r="C39" s="2" t="str">
        <f t="shared" si="0"/>
        <v>Manufc</v>
      </c>
      <c r="D39" s="7" t="s">
        <v>599</v>
      </c>
    </row>
    <row r="40" spans="1:4" ht="13.5" x14ac:dyDescent="0.2">
      <c r="A40" s="6" t="s">
        <v>30</v>
      </c>
      <c r="B40" s="2" t="s">
        <v>169</v>
      </c>
      <c r="C40" s="2" t="str">
        <f t="shared" si="0"/>
        <v>Manufc</v>
      </c>
      <c r="D40" s="7" t="s">
        <v>599</v>
      </c>
    </row>
    <row r="41" spans="1:4" ht="13.5" x14ac:dyDescent="0.2">
      <c r="A41" s="6" t="s">
        <v>31</v>
      </c>
      <c r="B41" s="2" t="s">
        <v>170</v>
      </c>
      <c r="C41" s="2" t="str">
        <f t="shared" si="0"/>
        <v>Manufc</v>
      </c>
      <c r="D41" s="7" t="s">
        <v>599</v>
      </c>
    </row>
    <row r="42" spans="1:4" ht="13.5" x14ac:dyDescent="0.2">
      <c r="A42" s="6" t="s">
        <v>32</v>
      </c>
      <c r="B42" s="2" t="s">
        <v>171</v>
      </c>
      <c r="C42" s="2" t="str">
        <f t="shared" si="0"/>
        <v>Manufc</v>
      </c>
      <c r="D42" s="7" t="s">
        <v>599</v>
      </c>
    </row>
    <row r="43" spans="1:4" ht="13.5" x14ac:dyDescent="0.2">
      <c r="A43" s="6" t="s">
        <v>33</v>
      </c>
      <c r="B43" s="2" t="s">
        <v>172</v>
      </c>
      <c r="C43" s="2" t="str">
        <f t="shared" si="0"/>
        <v>Manufc</v>
      </c>
      <c r="D43" s="7" t="s">
        <v>599</v>
      </c>
    </row>
    <row r="44" spans="1:4" ht="13.5" x14ac:dyDescent="0.2">
      <c r="A44" s="6" t="s">
        <v>34</v>
      </c>
      <c r="B44" s="2" t="s">
        <v>173</v>
      </c>
      <c r="C44" s="2" t="str">
        <f t="shared" si="0"/>
        <v>Manufc</v>
      </c>
      <c r="D44" s="7" t="s">
        <v>599</v>
      </c>
    </row>
    <row r="45" spans="1:4" ht="13.5" x14ac:dyDescent="0.2">
      <c r="A45" s="6" t="s">
        <v>35</v>
      </c>
      <c r="B45" s="2" t="s">
        <v>174</v>
      </c>
      <c r="C45" s="2" t="str">
        <f t="shared" si="0"/>
        <v>Manufc</v>
      </c>
      <c r="D45" s="7" t="s">
        <v>599</v>
      </c>
    </row>
    <row r="46" spans="1:4" ht="13.5" x14ac:dyDescent="0.2">
      <c r="A46" s="6" t="s">
        <v>36</v>
      </c>
      <c r="B46" s="2" t="s">
        <v>175</v>
      </c>
      <c r="C46" s="2" t="s">
        <v>613</v>
      </c>
      <c r="D46" s="7" t="s">
        <v>600</v>
      </c>
    </row>
    <row r="47" spans="1:4" ht="13.5" x14ac:dyDescent="0.2">
      <c r="A47" s="6" t="s">
        <v>37</v>
      </c>
      <c r="B47" s="2" t="s">
        <v>176</v>
      </c>
      <c r="C47" s="2" t="str">
        <f t="shared" si="0"/>
        <v>Utilit</v>
      </c>
      <c r="D47" s="7" t="s">
        <v>600</v>
      </c>
    </row>
    <row r="48" spans="1:4" ht="13.5" x14ac:dyDescent="0.2">
      <c r="A48" s="6" t="s">
        <v>38</v>
      </c>
      <c r="B48" s="2" t="s">
        <v>177</v>
      </c>
      <c r="C48" s="2" t="s">
        <v>606</v>
      </c>
      <c r="D48" s="7" t="s">
        <v>177</v>
      </c>
    </row>
    <row r="49" spans="1:4" ht="13.5" x14ac:dyDescent="0.2">
      <c r="A49" s="6" t="s">
        <v>265</v>
      </c>
      <c r="B49" s="2" t="s">
        <v>278</v>
      </c>
      <c r="C49" s="2" t="s">
        <v>618</v>
      </c>
      <c r="D49" s="7" t="s">
        <v>601</v>
      </c>
    </row>
    <row r="50" spans="1:4" ht="13.5" x14ac:dyDescent="0.2">
      <c r="A50" s="6" t="s">
        <v>266</v>
      </c>
      <c r="B50" s="2" t="s">
        <v>279</v>
      </c>
      <c r="C50" s="2" t="str">
        <f t="shared" si="0"/>
        <v>Trdacc</v>
      </c>
      <c r="D50" s="7" t="s">
        <v>601</v>
      </c>
    </row>
    <row r="51" spans="1:4" ht="13.5" x14ac:dyDescent="0.2">
      <c r="A51" s="6" t="s">
        <v>267</v>
      </c>
      <c r="B51" s="2" t="s">
        <v>280</v>
      </c>
      <c r="C51" s="2" t="str">
        <f t="shared" si="0"/>
        <v>Trdacc</v>
      </c>
      <c r="D51" s="7" t="s">
        <v>601</v>
      </c>
    </row>
    <row r="52" spans="1:4" ht="13.5" x14ac:dyDescent="0.2">
      <c r="A52" s="6" t="s">
        <v>40</v>
      </c>
      <c r="B52" s="2" t="s">
        <v>178</v>
      </c>
      <c r="C52" s="2" t="str">
        <f t="shared" si="0"/>
        <v>Trdacc</v>
      </c>
      <c r="D52" s="7" t="s">
        <v>601</v>
      </c>
    </row>
    <row r="53" spans="1:4" ht="13.5" x14ac:dyDescent="0.2">
      <c r="A53" s="6" t="s">
        <v>268</v>
      </c>
      <c r="B53" s="2" t="s">
        <v>281</v>
      </c>
      <c r="C53" s="2" t="s">
        <v>617</v>
      </c>
      <c r="D53" s="7" t="s">
        <v>602</v>
      </c>
    </row>
    <row r="54" spans="1:4" ht="13.5" x14ac:dyDescent="0.2">
      <c r="A54" s="6" t="s">
        <v>269</v>
      </c>
      <c r="B54" s="2" t="s">
        <v>282</v>
      </c>
      <c r="C54" s="2" t="str">
        <f t="shared" si="0"/>
        <v>Trnspr</v>
      </c>
      <c r="D54" s="7" t="s">
        <v>602</v>
      </c>
    </row>
    <row r="55" spans="1:4" ht="13.5" x14ac:dyDescent="0.2">
      <c r="A55" s="6" t="s">
        <v>270</v>
      </c>
      <c r="B55" s="2" t="s">
        <v>283</v>
      </c>
      <c r="C55" s="2" t="str">
        <f t="shared" si="0"/>
        <v>Trnspr</v>
      </c>
      <c r="D55" s="7" t="s">
        <v>602</v>
      </c>
    </row>
    <row r="56" spans="1:4" ht="13.5" x14ac:dyDescent="0.2">
      <c r="A56" s="6" t="s">
        <v>42</v>
      </c>
      <c r="B56" s="2" t="s">
        <v>179</v>
      </c>
      <c r="C56" s="2" t="str">
        <f t="shared" si="0"/>
        <v>Trnspr</v>
      </c>
      <c r="D56" s="7" t="s">
        <v>602</v>
      </c>
    </row>
    <row r="57" spans="1:4" ht="13.5" x14ac:dyDescent="0.2">
      <c r="A57" s="6" t="s">
        <v>43</v>
      </c>
      <c r="B57" s="2" t="s">
        <v>180</v>
      </c>
      <c r="C57" s="2" t="str">
        <f t="shared" si="0"/>
        <v>Trnspr</v>
      </c>
      <c r="D57" s="7" t="s">
        <v>602</v>
      </c>
    </row>
    <row r="58" spans="1:4" ht="13.5" x14ac:dyDescent="0.2">
      <c r="A58" s="6" t="s">
        <v>44</v>
      </c>
      <c r="B58" s="2" t="s">
        <v>181</v>
      </c>
      <c r="C58" s="2" t="s">
        <v>614</v>
      </c>
      <c r="D58" s="7" t="s">
        <v>603</v>
      </c>
    </row>
    <row r="59" spans="1:4" ht="13.5" x14ac:dyDescent="0.2">
      <c r="A59" s="6" t="s">
        <v>45</v>
      </c>
      <c r="B59" s="2" t="s">
        <v>182</v>
      </c>
      <c r="C59" s="2" t="str">
        <f t="shared" si="0"/>
        <v>Fin&amp;bs</v>
      </c>
      <c r="D59" s="7" t="s">
        <v>603</v>
      </c>
    </row>
    <row r="60" spans="1:4" ht="13.5" x14ac:dyDescent="0.2">
      <c r="A60" s="6" t="s">
        <v>46</v>
      </c>
      <c r="B60" s="2" t="s">
        <v>183</v>
      </c>
      <c r="C60" s="2" t="str">
        <f t="shared" si="0"/>
        <v>Fin&amp;bs</v>
      </c>
      <c r="D60" s="7" t="s">
        <v>603</v>
      </c>
    </row>
    <row r="61" spans="1:4" ht="13.5" x14ac:dyDescent="0.2">
      <c r="A61" s="6" t="s">
        <v>47</v>
      </c>
      <c r="B61" s="2" t="s">
        <v>184</v>
      </c>
      <c r="C61" s="2" t="str">
        <f t="shared" si="0"/>
        <v>Fin&amp;bs</v>
      </c>
      <c r="D61" s="7" t="s">
        <v>603</v>
      </c>
    </row>
    <row r="62" spans="1:4" ht="13.5" x14ac:dyDescent="0.2">
      <c r="A62" s="6" t="s">
        <v>48</v>
      </c>
      <c r="B62" s="2" t="s">
        <v>185</v>
      </c>
      <c r="C62" s="2" t="str">
        <f t="shared" si="0"/>
        <v>Fin&amp;bs</v>
      </c>
      <c r="D62" s="7" t="s">
        <v>603</v>
      </c>
    </row>
    <row r="63" spans="1:4" ht="13.5" x14ac:dyDescent="0.2">
      <c r="A63" s="6" t="s">
        <v>271</v>
      </c>
      <c r="B63" s="2" t="s">
        <v>284</v>
      </c>
      <c r="C63" s="2" t="str">
        <f t="shared" si="0"/>
        <v>Fin&amp;bs</v>
      </c>
      <c r="D63" s="7" t="s">
        <v>603</v>
      </c>
    </row>
    <row r="64" spans="1:4" ht="13.5" x14ac:dyDescent="0.2">
      <c r="A64" s="6" t="s">
        <v>49</v>
      </c>
      <c r="B64" s="2" t="s">
        <v>186</v>
      </c>
      <c r="C64" s="2" t="str">
        <f t="shared" si="0"/>
        <v>Fin&amp;bs</v>
      </c>
      <c r="D64" s="7" t="s">
        <v>603</v>
      </c>
    </row>
    <row r="65" spans="1:4" ht="13.5" x14ac:dyDescent="0.2">
      <c r="A65" s="6" t="s">
        <v>50</v>
      </c>
      <c r="B65" s="2" t="s">
        <v>187</v>
      </c>
      <c r="C65" s="2" t="str">
        <f t="shared" si="0"/>
        <v>Fin&amp;bs</v>
      </c>
      <c r="D65" s="7" t="s">
        <v>603</v>
      </c>
    </row>
    <row r="66" spans="1:4" ht="13.5" x14ac:dyDescent="0.2">
      <c r="A66" s="6" t="s">
        <v>51</v>
      </c>
      <c r="B66" s="2" t="s">
        <v>188</v>
      </c>
      <c r="C66" s="2" t="s">
        <v>615</v>
      </c>
      <c r="D66" s="7" t="s">
        <v>604</v>
      </c>
    </row>
    <row r="67" spans="1:4" ht="13.5" x14ac:dyDescent="0.2">
      <c r="A67" s="6" t="s">
        <v>52</v>
      </c>
      <c r="B67" s="2" t="s">
        <v>189</v>
      </c>
      <c r="C67" s="2" t="str">
        <f t="shared" si="0"/>
        <v>Pubadm</v>
      </c>
      <c r="D67" s="7" t="s">
        <v>604</v>
      </c>
    </row>
    <row r="68" spans="1:4" ht="13.5" x14ac:dyDescent="0.2">
      <c r="A68" s="6" t="s">
        <v>53</v>
      </c>
      <c r="B68" s="2" t="s">
        <v>190</v>
      </c>
      <c r="C68" s="2" t="str">
        <f t="shared" si="0"/>
        <v>Pubadm</v>
      </c>
      <c r="D68" s="7" t="s">
        <v>604</v>
      </c>
    </row>
    <row r="69" spans="1:4" ht="13.5" x14ac:dyDescent="0.2">
      <c r="A69" s="6" t="s">
        <v>272</v>
      </c>
      <c r="B69" s="2" t="s">
        <v>285</v>
      </c>
      <c r="C69" s="2" t="str">
        <f t="shared" si="0"/>
        <v>Pubadm</v>
      </c>
      <c r="D69" s="7" t="s">
        <v>604</v>
      </c>
    </row>
    <row r="70" spans="1:4" ht="13.5" x14ac:dyDescent="0.2">
      <c r="A70" s="6" t="s">
        <v>273</v>
      </c>
      <c r="B70" s="2" t="s">
        <v>286</v>
      </c>
      <c r="C70" s="2" t="s">
        <v>616</v>
      </c>
      <c r="D70" s="7" t="s">
        <v>605</v>
      </c>
    </row>
    <row r="71" spans="1:4" ht="13.5" x14ac:dyDescent="0.2">
      <c r="A71" s="6" t="s">
        <v>274</v>
      </c>
      <c r="B71" s="2" t="s">
        <v>287</v>
      </c>
      <c r="C71" s="2" t="str">
        <f t="shared" si="0"/>
        <v>Othsrv</v>
      </c>
      <c r="D71" s="7" t="s">
        <v>605</v>
      </c>
    </row>
    <row r="72" spans="1:4" ht="13.5" x14ac:dyDescent="0.2">
      <c r="A72" s="6" t="s">
        <v>275</v>
      </c>
      <c r="B72" s="2" t="s">
        <v>288</v>
      </c>
      <c r="C72" s="2" t="str">
        <f t="shared" si="0"/>
        <v>Othsrv</v>
      </c>
      <c r="D72" s="7" t="s">
        <v>605</v>
      </c>
    </row>
    <row r="73" spans="1:4" ht="13.5" x14ac:dyDescent="0.2">
      <c r="A73" s="6" t="s">
        <v>276</v>
      </c>
      <c r="B73" s="2" t="s">
        <v>289</v>
      </c>
      <c r="C73" s="2" t="str">
        <f t="shared" si="0"/>
        <v>Othsrv</v>
      </c>
      <c r="D73" s="7" t="s">
        <v>605</v>
      </c>
    </row>
    <row r="74" spans="1:4" ht="13.5" x14ac:dyDescent="0.2">
      <c r="A74" s="6" t="s">
        <v>55</v>
      </c>
      <c r="B74" s="2" t="s">
        <v>191</v>
      </c>
      <c r="D74" s="7"/>
    </row>
    <row r="75" spans="1:4" ht="13.5" x14ac:dyDescent="0.2">
      <c r="A75" s="6" t="s">
        <v>412</v>
      </c>
      <c r="B75" s="2" t="s">
        <v>482</v>
      </c>
      <c r="D75" s="7"/>
    </row>
    <row r="76" spans="1:4" ht="13.5" x14ac:dyDescent="0.2">
      <c r="A76" s="6" t="s">
        <v>56</v>
      </c>
      <c r="B76" s="2" t="s">
        <v>192</v>
      </c>
      <c r="D76" s="7"/>
    </row>
    <row r="77" spans="1:4" ht="13.5" x14ac:dyDescent="0.2">
      <c r="A77" s="6" t="s">
        <v>57</v>
      </c>
      <c r="B77" s="2" t="s">
        <v>193</v>
      </c>
      <c r="D77" s="7"/>
    </row>
    <row r="78" spans="1:4" ht="13.5" x14ac:dyDescent="0.2">
      <c r="A78" s="6" t="s">
        <v>58</v>
      </c>
      <c r="B78" s="2" t="s">
        <v>194</v>
      </c>
      <c r="D78" s="7"/>
    </row>
    <row r="79" spans="1:4" ht="13.5" x14ac:dyDescent="0.2">
      <c r="A79" s="6" t="s">
        <v>59</v>
      </c>
      <c r="B79" s="2" t="s">
        <v>195</v>
      </c>
      <c r="D79" s="7"/>
    </row>
    <row r="80" spans="1:4" ht="13.5" x14ac:dyDescent="0.2">
      <c r="A80" s="6" t="s">
        <v>60</v>
      </c>
      <c r="B80" s="2" t="s">
        <v>196</v>
      </c>
      <c r="D80" s="7"/>
    </row>
    <row r="81" spans="1:4" ht="13.5" x14ac:dyDescent="0.2">
      <c r="A81" s="6" t="s">
        <v>74</v>
      </c>
      <c r="B81" s="2" t="s">
        <v>204</v>
      </c>
      <c r="D81" s="7"/>
    </row>
    <row r="82" spans="1:4" ht="13.5" x14ac:dyDescent="0.2">
      <c r="A82" s="6" t="s">
        <v>413</v>
      </c>
      <c r="B82" s="2" t="s">
        <v>483</v>
      </c>
      <c r="D82" s="7"/>
    </row>
    <row r="83" spans="1:4" ht="13.5" x14ac:dyDescent="0.2">
      <c r="A83" s="6" t="s">
        <v>414</v>
      </c>
      <c r="B83" s="2" t="s">
        <v>484</v>
      </c>
      <c r="D83" s="7"/>
    </row>
    <row r="84" spans="1:4" ht="13.5" x14ac:dyDescent="0.2">
      <c r="A84" s="6" t="s">
        <v>415</v>
      </c>
      <c r="B84" s="2" t="s">
        <v>485</v>
      </c>
      <c r="D84" s="7"/>
    </row>
    <row r="85" spans="1:4" ht="13.5" x14ac:dyDescent="0.2">
      <c r="A85" s="6" t="s">
        <v>416</v>
      </c>
      <c r="B85" s="2" t="s">
        <v>486</v>
      </c>
      <c r="D85" s="7"/>
    </row>
    <row r="86" spans="1:4" ht="13.5" x14ac:dyDescent="0.2">
      <c r="A86" s="6" t="s">
        <v>417</v>
      </c>
      <c r="B86" s="2" t="s">
        <v>487</v>
      </c>
      <c r="D86" s="7"/>
    </row>
    <row r="87" spans="1:4" ht="13.5" x14ac:dyDescent="0.2">
      <c r="A87" s="6" t="s">
        <v>418</v>
      </c>
      <c r="B87" s="2" t="s">
        <v>488</v>
      </c>
      <c r="D87" s="7"/>
    </row>
    <row r="88" spans="1:4" ht="13.5" x14ac:dyDescent="0.2">
      <c r="A88" s="6" t="s">
        <v>419</v>
      </c>
      <c r="B88" s="2" t="s">
        <v>489</v>
      </c>
      <c r="D88" s="7"/>
    </row>
    <row r="89" spans="1:4" ht="13.5" x14ac:dyDescent="0.2">
      <c r="A89" s="6" t="s">
        <v>420</v>
      </c>
      <c r="B89" s="2" t="s">
        <v>490</v>
      </c>
      <c r="D89" s="7"/>
    </row>
    <row r="90" spans="1:4" ht="13.5" x14ac:dyDescent="0.2">
      <c r="A90" s="6" t="s">
        <v>421</v>
      </c>
      <c r="B90" s="2" t="s">
        <v>491</v>
      </c>
      <c r="D90" s="7"/>
    </row>
    <row r="91" spans="1:4" ht="13.5" x14ac:dyDescent="0.2">
      <c r="A91" s="6" t="s">
        <v>422</v>
      </c>
      <c r="B91" s="2" t="s">
        <v>492</v>
      </c>
      <c r="D91" s="7"/>
    </row>
    <row r="92" spans="1:4" ht="13.5" x14ac:dyDescent="0.2">
      <c r="A92" s="6" t="s">
        <v>423</v>
      </c>
      <c r="B92" s="2" t="s">
        <v>493</v>
      </c>
      <c r="D92" s="7"/>
    </row>
    <row r="93" spans="1:4" ht="13.5" x14ac:dyDescent="0.2">
      <c r="A93" s="6" t="s">
        <v>424</v>
      </c>
      <c r="B93" s="2" t="s">
        <v>494</v>
      </c>
      <c r="D93" s="7"/>
    </row>
    <row r="94" spans="1:4" ht="13.5" x14ac:dyDescent="0.2">
      <c r="A94" s="6" t="s">
        <v>425</v>
      </c>
      <c r="B94" s="2" t="s">
        <v>495</v>
      </c>
      <c r="D94" s="7"/>
    </row>
    <row r="95" spans="1:4" ht="13.5" x14ac:dyDescent="0.2">
      <c r="A95" s="6" t="s">
        <v>426</v>
      </c>
      <c r="B95" s="2" t="s">
        <v>496</v>
      </c>
      <c r="D95" s="7"/>
    </row>
    <row r="96" spans="1:4" ht="13.5" x14ac:dyDescent="0.2">
      <c r="A96" s="6" t="s">
        <v>427</v>
      </c>
      <c r="B96" s="2" t="s">
        <v>497</v>
      </c>
      <c r="D96" s="7"/>
    </row>
    <row r="97" spans="1:4" ht="13.5" x14ac:dyDescent="0.2">
      <c r="A97" s="6" t="s">
        <v>428</v>
      </c>
      <c r="B97" s="2" t="s">
        <v>498</v>
      </c>
      <c r="D97" s="7"/>
    </row>
    <row r="98" spans="1:4" ht="13.5" x14ac:dyDescent="0.2">
      <c r="A98" s="6" t="s">
        <v>429</v>
      </c>
      <c r="B98" s="2" t="s">
        <v>499</v>
      </c>
      <c r="D98" s="7"/>
    </row>
    <row r="99" spans="1:4" ht="13.5" x14ac:dyDescent="0.2">
      <c r="A99" s="6" t="s">
        <v>430</v>
      </c>
      <c r="B99" s="2" t="s">
        <v>500</v>
      </c>
      <c r="D99" s="7"/>
    </row>
    <row r="100" spans="1:4" ht="13.5" x14ac:dyDescent="0.2">
      <c r="A100" s="6" t="s">
        <v>431</v>
      </c>
      <c r="B100" s="2" t="s">
        <v>501</v>
      </c>
      <c r="D100" s="7"/>
    </row>
    <row r="101" spans="1:4" ht="13.5" x14ac:dyDescent="0.2">
      <c r="A101" s="6" t="s">
        <v>432</v>
      </c>
      <c r="B101" s="2" t="s">
        <v>502</v>
      </c>
      <c r="D101" s="7"/>
    </row>
    <row r="102" spans="1:4" ht="13.5" x14ac:dyDescent="0.2">
      <c r="A102" s="6" t="s">
        <v>433</v>
      </c>
      <c r="B102" s="2" t="s">
        <v>503</v>
      </c>
      <c r="D102" s="7"/>
    </row>
    <row r="103" spans="1:4" ht="13.5" x14ac:dyDescent="0.2">
      <c r="A103" s="6" t="s">
        <v>434</v>
      </c>
      <c r="B103" s="2" t="s">
        <v>504</v>
      </c>
      <c r="D103" s="7"/>
    </row>
    <row r="104" spans="1:4" ht="13.5" x14ac:dyDescent="0.2">
      <c r="A104" s="6" t="s">
        <v>61</v>
      </c>
      <c r="B104" s="2" t="s">
        <v>197</v>
      </c>
      <c r="D104" s="7"/>
    </row>
    <row r="105" spans="1:4" ht="13.5" x14ac:dyDescent="0.2">
      <c r="A105" s="6" t="s">
        <v>435</v>
      </c>
      <c r="B105" s="2" t="s">
        <v>334</v>
      </c>
      <c r="D105" s="7"/>
    </row>
    <row r="106" spans="1:4" ht="13.5" x14ac:dyDescent="0.2">
      <c r="A106" s="6" t="s">
        <v>62</v>
      </c>
      <c r="B106" s="2" t="s">
        <v>198</v>
      </c>
      <c r="D106" s="7"/>
    </row>
    <row r="107" spans="1:4" ht="13.5" x14ac:dyDescent="0.2">
      <c r="A107" s="6" t="s">
        <v>63</v>
      </c>
      <c r="B107" s="2" t="s">
        <v>153</v>
      </c>
      <c r="D107" s="7"/>
    </row>
    <row r="108" spans="1:4" ht="13.5" x14ac:dyDescent="0.2">
      <c r="A108" s="6" t="s">
        <v>64</v>
      </c>
      <c r="B108" s="2" t="s">
        <v>199</v>
      </c>
      <c r="D108" s="7"/>
    </row>
    <row r="109" spans="1:4" ht="13.5" x14ac:dyDescent="0.2">
      <c r="A109" s="6" t="s">
        <v>436</v>
      </c>
      <c r="B109" s="2" t="s">
        <v>200</v>
      </c>
      <c r="D109" s="7"/>
    </row>
    <row r="110" spans="1:4" ht="13.5" x14ac:dyDescent="0.2">
      <c r="A110" s="6" t="s">
        <v>65</v>
      </c>
      <c r="B110" s="2" t="s">
        <v>201</v>
      </c>
      <c r="D110" s="7"/>
    </row>
    <row r="111" spans="1:4" ht="13.5" x14ac:dyDescent="0.2">
      <c r="A111" s="6" t="s">
        <v>66</v>
      </c>
      <c r="B111" s="2" t="s">
        <v>202</v>
      </c>
      <c r="D111" s="7"/>
    </row>
    <row r="112" spans="1:4" ht="13.5" x14ac:dyDescent="0.2">
      <c r="A112" s="6" t="s">
        <v>67</v>
      </c>
      <c r="B112" s="2" t="s">
        <v>203</v>
      </c>
      <c r="D112" s="7"/>
    </row>
    <row r="113" spans="1:4" ht="13.5" x14ac:dyDescent="0.2">
      <c r="A113" s="6" t="s">
        <v>437</v>
      </c>
      <c r="B113" s="2" t="s">
        <v>505</v>
      </c>
      <c r="D113" s="7"/>
    </row>
    <row r="114" spans="1:4" ht="13.5" x14ac:dyDescent="0.2">
      <c r="A114" s="6" t="s">
        <v>438</v>
      </c>
      <c r="B114" s="2" t="s">
        <v>506</v>
      </c>
      <c r="D114" s="7"/>
    </row>
    <row r="115" spans="1:4" ht="13.5" x14ac:dyDescent="0.2">
      <c r="A115" s="6" t="s">
        <v>439</v>
      </c>
      <c r="B115" s="2" t="s">
        <v>507</v>
      </c>
      <c r="D115" s="7"/>
    </row>
    <row r="116" spans="1:4" ht="13.5" x14ac:dyDescent="0.2">
      <c r="A116" s="6" t="s">
        <v>440</v>
      </c>
      <c r="B116" s="2" t="s">
        <v>508</v>
      </c>
      <c r="D116" s="7"/>
    </row>
    <row r="117" spans="1:4" ht="13.5" x14ac:dyDescent="0.2">
      <c r="A117" s="6" t="s">
        <v>441</v>
      </c>
      <c r="B117" s="2" t="s">
        <v>509</v>
      </c>
      <c r="D117" s="7"/>
    </row>
    <row r="118" spans="1:4" ht="13.5" x14ac:dyDescent="0.2">
      <c r="A118" s="6" t="s">
        <v>442</v>
      </c>
      <c r="B118" s="2" t="s">
        <v>510</v>
      </c>
      <c r="D118" s="7"/>
    </row>
    <row r="119" spans="1:4" ht="13.5" x14ac:dyDescent="0.2">
      <c r="A119" s="6" t="s">
        <v>443</v>
      </c>
      <c r="B119" s="2" t="s">
        <v>353</v>
      </c>
      <c r="D119" s="7"/>
    </row>
    <row r="120" spans="1:4" ht="13.5" x14ac:dyDescent="0.2">
      <c r="A120" s="6" t="s">
        <v>68</v>
      </c>
      <c r="B120" s="2" t="s">
        <v>205</v>
      </c>
      <c r="D120" s="7"/>
    </row>
    <row r="121" spans="1:4" ht="13.5" x14ac:dyDescent="0.2">
      <c r="A121" s="6" t="s">
        <v>444</v>
      </c>
      <c r="B121" s="2" t="s">
        <v>358</v>
      </c>
      <c r="D121" s="7"/>
    </row>
    <row r="122" spans="1:4" ht="13.5" x14ac:dyDescent="0.2">
      <c r="A122" s="6" t="s">
        <v>445</v>
      </c>
      <c r="B122" s="2" t="s">
        <v>511</v>
      </c>
      <c r="D122" s="7"/>
    </row>
    <row r="123" spans="1:4" ht="13.5" x14ac:dyDescent="0.2">
      <c r="A123" s="6" t="s">
        <v>446</v>
      </c>
      <c r="B123" s="2" t="s">
        <v>512</v>
      </c>
      <c r="D123" s="7"/>
    </row>
    <row r="124" spans="1:4" ht="13.5" x14ac:dyDescent="0.2">
      <c r="A124" s="6" t="s">
        <v>447</v>
      </c>
      <c r="B124" s="2" t="s">
        <v>513</v>
      </c>
      <c r="D124" s="7"/>
    </row>
    <row r="125" spans="1:4" ht="13.5" x14ac:dyDescent="0.2">
      <c r="A125" s="6" t="s">
        <v>448</v>
      </c>
      <c r="B125" s="2" t="s">
        <v>514</v>
      </c>
      <c r="D125" s="7"/>
    </row>
    <row r="126" spans="1:4" ht="13.5" x14ac:dyDescent="0.2">
      <c r="A126" s="6" t="s">
        <v>449</v>
      </c>
      <c r="B126" s="2" t="s">
        <v>515</v>
      </c>
      <c r="D126" s="7"/>
    </row>
    <row r="127" spans="1:4" ht="13.5" x14ac:dyDescent="0.2">
      <c r="A127" s="6" t="s">
        <v>72</v>
      </c>
      <c r="B127" s="2" t="s">
        <v>173</v>
      </c>
      <c r="D127" s="7"/>
    </row>
    <row r="128" spans="1:4" ht="13.5" x14ac:dyDescent="0.2">
      <c r="A128" s="6" t="s">
        <v>450</v>
      </c>
      <c r="B128" s="2" t="s">
        <v>516</v>
      </c>
      <c r="D128" s="7"/>
    </row>
    <row r="129" spans="1:4" ht="13.5" x14ac:dyDescent="0.2">
      <c r="A129" s="6" t="s">
        <v>73</v>
      </c>
      <c r="B129" s="2" t="s">
        <v>209</v>
      </c>
      <c r="D129" s="7"/>
    </row>
    <row r="130" spans="1:4" ht="13.5" x14ac:dyDescent="0.2">
      <c r="A130" s="6" t="s">
        <v>451</v>
      </c>
      <c r="B130" s="2" t="s">
        <v>517</v>
      </c>
      <c r="D130" s="7"/>
    </row>
    <row r="131" spans="1:4" ht="13.5" x14ac:dyDescent="0.2">
      <c r="A131" s="6" t="s">
        <v>452</v>
      </c>
      <c r="B131" s="2" t="s">
        <v>518</v>
      </c>
      <c r="D131" s="7"/>
    </row>
    <row r="132" spans="1:4" ht="13.5" x14ac:dyDescent="0.2">
      <c r="A132" s="6" t="s">
        <v>69</v>
      </c>
      <c r="B132" s="2" t="s">
        <v>206</v>
      </c>
      <c r="D132" s="7"/>
    </row>
    <row r="133" spans="1:4" ht="13.5" x14ac:dyDescent="0.2">
      <c r="A133" s="6" t="s">
        <v>453</v>
      </c>
      <c r="B133" s="2" t="s">
        <v>519</v>
      </c>
      <c r="D133" s="7"/>
    </row>
    <row r="134" spans="1:4" ht="13.5" x14ac:dyDescent="0.2">
      <c r="A134" s="6" t="s">
        <v>454</v>
      </c>
      <c r="B134" s="2" t="s">
        <v>520</v>
      </c>
      <c r="D134" s="7"/>
    </row>
    <row r="135" spans="1:4" ht="13.5" x14ac:dyDescent="0.2">
      <c r="A135" s="6" t="s">
        <v>455</v>
      </c>
      <c r="B135" s="2" t="s">
        <v>521</v>
      </c>
      <c r="D135" s="7"/>
    </row>
    <row r="136" spans="1:4" ht="13.5" x14ac:dyDescent="0.2">
      <c r="A136" s="6" t="s">
        <v>456</v>
      </c>
      <c r="B136" s="2" t="s">
        <v>522</v>
      </c>
      <c r="D136" s="7"/>
    </row>
    <row r="137" spans="1:4" ht="13.5" x14ac:dyDescent="0.2">
      <c r="A137" s="6" t="s">
        <v>457</v>
      </c>
      <c r="B137" s="2" t="s">
        <v>523</v>
      </c>
      <c r="D137" s="7"/>
    </row>
    <row r="138" spans="1:4" ht="13.5" x14ac:dyDescent="0.2">
      <c r="A138" s="6" t="s">
        <v>458</v>
      </c>
      <c r="B138" s="2" t="s">
        <v>524</v>
      </c>
      <c r="D138" s="7"/>
    </row>
    <row r="139" spans="1:4" ht="13.5" x14ac:dyDescent="0.2">
      <c r="A139" s="6" t="s">
        <v>459</v>
      </c>
      <c r="B139" s="2" t="s">
        <v>525</v>
      </c>
      <c r="D139" s="7"/>
    </row>
    <row r="140" spans="1:4" ht="13.5" x14ac:dyDescent="0.2">
      <c r="A140" s="6" t="s">
        <v>460</v>
      </c>
      <c r="B140" s="2" t="s">
        <v>526</v>
      </c>
      <c r="D140" s="7"/>
    </row>
    <row r="141" spans="1:4" ht="13.5" x14ac:dyDescent="0.2">
      <c r="A141" s="6" t="s">
        <v>461</v>
      </c>
      <c r="B141" s="2" t="s">
        <v>527</v>
      </c>
      <c r="D141" s="7"/>
    </row>
    <row r="142" spans="1:4" ht="13.5" x14ac:dyDescent="0.2">
      <c r="A142" s="6" t="s">
        <v>462</v>
      </c>
      <c r="B142" s="2" t="s">
        <v>528</v>
      </c>
      <c r="D142" s="7"/>
    </row>
    <row r="143" spans="1:4" ht="13.5" x14ac:dyDescent="0.2">
      <c r="A143" s="6" t="s">
        <v>463</v>
      </c>
      <c r="B143" s="2" t="s">
        <v>529</v>
      </c>
      <c r="D143" s="7"/>
    </row>
    <row r="144" spans="1:4" ht="12.75" customHeight="1" x14ac:dyDescent="0.2">
      <c r="A144" s="6" t="s">
        <v>464</v>
      </c>
      <c r="B144" s="2" t="s">
        <v>371</v>
      </c>
      <c r="D144" s="7"/>
    </row>
    <row r="145" spans="1:4" ht="12.75" customHeight="1" x14ac:dyDescent="0.2">
      <c r="A145" s="2" t="s">
        <v>70</v>
      </c>
      <c r="B145" s="2" t="s">
        <v>207</v>
      </c>
      <c r="D145" s="7"/>
    </row>
    <row r="146" spans="1:4" ht="12.75" customHeight="1" x14ac:dyDescent="0.2">
      <c r="A146" s="2" t="s">
        <v>465</v>
      </c>
      <c r="B146" s="2" t="s">
        <v>530</v>
      </c>
      <c r="D146" s="7"/>
    </row>
    <row r="147" spans="1:4" ht="12.75" customHeight="1" x14ac:dyDescent="0.2">
      <c r="A147" s="2" t="s">
        <v>71</v>
      </c>
      <c r="B147" s="2" t="s">
        <v>208</v>
      </c>
      <c r="D147" s="7"/>
    </row>
    <row r="148" spans="1:4" ht="12.75" customHeight="1" x14ac:dyDescent="0.2">
      <c r="A148" s="2" t="s">
        <v>466</v>
      </c>
      <c r="B148" s="2" t="s">
        <v>531</v>
      </c>
      <c r="D148" s="7"/>
    </row>
    <row r="149" spans="1:4" ht="12.75" customHeight="1" x14ac:dyDescent="0.2">
      <c r="A149" s="2" t="s">
        <v>467</v>
      </c>
      <c r="B149" s="2" t="s">
        <v>532</v>
      </c>
      <c r="D149" s="7"/>
    </row>
    <row r="150" spans="1:4" ht="12.75" customHeight="1" x14ac:dyDescent="0.2">
      <c r="A150" s="2" t="s">
        <v>468</v>
      </c>
      <c r="B150" s="2" t="s">
        <v>533</v>
      </c>
      <c r="D150" s="7"/>
    </row>
    <row r="151" spans="1:4" ht="12.75" customHeight="1" x14ac:dyDescent="0.2">
      <c r="A151" s="2" t="s">
        <v>469</v>
      </c>
      <c r="B151" s="2" t="s">
        <v>172</v>
      </c>
      <c r="D151" s="7"/>
    </row>
    <row r="152" spans="1:4" ht="12.75" customHeight="1" x14ac:dyDescent="0.2">
      <c r="A152" s="2" t="s">
        <v>76</v>
      </c>
      <c r="B152" s="2" t="s">
        <v>177</v>
      </c>
      <c r="D152" s="7"/>
    </row>
    <row r="153" spans="1:4" ht="12.75" customHeight="1" x14ac:dyDescent="0.2">
      <c r="A153" s="2" t="s">
        <v>470</v>
      </c>
      <c r="B153" s="2" t="s">
        <v>534</v>
      </c>
      <c r="D153" s="7"/>
    </row>
    <row r="154" spans="1:4" ht="12.75" customHeight="1" x14ac:dyDescent="0.2">
      <c r="A154" s="2" t="s">
        <v>77</v>
      </c>
      <c r="B154" s="2" t="s">
        <v>211</v>
      </c>
      <c r="D154" s="7"/>
    </row>
    <row r="155" spans="1:4" ht="12.75" customHeight="1" x14ac:dyDescent="0.2">
      <c r="A155" s="2" t="s">
        <v>471</v>
      </c>
      <c r="B155" s="2" t="s">
        <v>535</v>
      </c>
      <c r="D155" s="7"/>
    </row>
    <row r="156" spans="1:4" ht="12.75" customHeight="1" x14ac:dyDescent="0.2">
      <c r="A156" s="2" t="s">
        <v>472</v>
      </c>
      <c r="B156" s="2" t="s">
        <v>536</v>
      </c>
      <c r="D156" s="7"/>
    </row>
    <row r="157" spans="1:4" ht="13.5" x14ac:dyDescent="0.2">
      <c r="A157" s="2" t="s">
        <v>473</v>
      </c>
      <c r="B157" s="2" t="s">
        <v>544</v>
      </c>
      <c r="D157" s="7"/>
    </row>
    <row r="158" spans="1:4" ht="13.5" x14ac:dyDescent="0.2">
      <c r="A158" s="2" t="s">
        <v>474</v>
      </c>
      <c r="B158" s="2" t="s">
        <v>545</v>
      </c>
      <c r="D158" s="7"/>
    </row>
    <row r="159" spans="1:4" ht="13.5" x14ac:dyDescent="0.2">
      <c r="A159" s="2" t="s">
        <v>78</v>
      </c>
      <c r="B159" s="2" t="s">
        <v>212</v>
      </c>
      <c r="D159" s="7"/>
    </row>
    <row r="160" spans="1:4" ht="13.5" x14ac:dyDescent="0.2">
      <c r="A160" s="2" t="s">
        <v>79</v>
      </c>
      <c r="B160" s="2" t="s">
        <v>537</v>
      </c>
      <c r="D160" s="7"/>
    </row>
    <row r="161" spans="1:4" ht="13.5" x14ac:dyDescent="0.2">
      <c r="A161" s="2" t="s">
        <v>475</v>
      </c>
      <c r="B161" s="2" t="s">
        <v>538</v>
      </c>
      <c r="D161" s="7"/>
    </row>
    <row r="162" spans="1:4" ht="13.5" x14ac:dyDescent="0.2">
      <c r="A162" s="2" t="s">
        <v>75</v>
      </c>
      <c r="B162" s="2" t="s">
        <v>210</v>
      </c>
      <c r="D162" s="7"/>
    </row>
    <row r="163" spans="1:4" ht="13.5" x14ac:dyDescent="0.2">
      <c r="A163" s="2" t="s">
        <v>80</v>
      </c>
      <c r="B163" s="2" t="s">
        <v>213</v>
      </c>
      <c r="D163" s="7"/>
    </row>
    <row r="164" spans="1:4" ht="13.5" x14ac:dyDescent="0.2">
      <c r="A164" s="2" t="s">
        <v>81</v>
      </c>
      <c r="B164" s="2" t="s">
        <v>214</v>
      </c>
      <c r="D164" s="7"/>
    </row>
    <row r="165" spans="1:4" ht="13.5" x14ac:dyDescent="0.2">
      <c r="A165" s="2" t="s">
        <v>82</v>
      </c>
      <c r="B165" s="2" t="s">
        <v>215</v>
      </c>
      <c r="D165" s="7"/>
    </row>
    <row r="166" spans="1:4" ht="13.5" x14ac:dyDescent="0.2">
      <c r="A166" s="2" t="s">
        <v>83</v>
      </c>
      <c r="B166" s="2" t="s">
        <v>216</v>
      </c>
      <c r="D166" s="7"/>
    </row>
    <row r="167" spans="1:4" ht="13.5" x14ac:dyDescent="0.2">
      <c r="A167" s="2" t="s">
        <v>84</v>
      </c>
      <c r="B167" s="2" t="s">
        <v>217</v>
      </c>
      <c r="D167" s="7"/>
    </row>
    <row r="168" spans="1:4" ht="13.5" x14ac:dyDescent="0.2">
      <c r="A168" s="2" t="s">
        <v>85</v>
      </c>
      <c r="B168" s="2" t="s">
        <v>218</v>
      </c>
      <c r="D168" s="7"/>
    </row>
    <row r="169" spans="1:4" ht="13.5" x14ac:dyDescent="0.2">
      <c r="A169" s="2" t="s">
        <v>476</v>
      </c>
      <c r="B169" s="2" t="s">
        <v>539</v>
      </c>
      <c r="D169" s="7"/>
    </row>
    <row r="170" spans="1:4" ht="13.5" x14ac:dyDescent="0.2">
      <c r="A170" s="2" t="s">
        <v>86</v>
      </c>
      <c r="B170" s="2" t="s">
        <v>219</v>
      </c>
      <c r="D170" s="7"/>
    </row>
    <row r="171" spans="1:4" ht="13.5" x14ac:dyDescent="0.2">
      <c r="A171" s="2" t="s">
        <v>477</v>
      </c>
      <c r="B171" s="2" t="s">
        <v>540</v>
      </c>
      <c r="D171" s="7"/>
    </row>
    <row r="172" spans="1:4" ht="13.5" x14ac:dyDescent="0.2">
      <c r="A172" s="2" t="s">
        <v>478</v>
      </c>
      <c r="B172" s="2" t="s">
        <v>541</v>
      </c>
      <c r="D172" s="7"/>
    </row>
    <row r="173" spans="1:4" ht="13.5" x14ac:dyDescent="0.2">
      <c r="A173" s="2" t="s">
        <v>479</v>
      </c>
      <c r="B173" s="2" t="s">
        <v>542</v>
      </c>
      <c r="D173" s="7"/>
    </row>
    <row r="174" spans="1:4" ht="13.5" x14ac:dyDescent="0.2">
      <c r="A174" s="2" t="s">
        <v>87</v>
      </c>
      <c r="B174" s="2" t="s">
        <v>220</v>
      </c>
      <c r="D174" s="7"/>
    </row>
    <row r="175" spans="1:4" ht="13.5" x14ac:dyDescent="0.2">
      <c r="A175" s="2" t="s">
        <v>88</v>
      </c>
      <c r="B175" s="2" t="s">
        <v>221</v>
      </c>
      <c r="D175" s="7"/>
    </row>
    <row r="176" spans="1:4" ht="13.5" x14ac:dyDescent="0.2">
      <c r="A176" s="2" t="s">
        <v>89</v>
      </c>
      <c r="B176" s="2" t="s">
        <v>222</v>
      </c>
      <c r="D176" s="7"/>
    </row>
    <row r="177" spans="1:4" ht="13.5" x14ac:dyDescent="0.2">
      <c r="A177" s="2" t="s">
        <v>90</v>
      </c>
      <c r="B177" s="2" t="s">
        <v>223</v>
      </c>
      <c r="D177" s="7"/>
    </row>
    <row r="178" spans="1:4" ht="13.5" x14ac:dyDescent="0.2">
      <c r="A178" s="2" t="s">
        <v>480</v>
      </c>
      <c r="B178" s="2" t="s">
        <v>224</v>
      </c>
      <c r="D178" s="7"/>
    </row>
    <row r="179" spans="1:4" ht="13.5" x14ac:dyDescent="0.2">
      <c r="A179" s="2" t="s">
        <v>91</v>
      </c>
      <c r="B179" s="2" t="s">
        <v>225</v>
      </c>
      <c r="D179" s="7"/>
    </row>
    <row r="180" spans="1:4" ht="13.5" x14ac:dyDescent="0.2">
      <c r="A180" s="2" t="s">
        <v>92</v>
      </c>
      <c r="B180" s="2" t="s">
        <v>226</v>
      </c>
      <c r="D180" s="7"/>
    </row>
    <row r="181" spans="1:4" ht="13.5" x14ac:dyDescent="0.2">
      <c r="A181" s="2" t="s">
        <v>93</v>
      </c>
      <c r="B181" s="2" t="s">
        <v>227</v>
      </c>
      <c r="D181" s="7"/>
    </row>
    <row r="182" spans="1:4" ht="13.5" x14ac:dyDescent="0.2">
      <c r="A182" s="2" t="s">
        <v>94</v>
      </c>
      <c r="B182" s="2" t="s">
        <v>228</v>
      </c>
      <c r="D182" s="7"/>
    </row>
    <row r="183" spans="1:4" ht="13.5" x14ac:dyDescent="0.2">
      <c r="A183" s="2" t="s">
        <v>95</v>
      </c>
      <c r="B183" s="2" t="s">
        <v>229</v>
      </c>
      <c r="D183" s="7"/>
    </row>
    <row r="184" spans="1:4" ht="13.5" x14ac:dyDescent="0.2">
      <c r="A184" s="2" t="s">
        <v>96</v>
      </c>
      <c r="B184" s="2" t="s">
        <v>230</v>
      </c>
      <c r="D184" s="7"/>
    </row>
    <row r="185" spans="1:4" ht="13.5" x14ac:dyDescent="0.2">
      <c r="A185" s="2" t="s">
        <v>97</v>
      </c>
      <c r="B185" s="2" t="s">
        <v>231</v>
      </c>
      <c r="D185" s="7"/>
    </row>
    <row r="186" spans="1:4" ht="13.5" x14ac:dyDescent="0.2">
      <c r="A186" s="2" t="s">
        <v>98</v>
      </c>
      <c r="B186" s="2" t="s">
        <v>232</v>
      </c>
      <c r="D186" s="7"/>
    </row>
    <row r="187" spans="1:4" ht="13.5" x14ac:dyDescent="0.2">
      <c r="A187" s="2" t="s">
        <v>99</v>
      </c>
      <c r="B187" s="2" t="s">
        <v>233</v>
      </c>
      <c r="D187" s="7"/>
    </row>
    <row r="188" spans="1:4" ht="13.5" x14ac:dyDescent="0.2">
      <c r="A188" s="2" t="s">
        <v>100</v>
      </c>
      <c r="B188" s="2" t="s">
        <v>234</v>
      </c>
      <c r="D188" s="7"/>
    </row>
    <row r="189" spans="1:4" ht="13.5" x14ac:dyDescent="0.2">
      <c r="A189" s="2" t="s">
        <v>101</v>
      </c>
      <c r="B189" s="2" t="s">
        <v>235</v>
      </c>
      <c r="D189" s="7"/>
    </row>
    <row r="190" spans="1:4" ht="13.5" x14ac:dyDescent="0.2">
      <c r="A190" s="2" t="s">
        <v>102</v>
      </c>
      <c r="B190" s="2" t="s">
        <v>236</v>
      </c>
      <c r="D190" s="7"/>
    </row>
    <row r="191" spans="1:4" ht="13.5" x14ac:dyDescent="0.2">
      <c r="A191" s="2" t="s">
        <v>103</v>
      </c>
      <c r="B191" s="2" t="s">
        <v>237</v>
      </c>
      <c r="D191" s="7"/>
    </row>
    <row r="192" spans="1:4" ht="13.5" x14ac:dyDescent="0.2">
      <c r="A192" s="2" t="s">
        <v>104</v>
      </c>
      <c r="B192" s="2" t="s">
        <v>238</v>
      </c>
      <c r="D192" s="7"/>
    </row>
    <row r="193" spans="1:4" ht="13.5" x14ac:dyDescent="0.2">
      <c r="A193" s="2" t="s">
        <v>105</v>
      </c>
      <c r="B193" s="2" t="s">
        <v>239</v>
      </c>
      <c r="D193" s="7"/>
    </row>
    <row r="194" spans="1:4" ht="13.5" x14ac:dyDescent="0.2">
      <c r="A194" s="2" t="s">
        <v>106</v>
      </c>
      <c r="B194" s="2" t="s">
        <v>240</v>
      </c>
      <c r="D194" s="7"/>
    </row>
    <row r="195" spans="1:4" ht="13.5" x14ac:dyDescent="0.2">
      <c r="A195" s="2" t="s">
        <v>107</v>
      </c>
      <c r="B195" s="2" t="s">
        <v>241</v>
      </c>
      <c r="D195" s="7"/>
    </row>
    <row r="196" spans="1:4" ht="13.5" x14ac:dyDescent="0.2">
      <c r="A196" s="2" t="s">
        <v>108</v>
      </c>
      <c r="B196" s="2" t="s">
        <v>242</v>
      </c>
      <c r="D196" s="7"/>
    </row>
    <row r="197" spans="1:4" ht="13.5" x14ac:dyDescent="0.2">
      <c r="A197" s="2" t="s">
        <v>109</v>
      </c>
      <c r="B197" s="2" t="s">
        <v>243</v>
      </c>
      <c r="D197" s="7"/>
    </row>
    <row r="198" spans="1:4" ht="13.5" x14ac:dyDescent="0.2">
      <c r="A198" s="2" t="s">
        <v>110</v>
      </c>
      <c r="B198" s="2" t="s">
        <v>244</v>
      </c>
      <c r="D198" s="7"/>
    </row>
    <row r="199" spans="1:4" ht="13.5" x14ac:dyDescent="0.2">
      <c r="A199" s="2" t="s">
        <v>111</v>
      </c>
      <c r="B199" s="2" t="s">
        <v>188</v>
      </c>
      <c r="D199" s="7"/>
    </row>
    <row r="200" spans="1:4" ht="13.5" x14ac:dyDescent="0.2">
      <c r="A200" s="2" t="s">
        <v>112</v>
      </c>
      <c r="B200" s="2" t="s">
        <v>245</v>
      </c>
      <c r="D200" s="7"/>
    </row>
    <row r="201" spans="1:4" ht="13.5" x14ac:dyDescent="0.2">
      <c r="A201" s="2" t="s">
        <v>113</v>
      </c>
      <c r="B201" s="2" t="s">
        <v>246</v>
      </c>
      <c r="D201" s="7"/>
    </row>
    <row r="202" spans="1:4" ht="13.5" x14ac:dyDescent="0.2">
      <c r="A202" s="2" t="s">
        <v>114</v>
      </c>
      <c r="B202" s="2" t="s">
        <v>247</v>
      </c>
      <c r="D202" s="7"/>
    </row>
    <row r="203" spans="1:4" ht="13.5" x14ac:dyDescent="0.2">
      <c r="A203" s="2" t="s">
        <v>115</v>
      </c>
      <c r="B203" s="2" t="s">
        <v>248</v>
      </c>
      <c r="D203" s="7"/>
    </row>
    <row r="204" spans="1:4" ht="13.5" x14ac:dyDescent="0.2">
      <c r="A204" s="2" t="s">
        <v>116</v>
      </c>
      <c r="B204" s="2" t="s">
        <v>249</v>
      </c>
      <c r="D204" s="7"/>
    </row>
    <row r="205" spans="1:4" ht="13.5" x14ac:dyDescent="0.2">
      <c r="A205" s="2" t="s">
        <v>117</v>
      </c>
      <c r="B205" s="2" t="s">
        <v>250</v>
      </c>
      <c r="D205" s="7"/>
    </row>
    <row r="206" spans="1:4" ht="13.5" x14ac:dyDescent="0.2">
      <c r="A206" s="2" t="s">
        <v>118</v>
      </c>
      <c r="B206" s="2" t="s">
        <v>251</v>
      </c>
      <c r="D206" s="7"/>
    </row>
    <row r="207" spans="1:4" ht="13.5" x14ac:dyDescent="0.2">
      <c r="A207" s="2" t="s">
        <v>119</v>
      </c>
      <c r="B207" s="2" t="s">
        <v>252</v>
      </c>
      <c r="D207" s="7"/>
    </row>
  </sheetData>
  <hyperlinks>
    <hyperlink ref="F12" location="'Readme'!A1" display="Readme" xr:uid="{6DC69700-1687-46C1-AC2C-1B8D5F7BA255}"/>
    <hyperlink ref="F13" location="'Notes'!A1" display="Notes" xr:uid="{FACB37DA-5F67-459F-8554-9456C98D1348}"/>
    <hyperlink ref="F28" location="'Employment'!A1" display="Employment" xr:uid="{2FB31589-7348-4201-A1FE-070351500266}"/>
    <hyperlink ref="F29" location="'Empl Elast'!A1" display="Empl Elast" xr:uid="{4BF21B77-4006-4FE8-9029-A09C351EC6DC}"/>
    <hyperlink ref="F14" location="'Summary Results'!A1" display="Summary Results" xr:uid="{DF6DCFA6-B9B0-4D3F-A2F9-B67F1D7A37C7}"/>
    <hyperlink ref="F15" location="'AveQ1-4Impacts'!A1" display="AveQ1-4Impacts" xr:uid="{41D9F837-4BCA-4AA3-B740-E739305A2978}"/>
    <hyperlink ref="F16" location="'Q1BaseShocks'!A1" display="Q1BaseShocks" xr:uid="{9DAFC1F5-3834-4707-AA8D-C2C10147F5CD}"/>
    <hyperlink ref="F17" location="'Q1Shock'!A1" display="Q1Shock" xr:uid="{902931E4-59C3-4D4D-A521-016D4F1A2533}"/>
    <hyperlink ref="F18" location="'Q1Impacts'!A1" display="Q1Impacts" xr:uid="{8F3B559A-88BF-46ED-991A-6CDFAFB031A9}"/>
    <hyperlink ref="F19" location="'Q2BaseShocks'!A1" display="Q2BaseShocks" xr:uid="{9A0E2833-3AB6-40E3-99B3-16F3BC79A456}"/>
    <hyperlink ref="F20" location="'Q2Shock'!A1" display="Q2Shock" xr:uid="{07C04CDA-6F53-4848-A3F6-917FD3406693}"/>
    <hyperlink ref="F21" location="'Q2Impacts'!A1" display="Q2Impacts" xr:uid="{75517322-2266-421B-A812-F0A8A64B61D9}"/>
    <hyperlink ref="F22" location="'Q3BaseShocks'!A1" display="Q3BaseShocks" xr:uid="{80195FF6-EA0A-433C-9E07-7169D2DC6B5F}"/>
    <hyperlink ref="F23" location="'Q3Shock'!A1" display="Q3Shock" xr:uid="{3ADA9A55-2463-4EC4-8073-8B31FA28A202}"/>
    <hyperlink ref="F24" location="'Q3Impacts'!A1" display="Q3Impacts" xr:uid="{C29FD875-33B8-4E58-A320-8ADDA893F6EA}"/>
    <hyperlink ref="F25" location="'Q4BaseShocks'!A1" display="Q4BaseShocks" xr:uid="{C04D8624-8EDE-41E4-8C9F-94FC4000B69C}"/>
    <hyperlink ref="F26" location="'Q4Shock'!A1" display="Q4Shock" xr:uid="{7FDF2C1B-CA93-49BA-A2F8-800DF676D0C9}"/>
    <hyperlink ref="F27" location="'Q4Impacts'!A1" display="Q4Impacts" xr:uid="{C7E5C54E-4341-44E8-ADEB-FEB16B031B19}"/>
    <hyperlink ref="F30" location="'SAM and Preps'!A1" display="SAM and Preps" xr:uid="{A1AFCBF8-0D80-4501-B54E-C214F6F3F4D1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71F3-A387-475A-9D27-5C1E889F3A9D}">
  <sheetPr>
    <tabColor rgb="FF00B0F0"/>
  </sheetPr>
  <dimension ref="A1:BJ112"/>
  <sheetViews>
    <sheetView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274" t="s">
        <v>735</v>
      </c>
      <c r="E1" s="275"/>
      <c r="F1" s="275"/>
      <c r="G1" s="275"/>
      <c r="H1" s="276"/>
      <c r="J1" s="274" t="s">
        <v>736</v>
      </c>
      <c r="K1" s="275"/>
      <c r="L1" s="275"/>
      <c r="M1" s="275"/>
      <c r="N1" s="276"/>
      <c r="P1" s="277" t="s">
        <v>737</v>
      </c>
      <c r="Q1" s="277"/>
      <c r="R1" s="277"/>
      <c r="S1" s="277"/>
      <c r="T1" s="277"/>
    </row>
    <row r="2" spans="1:62" ht="15.75" customHeight="1" x14ac:dyDescent="0.2">
      <c r="D2" s="284" t="s">
        <v>715</v>
      </c>
      <c r="E2" s="285"/>
      <c r="F2" s="285"/>
      <c r="G2" s="285"/>
      <c r="H2" s="286"/>
      <c r="J2" s="287" t="s">
        <v>720</v>
      </c>
      <c r="K2" s="288"/>
      <c r="L2" s="288"/>
      <c r="M2" s="288"/>
      <c r="N2" s="289"/>
      <c r="P2" s="293" t="s">
        <v>731</v>
      </c>
      <c r="Q2" s="294"/>
      <c r="R2" s="297" t="s">
        <v>726</v>
      </c>
      <c r="S2" s="298"/>
      <c r="T2" s="299"/>
      <c r="V2" s="278" t="s">
        <v>722</v>
      </c>
      <c r="W2" s="279"/>
      <c r="X2" s="279"/>
      <c r="Y2" s="279"/>
      <c r="Z2" s="280"/>
      <c r="AB2" s="268" t="s">
        <v>729</v>
      </c>
      <c r="AC2" s="269"/>
      <c r="AD2" s="269"/>
      <c r="AE2" s="269"/>
      <c r="AF2" s="270"/>
      <c r="AH2" s="278" t="s">
        <v>730</v>
      </c>
      <c r="AI2" s="279"/>
      <c r="AJ2" s="279"/>
      <c r="AK2" s="279"/>
      <c r="AL2" s="280"/>
      <c r="AN2" s="268" t="s">
        <v>764</v>
      </c>
      <c r="AO2" s="269"/>
      <c r="AP2" s="269"/>
      <c r="AQ2" s="269"/>
      <c r="AR2" s="270"/>
      <c r="AT2" s="268" t="s">
        <v>767</v>
      </c>
      <c r="AU2" s="269"/>
      <c r="AV2" s="269"/>
      <c r="AW2" s="269"/>
      <c r="AX2" s="270"/>
      <c r="AZ2" s="318" t="s">
        <v>758</v>
      </c>
      <c r="BA2" s="319"/>
      <c r="BB2" s="319"/>
      <c r="BC2" s="319"/>
      <c r="BD2" s="320"/>
      <c r="BF2" s="318" t="s">
        <v>759</v>
      </c>
      <c r="BG2" s="319"/>
      <c r="BH2" s="319"/>
      <c r="BI2" s="319"/>
      <c r="BJ2" s="320"/>
    </row>
    <row r="3" spans="1:62" ht="15.75" customHeight="1" x14ac:dyDescent="0.2">
      <c r="A3" s="267" t="s">
        <v>810</v>
      </c>
      <c r="B3" s="267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290"/>
      <c r="K3" s="291"/>
      <c r="L3" s="291"/>
      <c r="M3" s="291"/>
      <c r="N3" s="292"/>
      <c r="P3" s="295"/>
      <c r="Q3" s="296"/>
      <c r="R3" s="300"/>
      <c r="S3" s="301"/>
      <c r="T3" s="302"/>
      <c r="V3" s="281"/>
      <c r="W3" s="282"/>
      <c r="X3" s="282"/>
      <c r="Y3" s="282"/>
      <c r="Z3" s="283"/>
      <c r="AB3" s="271"/>
      <c r="AC3" s="272"/>
      <c r="AD3" s="272"/>
      <c r="AE3" s="272"/>
      <c r="AF3" s="273"/>
      <c r="AH3" s="281"/>
      <c r="AI3" s="282"/>
      <c r="AJ3" s="282"/>
      <c r="AK3" s="282"/>
      <c r="AL3" s="283"/>
      <c r="AN3" s="271"/>
      <c r="AO3" s="272"/>
      <c r="AP3" s="272"/>
      <c r="AQ3" s="272"/>
      <c r="AR3" s="273"/>
      <c r="AT3" s="271"/>
      <c r="AU3" s="330"/>
      <c r="AV3" s="330"/>
      <c r="AW3" s="330"/>
      <c r="AX3" s="273"/>
      <c r="AZ3" s="321"/>
      <c r="BA3" s="322"/>
      <c r="BB3" s="322"/>
      <c r="BC3" s="322"/>
      <c r="BD3" s="323"/>
      <c r="BF3" s="321"/>
      <c r="BG3" s="322"/>
      <c r="BH3" s="322"/>
      <c r="BI3" s="322"/>
      <c r="BJ3" s="323"/>
    </row>
    <row r="4" spans="1:62" ht="15.75" customHeight="1" x14ac:dyDescent="0.2">
      <c r="A4" s="267"/>
      <c r="B4" s="267"/>
      <c r="D4" s="126"/>
      <c r="E4" s="129"/>
      <c r="F4" s="129"/>
      <c r="G4" s="129"/>
      <c r="H4" s="130"/>
      <c r="J4" s="290"/>
      <c r="K4" s="291"/>
      <c r="L4" s="291"/>
      <c r="M4" s="291"/>
      <c r="N4" s="292"/>
      <c r="P4" s="295"/>
      <c r="Q4" s="296"/>
      <c r="R4" s="303"/>
      <c r="S4" s="304"/>
      <c r="T4" s="305"/>
      <c r="V4" s="281"/>
      <c r="W4" s="282"/>
      <c r="X4" s="282"/>
      <c r="Y4" s="282"/>
      <c r="Z4" s="283"/>
      <c r="AB4" s="271"/>
      <c r="AC4" s="272"/>
      <c r="AD4" s="272"/>
      <c r="AE4" s="272"/>
      <c r="AF4" s="273"/>
      <c r="AH4" s="281"/>
      <c r="AI4" s="282"/>
      <c r="AJ4" s="282"/>
      <c r="AK4" s="282"/>
      <c r="AL4" s="283"/>
      <c r="AN4" s="271"/>
      <c r="AO4" s="272"/>
      <c r="AP4" s="272"/>
      <c r="AQ4" s="272"/>
      <c r="AR4" s="273"/>
      <c r="AT4" s="271"/>
      <c r="AU4" s="330"/>
      <c r="AV4" s="330"/>
      <c r="AW4" s="330"/>
      <c r="AX4" s="273"/>
      <c r="AZ4" s="321"/>
      <c r="BA4" s="322"/>
      <c r="BB4" s="322"/>
      <c r="BC4" s="322"/>
      <c r="BD4" s="323"/>
      <c r="BF4" s="321"/>
      <c r="BG4" s="322"/>
      <c r="BH4" s="322"/>
      <c r="BI4" s="322"/>
      <c r="BJ4" s="323"/>
    </row>
    <row r="5" spans="1:62" x14ac:dyDescent="0.2">
      <c r="A5" s="139" t="s">
        <v>721</v>
      </c>
      <c r="B5" s="139" t="s">
        <v>711</v>
      </c>
      <c r="D5" s="306" t="s">
        <v>573</v>
      </c>
      <c r="E5" s="307"/>
      <c r="F5" s="307"/>
      <c r="G5" s="307"/>
      <c r="H5" s="308"/>
      <c r="J5" s="309" t="s">
        <v>573</v>
      </c>
      <c r="K5" s="310"/>
      <c r="L5" s="310"/>
      <c r="M5" s="310"/>
      <c r="N5" s="311"/>
      <c r="O5" s="34"/>
      <c r="P5" s="306" t="s">
        <v>573</v>
      </c>
      <c r="Q5" s="307"/>
      <c r="R5" s="307"/>
      <c r="S5" s="307"/>
      <c r="T5" s="308"/>
      <c r="U5" s="34"/>
      <c r="V5" s="315" t="s">
        <v>573</v>
      </c>
      <c r="W5" s="316"/>
      <c r="X5" s="316"/>
      <c r="Y5" s="316"/>
      <c r="Z5" s="317"/>
      <c r="AB5" s="312" t="s">
        <v>573</v>
      </c>
      <c r="AC5" s="313"/>
      <c r="AD5" s="313"/>
      <c r="AE5" s="313"/>
      <c r="AF5" s="314"/>
      <c r="AH5" s="315" t="s">
        <v>573</v>
      </c>
      <c r="AI5" s="316"/>
      <c r="AJ5" s="316"/>
      <c r="AK5" s="316"/>
      <c r="AL5" s="317"/>
      <c r="AN5" s="306" t="s">
        <v>573</v>
      </c>
      <c r="AO5" s="307"/>
      <c r="AP5" s="307"/>
      <c r="AQ5" s="307"/>
      <c r="AR5" s="308"/>
      <c r="AT5" s="306" t="s">
        <v>573</v>
      </c>
      <c r="AU5" s="336"/>
      <c r="AV5" s="336"/>
      <c r="AW5" s="336"/>
      <c r="AX5" s="308"/>
      <c r="AZ5" s="327" t="s">
        <v>573</v>
      </c>
      <c r="BA5" s="328"/>
      <c r="BB5" s="328"/>
      <c r="BC5" s="328"/>
      <c r="BD5" s="329"/>
      <c r="BF5" s="327" t="s">
        <v>573</v>
      </c>
      <c r="BG5" s="328"/>
      <c r="BH5" s="328"/>
      <c r="BI5" s="328"/>
      <c r="BJ5" s="329"/>
    </row>
    <row r="6" spans="1:62" s="131" customFormat="1" x14ac:dyDescent="0.2">
      <c r="A6" s="140" t="s">
        <v>723</v>
      </c>
      <c r="B6" s="140" t="s">
        <v>727</v>
      </c>
      <c r="D6" s="132"/>
      <c r="E6" s="133" t="s">
        <v>716</v>
      </c>
      <c r="F6" s="133" t="s">
        <v>717</v>
      </c>
      <c r="G6" s="133" t="s">
        <v>718</v>
      </c>
      <c r="H6" s="134" t="s">
        <v>719</v>
      </c>
      <c r="J6" s="135"/>
      <c r="K6" s="136" t="s">
        <v>716</v>
      </c>
      <c r="L6" s="136" t="s">
        <v>717</v>
      </c>
      <c r="M6" s="136" t="s">
        <v>718</v>
      </c>
      <c r="N6" s="137" t="s">
        <v>719</v>
      </c>
      <c r="O6" s="138"/>
      <c r="P6" s="132"/>
      <c r="Q6" s="133" t="s">
        <v>716</v>
      </c>
      <c r="R6" s="133" t="s">
        <v>717</v>
      </c>
      <c r="S6" s="133" t="s">
        <v>718</v>
      </c>
      <c r="T6" s="134" t="s">
        <v>719</v>
      </c>
      <c r="U6" s="138"/>
      <c r="V6" s="135"/>
      <c r="W6" s="136" t="s">
        <v>716</v>
      </c>
      <c r="X6" s="136" t="s">
        <v>717</v>
      </c>
      <c r="Y6" s="136" t="s">
        <v>718</v>
      </c>
      <c r="Z6" s="137" t="s">
        <v>719</v>
      </c>
      <c r="AB6" s="132"/>
      <c r="AC6" s="133" t="s">
        <v>716</v>
      </c>
      <c r="AD6" s="133" t="s">
        <v>717</v>
      </c>
      <c r="AE6" s="133" t="s">
        <v>718</v>
      </c>
      <c r="AF6" s="134" t="s">
        <v>719</v>
      </c>
      <c r="AH6" s="135"/>
      <c r="AI6" s="136" t="s">
        <v>716</v>
      </c>
      <c r="AJ6" s="136" t="s">
        <v>717</v>
      </c>
      <c r="AK6" s="136" t="s">
        <v>718</v>
      </c>
      <c r="AL6" s="137" t="s">
        <v>719</v>
      </c>
      <c r="AN6" s="132"/>
      <c r="AO6" s="133" t="s">
        <v>716</v>
      </c>
      <c r="AP6" s="133" t="s">
        <v>717</v>
      </c>
      <c r="AQ6" s="133" t="s">
        <v>718</v>
      </c>
      <c r="AR6" s="134" t="s">
        <v>719</v>
      </c>
      <c r="AT6" s="132"/>
      <c r="AU6" s="133" t="s">
        <v>716</v>
      </c>
      <c r="AV6" s="133" t="s">
        <v>717</v>
      </c>
      <c r="AW6" s="133" t="s">
        <v>718</v>
      </c>
      <c r="AX6" s="134" t="s">
        <v>719</v>
      </c>
      <c r="AZ6" s="235"/>
      <c r="BA6" s="236" t="s">
        <v>716</v>
      </c>
      <c r="BB6" s="236" t="s">
        <v>717</v>
      </c>
      <c r="BC6" s="236" t="s">
        <v>718</v>
      </c>
      <c r="BD6" s="237" t="s">
        <v>719</v>
      </c>
      <c r="BF6" s="235"/>
      <c r="BG6" s="236" t="s">
        <v>716</v>
      </c>
      <c r="BH6" s="236" t="s">
        <v>717</v>
      </c>
      <c r="BI6" s="236" t="s">
        <v>718</v>
      </c>
      <c r="BJ6" s="237" t="s">
        <v>719</v>
      </c>
    </row>
    <row r="7" spans="1:62" x14ac:dyDescent="0.2">
      <c r="A7" s="139" t="s">
        <v>724</v>
      </c>
      <c r="B7" s="139" t="s">
        <v>728</v>
      </c>
      <c r="D7" s="178" t="s">
        <v>55</v>
      </c>
      <c r="E7" s="244">
        <f ca="1">IF(K7*Q7*E$112&lt;'Summary Results'!M$2,'Summary Results'!M$2/E$112,K7*Q7)</f>
        <v>-0.49999999999999989</v>
      </c>
      <c r="F7" s="244">
        <f ca="1">IF(L7*R7*F$112&lt;'Summary Results'!N$2,'Summary Results'!N$2/F$112,L7*R7)</f>
        <v>-6.4999999999999982</v>
      </c>
      <c r="G7" s="244">
        <f ca="1">IF(M7*S7*G$112&lt;'Summary Results'!O$2,'Summary Results'!O$2/G$112,M7*S7)</f>
        <v>0</v>
      </c>
      <c r="H7" s="180">
        <f ca="1">IF(N7*T7*H$112&lt;'Summary Results'!P$2,'Summary Results'!P$2/H$112,N7*T7)</f>
        <v>-3.9999999999999991</v>
      </c>
      <c r="I7" s="42"/>
      <c r="J7" s="175" t="s">
        <v>55</v>
      </c>
      <c r="K7" s="176">
        <f ca="1">IF(Q7&gt;0,IF(E$112&lt;&gt;0,1/E$112,1),1)</f>
        <v>1</v>
      </c>
      <c r="L7" s="176">
        <f t="shared" ref="L7:N70" ca="1" si="0">IF(R7&gt;0,IF(F$112&lt;&gt;0,1/F$112,1),1)</f>
        <v>1</v>
      </c>
      <c r="M7" s="176">
        <f t="shared" ca="1" si="0"/>
        <v>1</v>
      </c>
      <c r="N7" s="177">
        <f t="shared" ca="1" si="0"/>
        <v>1</v>
      </c>
      <c r="O7" s="42"/>
      <c r="P7" s="178" t="s">
        <v>55</v>
      </c>
      <c r="Q7" s="179">
        <f t="array" ref="Q7:T110" ca="1">INDIRECT(R2,)</f>
        <v>-0.49999999999999989</v>
      </c>
      <c r="R7" s="179">
        <f ca="1"/>
        <v>-6.4999999999999982</v>
      </c>
      <c r="S7" s="179">
        <f ca="1"/>
        <v>0</v>
      </c>
      <c r="T7" s="180">
        <f ca="1"/>
        <v>-3.9999999999999991</v>
      </c>
      <c r="U7" s="42"/>
      <c r="V7" s="175" t="s">
        <v>55</v>
      </c>
      <c r="W7" s="181">
        <v>-5</v>
      </c>
      <c r="X7" s="182"/>
      <c r="Y7" s="182"/>
      <c r="Z7" s="183"/>
      <c r="AA7" s="42"/>
      <c r="AB7" s="178" t="s">
        <v>55</v>
      </c>
      <c r="AC7" s="179">
        <v>-5</v>
      </c>
      <c r="AD7" s="184"/>
      <c r="AE7" s="184"/>
      <c r="AF7" s="185"/>
      <c r="AG7" s="42"/>
      <c r="AH7" s="175" t="s">
        <v>55</v>
      </c>
      <c r="AI7" s="181">
        <v>-5</v>
      </c>
      <c r="AJ7" s="182"/>
      <c r="AK7" s="182"/>
      <c r="AL7" s="183">
        <v>-40</v>
      </c>
      <c r="AM7" s="42"/>
      <c r="AN7" s="178" t="s">
        <v>55</v>
      </c>
      <c r="AO7" s="179">
        <v>-5</v>
      </c>
      <c r="AP7" s="179">
        <v>-65</v>
      </c>
      <c r="AQ7" s="179"/>
      <c r="AR7" s="180">
        <v>-40</v>
      </c>
      <c r="AT7" s="178" t="s">
        <v>55</v>
      </c>
      <c r="AU7" s="244">
        <f>VLOOKUP($AT7,[1]Scn1!Scn1_Q3_LR,MATCH(AU$6,[1]!Scn_CH,0),0)</f>
        <v>-0.49999999999999989</v>
      </c>
      <c r="AV7" s="244">
        <f>VLOOKUP($AT7,[1]Scn1!Scn1_Q3_LR,MATCH(AV$6,[1]!Scn_CH,0),0)</f>
        <v>-6.4999999999999982</v>
      </c>
      <c r="AW7" s="244">
        <f>VLOOKUP($AT7,[1]Scn1!Scn1_Q3_LR,MATCH(AW$6,[1]!Scn_CH,0),0)</f>
        <v>0</v>
      </c>
      <c r="AX7" s="180">
        <f>VLOOKUP($AT7,[1]Scn1!Scn1_Q3_LR,MATCH(AX$6,[1]!Scn_CH,0),0)</f>
        <v>-3.9999999999999991</v>
      </c>
      <c r="AZ7" s="238" t="s">
        <v>55</v>
      </c>
      <c r="BA7" s="239"/>
      <c r="BB7" s="239"/>
      <c r="BC7" s="239"/>
      <c r="BD7" s="240"/>
      <c r="BF7" s="238" t="s">
        <v>55</v>
      </c>
      <c r="BG7" s="239"/>
      <c r="BH7" s="239"/>
      <c r="BI7" s="239"/>
      <c r="BJ7" s="240"/>
    </row>
    <row r="8" spans="1:62" x14ac:dyDescent="0.2">
      <c r="A8" s="139" t="s">
        <v>725</v>
      </c>
      <c r="B8" s="139" t="s">
        <v>752</v>
      </c>
      <c r="D8" s="178" t="s">
        <v>412</v>
      </c>
      <c r="E8" s="244">
        <f ca="1">IF(K8*Q8*E$112&lt;'Summary Results'!M$2,'Summary Results'!M$2/E$112,K8*Q8)</f>
        <v>-0.49999999999999989</v>
      </c>
      <c r="F8" s="244">
        <f ca="1">IF(L8*R8*F$112&lt;'Summary Results'!N$2,'Summary Results'!N$2/F$112,L8*R8)</f>
        <v>-6.4999999999999982</v>
      </c>
      <c r="G8" s="244">
        <f ca="1">IF(M8*S8*G$112&lt;'Summary Results'!O$2,'Summary Results'!O$2/G$112,M8*S8)</f>
        <v>0</v>
      </c>
      <c r="H8" s="180">
        <f ca="1">IF(N8*T8*H$112&lt;'Summary Results'!P$2,'Summary Results'!P$2/H$112,N8*T8)</f>
        <v>-3.9999999999999991</v>
      </c>
      <c r="I8" s="42"/>
      <c r="J8" s="175" t="s">
        <v>412</v>
      </c>
      <c r="K8" s="176">
        <f t="shared" ref="K8:N71" ca="1" si="1">IF(Q8&gt;0,IF(E$112&lt;&gt;0,1/E$112,1),1)</f>
        <v>1</v>
      </c>
      <c r="L8" s="176">
        <f t="shared" ca="1" si="0"/>
        <v>1</v>
      </c>
      <c r="M8" s="176">
        <f t="shared" ca="1" si="0"/>
        <v>1</v>
      </c>
      <c r="N8" s="177">
        <f t="shared" ca="1" si="0"/>
        <v>1</v>
      </c>
      <c r="O8" s="42"/>
      <c r="P8" s="178" t="s">
        <v>412</v>
      </c>
      <c r="Q8" s="179">
        <f ca="1"/>
        <v>-0.49999999999999989</v>
      </c>
      <c r="R8" s="179">
        <f ca="1"/>
        <v>-6.4999999999999982</v>
      </c>
      <c r="S8" s="179">
        <f ca="1"/>
        <v>0</v>
      </c>
      <c r="T8" s="180">
        <f ca="1"/>
        <v>-3.9999999999999991</v>
      </c>
      <c r="U8" s="42"/>
      <c r="V8" s="175" t="s">
        <v>412</v>
      </c>
      <c r="W8" s="181">
        <v>-5</v>
      </c>
      <c r="X8" s="182"/>
      <c r="Y8" s="182"/>
      <c r="Z8" s="183"/>
      <c r="AA8" s="42"/>
      <c r="AB8" s="178" t="s">
        <v>412</v>
      </c>
      <c r="AC8" s="179">
        <v>-5</v>
      </c>
      <c r="AD8" s="184"/>
      <c r="AE8" s="184"/>
      <c r="AF8" s="185"/>
      <c r="AG8" s="42"/>
      <c r="AH8" s="175" t="s">
        <v>412</v>
      </c>
      <c r="AI8" s="181">
        <v>-5</v>
      </c>
      <c r="AJ8" s="182"/>
      <c r="AK8" s="182"/>
      <c r="AL8" s="183">
        <v>-40</v>
      </c>
      <c r="AM8" s="42"/>
      <c r="AN8" s="178" t="s">
        <v>412</v>
      </c>
      <c r="AO8" s="179">
        <v>-5</v>
      </c>
      <c r="AP8" s="179">
        <v>-65</v>
      </c>
      <c r="AQ8" s="179"/>
      <c r="AR8" s="180">
        <v>-40</v>
      </c>
      <c r="AT8" s="178" t="s">
        <v>412</v>
      </c>
      <c r="AU8" s="244">
        <f>VLOOKUP($AT8,[1]Scn1!Scn1_Q3_LR,MATCH(AU$6,[1]!Scn_CH,0),0)</f>
        <v>-0.49999999999999989</v>
      </c>
      <c r="AV8" s="244">
        <f>VLOOKUP($AT8,[1]Scn1!Scn1_Q3_LR,MATCH(AV$6,[1]!Scn_CH,0),0)</f>
        <v>-6.4999999999999982</v>
      </c>
      <c r="AW8" s="244">
        <f>VLOOKUP($AT8,[1]Scn1!Scn1_Q3_LR,MATCH(AW$6,[1]!Scn_CH,0),0)</f>
        <v>0</v>
      </c>
      <c r="AX8" s="180">
        <f>VLOOKUP($AT8,[1]Scn1!Scn1_Q3_LR,MATCH(AX$6,[1]!Scn_CH,0),0)</f>
        <v>-3.9999999999999991</v>
      </c>
      <c r="AZ8" s="238" t="s">
        <v>412</v>
      </c>
      <c r="BA8" s="239"/>
      <c r="BB8" s="239"/>
      <c r="BC8" s="239"/>
      <c r="BD8" s="240"/>
      <c r="BF8" s="238" t="s">
        <v>412</v>
      </c>
      <c r="BG8" s="239"/>
      <c r="BH8" s="239"/>
      <c r="BI8" s="239"/>
      <c r="BJ8" s="240"/>
    </row>
    <row r="9" spans="1:62" x14ac:dyDescent="0.2">
      <c r="A9" s="139" t="s">
        <v>726</v>
      </c>
      <c r="B9" s="139" t="s">
        <v>760</v>
      </c>
      <c r="D9" s="178" t="s">
        <v>56</v>
      </c>
      <c r="E9" s="244">
        <f ca="1">IF(K9*Q9*E$112&lt;'Summary Results'!M$2,'Summary Results'!M$2/E$112,K9*Q9)</f>
        <v>-0.49999999999999989</v>
      </c>
      <c r="F9" s="244">
        <f ca="1">IF(L9*R9*F$112&lt;'Summary Results'!N$2,'Summary Results'!N$2/F$112,L9*R9)</f>
        <v>-6.4999999999999982</v>
      </c>
      <c r="G9" s="244">
        <f ca="1">IF(M9*S9*G$112&lt;'Summary Results'!O$2,'Summary Results'!O$2/G$112,M9*S9)</f>
        <v>0</v>
      </c>
      <c r="H9" s="180">
        <f ca="1">IF(N9*T9*H$112&lt;'Summary Results'!P$2,'Summary Results'!P$2/H$112,N9*T9)</f>
        <v>-3.9999999999999991</v>
      </c>
      <c r="I9" s="42"/>
      <c r="J9" s="175" t="s">
        <v>56</v>
      </c>
      <c r="K9" s="176">
        <f t="shared" ca="1" si="1"/>
        <v>1</v>
      </c>
      <c r="L9" s="176">
        <f t="shared" ca="1" si="0"/>
        <v>1</v>
      </c>
      <c r="M9" s="176">
        <f t="shared" ca="1" si="0"/>
        <v>1</v>
      </c>
      <c r="N9" s="177">
        <f t="shared" ca="1" si="0"/>
        <v>1</v>
      </c>
      <c r="O9" s="42"/>
      <c r="P9" s="178" t="s">
        <v>56</v>
      </c>
      <c r="Q9" s="179">
        <f ca="1"/>
        <v>-0.49999999999999989</v>
      </c>
      <c r="R9" s="179">
        <f ca="1"/>
        <v>-6.4999999999999982</v>
      </c>
      <c r="S9" s="179">
        <f ca="1"/>
        <v>0</v>
      </c>
      <c r="T9" s="180">
        <f ca="1"/>
        <v>-3.9999999999999991</v>
      </c>
      <c r="U9" s="42"/>
      <c r="V9" s="175" t="s">
        <v>56</v>
      </c>
      <c r="W9" s="181">
        <v>-5</v>
      </c>
      <c r="X9" s="182"/>
      <c r="Y9" s="182"/>
      <c r="Z9" s="183"/>
      <c r="AA9" s="42"/>
      <c r="AB9" s="178" t="s">
        <v>56</v>
      </c>
      <c r="AC9" s="179">
        <v>-5</v>
      </c>
      <c r="AD9" s="184"/>
      <c r="AE9" s="184"/>
      <c r="AF9" s="185"/>
      <c r="AG9" s="42"/>
      <c r="AH9" s="175" t="s">
        <v>56</v>
      </c>
      <c r="AI9" s="181">
        <v>-5</v>
      </c>
      <c r="AJ9" s="182"/>
      <c r="AK9" s="182"/>
      <c r="AL9" s="183">
        <v>-40</v>
      </c>
      <c r="AM9" s="42"/>
      <c r="AN9" s="178" t="s">
        <v>56</v>
      </c>
      <c r="AO9" s="179">
        <v>-5</v>
      </c>
      <c r="AP9" s="179">
        <v>-65</v>
      </c>
      <c r="AQ9" s="179"/>
      <c r="AR9" s="180">
        <v>-40</v>
      </c>
      <c r="AT9" s="178" t="s">
        <v>56</v>
      </c>
      <c r="AU9" s="244">
        <f>VLOOKUP($AT9,[1]Scn1!Scn1_Q3_LR,MATCH(AU$6,[1]!Scn_CH,0),0)</f>
        <v>-0.49999999999999989</v>
      </c>
      <c r="AV9" s="244">
        <f>VLOOKUP($AT9,[1]Scn1!Scn1_Q3_LR,MATCH(AV$6,[1]!Scn_CH,0),0)</f>
        <v>-6.4999999999999982</v>
      </c>
      <c r="AW9" s="244">
        <f>VLOOKUP($AT9,[1]Scn1!Scn1_Q3_LR,MATCH(AW$6,[1]!Scn_CH,0),0)</f>
        <v>0</v>
      </c>
      <c r="AX9" s="180">
        <f>VLOOKUP($AT9,[1]Scn1!Scn1_Q3_LR,MATCH(AX$6,[1]!Scn_CH,0),0)</f>
        <v>-3.9999999999999991</v>
      </c>
      <c r="AZ9" s="238" t="s">
        <v>56</v>
      </c>
      <c r="BA9" s="239"/>
      <c r="BB9" s="239"/>
      <c r="BC9" s="239"/>
      <c r="BD9" s="240"/>
      <c r="BF9" s="238" t="s">
        <v>56</v>
      </c>
      <c r="BG9" s="239"/>
      <c r="BH9" s="239"/>
      <c r="BI9" s="239"/>
      <c r="BJ9" s="240"/>
    </row>
    <row r="10" spans="1:62" x14ac:dyDescent="0.2">
      <c r="A10" s="139" t="s">
        <v>761</v>
      </c>
      <c r="B10" s="245" t="s">
        <v>762</v>
      </c>
      <c r="D10" s="178" t="s">
        <v>57</v>
      </c>
      <c r="E10" s="244">
        <f ca="1">IF(K10*Q10*E$112&lt;'Summary Results'!M$2,'Summary Results'!M$2/E$112,K10*Q10)</f>
        <v>-0.49999999999999989</v>
      </c>
      <c r="F10" s="244">
        <f ca="1">IF(L10*R10*F$112&lt;'Summary Results'!N$2,'Summary Results'!N$2/F$112,L10*R10)</f>
        <v>-6.4999999999999982</v>
      </c>
      <c r="G10" s="244">
        <f ca="1">IF(M10*S10*G$112&lt;'Summary Results'!O$2,'Summary Results'!O$2/G$112,M10*S10)</f>
        <v>0</v>
      </c>
      <c r="H10" s="180">
        <f ca="1">IF(N10*T10*H$112&lt;'Summary Results'!P$2,'Summary Results'!P$2/H$112,N10*T10)</f>
        <v>-3.9999999999999991</v>
      </c>
      <c r="I10" s="42"/>
      <c r="J10" s="175" t="s">
        <v>57</v>
      </c>
      <c r="K10" s="176">
        <f t="shared" ca="1" si="1"/>
        <v>1</v>
      </c>
      <c r="L10" s="176">
        <f t="shared" ca="1" si="0"/>
        <v>1</v>
      </c>
      <c r="M10" s="176">
        <f t="shared" ca="1" si="0"/>
        <v>1</v>
      </c>
      <c r="N10" s="177">
        <f t="shared" ca="1" si="0"/>
        <v>1</v>
      </c>
      <c r="O10" s="42"/>
      <c r="P10" s="178" t="s">
        <v>57</v>
      </c>
      <c r="Q10" s="179">
        <f ca="1"/>
        <v>-0.49999999999999989</v>
      </c>
      <c r="R10" s="179">
        <f ca="1"/>
        <v>-6.4999999999999982</v>
      </c>
      <c r="S10" s="179">
        <f ca="1"/>
        <v>0</v>
      </c>
      <c r="T10" s="180">
        <f ca="1"/>
        <v>-3.9999999999999991</v>
      </c>
      <c r="U10" s="42"/>
      <c r="V10" s="175" t="s">
        <v>57</v>
      </c>
      <c r="W10" s="181">
        <v>-5</v>
      </c>
      <c r="X10" s="182"/>
      <c r="Y10" s="182"/>
      <c r="Z10" s="183"/>
      <c r="AA10" s="42"/>
      <c r="AB10" s="178" t="s">
        <v>57</v>
      </c>
      <c r="AC10" s="179">
        <v>-5</v>
      </c>
      <c r="AD10" s="184"/>
      <c r="AE10" s="184"/>
      <c r="AF10" s="185"/>
      <c r="AG10" s="42"/>
      <c r="AH10" s="175" t="s">
        <v>57</v>
      </c>
      <c r="AI10" s="181">
        <v>-5</v>
      </c>
      <c r="AJ10" s="182"/>
      <c r="AK10" s="182"/>
      <c r="AL10" s="183">
        <v>-40</v>
      </c>
      <c r="AM10" s="42"/>
      <c r="AN10" s="178" t="s">
        <v>57</v>
      </c>
      <c r="AO10" s="179">
        <v>-5</v>
      </c>
      <c r="AP10" s="179">
        <v>-65</v>
      </c>
      <c r="AQ10" s="179"/>
      <c r="AR10" s="180">
        <v>-40</v>
      </c>
      <c r="AT10" s="178" t="s">
        <v>57</v>
      </c>
      <c r="AU10" s="244">
        <f>VLOOKUP($AT10,[1]Scn1!Scn1_Q3_LR,MATCH(AU$6,[1]!Scn_CH,0),0)</f>
        <v>-0.49999999999999989</v>
      </c>
      <c r="AV10" s="244">
        <f>VLOOKUP($AT10,[1]Scn1!Scn1_Q3_LR,MATCH(AV$6,[1]!Scn_CH,0),0)</f>
        <v>-6.4999999999999982</v>
      </c>
      <c r="AW10" s="244">
        <f>VLOOKUP($AT10,[1]Scn1!Scn1_Q3_LR,MATCH(AW$6,[1]!Scn_CH,0),0)</f>
        <v>0</v>
      </c>
      <c r="AX10" s="180">
        <f>VLOOKUP($AT10,[1]Scn1!Scn1_Q3_LR,MATCH(AX$6,[1]!Scn_CH,0),0)</f>
        <v>-3.9999999999999991</v>
      </c>
      <c r="AZ10" s="238" t="s">
        <v>57</v>
      </c>
      <c r="BA10" s="239"/>
      <c r="BB10" s="239"/>
      <c r="BC10" s="239"/>
      <c r="BD10" s="240"/>
      <c r="BF10" s="238" t="s">
        <v>57</v>
      </c>
      <c r="BG10" s="239"/>
      <c r="BH10" s="239"/>
      <c r="BI10" s="239"/>
      <c r="BJ10" s="240"/>
    </row>
    <row r="11" spans="1:62" x14ac:dyDescent="0.2">
      <c r="A11" s="139" t="s">
        <v>763</v>
      </c>
      <c r="B11" s="245" t="s">
        <v>762</v>
      </c>
      <c r="D11" s="178" t="s">
        <v>58</v>
      </c>
      <c r="E11" s="244">
        <f ca="1">IF(K11*Q11*E$112&lt;'Summary Results'!M$2,'Summary Results'!M$2/E$112,K11*Q11)</f>
        <v>0</v>
      </c>
      <c r="F11" s="244">
        <f ca="1">IF(L11*R11*F$112&lt;'Summary Results'!N$2,'Summary Results'!N$2/F$112,L11*R11)</f>
        <v>-6.4999999999999982</v>
      </c>
      <c r="G11" s="244">
        <f ca="1">IF(M11*S11*G$112&lt;'Summary Results'!O$2,'Summary Results'!O$2/G$112,M11*S11)</f>
        <v>0</v>
      </c>
      <c r="H11" s="180">
        <f ca="1">IF(N11*T11*H$112&lt;'Summary Results'!P$2,'Summary Results'!P$2/H$112,N11*T11)</f>
        <v>-3.9999999999999991</v>
      </c>
      <c r="I11" s="42"/>
      <c r="J11" s="175" t="s">
        <v>58</v>
      </c>
      <c r="K11" s="176">
        <f t="shared" ca="1" si="1"/>
        <v>1</v>
      </c>
      <c r="L11" s="176">
        <f t="shared" ca="1" si="0"/>
        <v>1</v>
      </c>
      <c r="M11" s="176">
        <f t="shared" ca="1" si="0"/>
        <v>1</v>
      </c>
      <c r="N11" s="177">
        <f t="shared" ca="1" si="0"/>
        <v>1</v>
      </c>
      <c r="O11" s="42"/>
      <c r="P11" s="178" t="s">
        <v>58</v>
      </c>
      <c r="Q11" s="179">
        <f ca="1"/>
        <v>0</v>
      </c>
      <c r="R11" s="179">
        <f ca="1"/>
        <v>-6.4999999999999982</v>
      </c>
      <c r="S11" s="179">
        <f ca="1"/>
        <v>0</v>
      </c>
      <c r="T11" s="180">
        <f ca="1"/>
        <v>-3.9999999999999991</v>
      </c>
      <c r="U11" s="42"/>
      <c r="V11" s="175" t="s">
        <v>58</v>
      </c>
      <c r="W11" s="181"/>
      <c r="X11" s="182"/>
      <c r="Y11" s="182"/>
      <c r="Z11" s="183">
        <v>-40</v>
      </c>
      <c r="AA11" s="42"/>
      <c r="AB11" s="178" t="s">
        <v>58</v>
      </c>
      <c r="AC11" s="179"/>
      <c r="AD11" s="184"/>
      <c r="AE11" s="184"/>
      <c r="AF11" s="185">
        <v>-40</v>
      </c>
      <c r="AG11" s="42"/>
      <c r="AH11" s="175" t="s">
        <v>58</v>
      </c>
      <c r="AI11" s="181"/>
      <c r="AJ11" s="182"/>
      <c r="AK11" s="182"/>
      <c r="AL11" s="183">
        <v>-40</v>
      </c>
      <c r="AM11" s="42"/>
      <c r="AN11" s="178" t="s">
        <v>58</v>
      </c>
      <c r="AO11" s="179"/>
      <c r="AP11" s="179">
        <v>-65</v>
      </c>
      <c r="AQ11" s="179"/>
      <c r="AR11" s="180">
        <v>-40</v>
      </c>
      <c r="AT11" s="178" t="s">
        <v>58</v>
      </c>
      <c r="AU11" s="244">
        <f>VLOOKUP($AT11,[1]Scn1!Scn1_Q3_LR,MATCH(AU$6,[1]!Scn_CH,0),0)</f>
        <v>0</v>
      </c>
      <c r="AV11" s="244">
        <f>VLOOKUP($AT11,[1]Scn1!Scn1_Q3_LR,MATCH(AV$6,[1]!Scn_CH,0),0)</f>
        <v>-6.4999999999999982</v>
      </c>
      <c r="AW11" s="244">
        <f>VLOOKUP($AT11,[1]Scn1!Scn1_Q3_LR,MATCH(AW$6,[1]!Scn_CH,0),0)</f>
        <v>0</v>
      </c>
      <c r="AX11" s="180">
        <f>VLOOKUP($AT11,[1]Scn1!Scn1_Q3_LR,MATCH(AX$6,[1]!Scn_CH,0),0)</f>
        <v>-3.9999999999999991</v>
      </c>
      <c r="AZ11" s="238" t="s">
        <v>58</v>
      </c>
      <c r="BA11" s="239"/>
      <c r="BB11" s="239"/>
      <c r="BC11" s="239"/>
      <c r="BD11" s="240"/>
      <c r="BF11" s="238" t="s">
        <v>58</v>
      </c>
      <c r="BG11" s="239"/>
      <c r="BH11" s="239"/>
      <c r="BI11" s="239"/>
      <c r="BJ11" s="240"/>
    </row>
    <row r="12" spans="1:62" x14ac:dyDescent="0.2">
      <c r="A12" s="139"/>
      <c r="B12" s="139"/>
      <c r="D12" s="178" t="s">
        <v>59</v>
      </c>
      <c r="E12" s="244">
        <f ca="1">IF(K12*Q12*E$112&lt;'Summary Results'!M$2,'Summary Results'!M$2/E$112,K12*Q12)</f>
        <v>0</v>
      </c>
      <c r="F12" s="244">
        <f ca="1">IF(L12*R12*F$112&lt;'Summary Results'!N$2,'Summary Results'!N$2/F$112,L12*R12)</f>
        <v>-6.4999999999999982</v>
      </c>
      <c r="G12" s="244">
        <f ca="1">IF(M12*S12*G$112&lt;'Summary Results'!O$2,'Summary Results'!O$2/G$112,M12*S12)</f>
        <v>0</v>
      </c>
      <c r="H12" s="180">
        <f ca="1">IF(N12*T12*H$112&lt;'Summary Results'!P$2,'Summary Results'!P$2/H$112,N12*T12)</f>
        <v>-3.9999999999999991</v>
      </c>
      <c r="I12" s="42"/>
      <c r="J12" s="175" t="s">
        <v>59</v>
      </c>
      <c r="K12" s="176">
        <f t="shared" ca="1" si="1"/>
        <v>1</v>
      </c>
      <c r="L12" s="176">
        <f t="shared" ca="1" si="0"/>
        <v>1</v>
      </c>
      <c r="M12" s="176">
        <f t="shared" ca="1" si="0"/>
        <v>1</v>
      </c>
      <c r="N12" s="177">
        <f t="shared" ca="1" si="0"/>
        <v>1</v>
      </c>
      <c r="O12" s="42"/>
      <c r="P12" s="178" t="s">
        <v>59</v>
      </c>
      <c r="Q12" s="179">
        <f ca="1"/>
        <v>0</v>
      </c>
      <c r="R12" s="179">
        <f ca="1"/>
        <v>-6.4999999999999982</v>
      </c>
      <c r="S12" s="179">
        <f ca="1"/>
        <v>0</v>
      </c>
      <c r="T12" s="180">
        <f ca="1"/>
        <v>-3.9999999999999991</v>
      </c>
      <c r="U12" s="42"/>
      <c r="V12" s="175" t="s">
        <v>59</v>
      </c>
      <c r="W12" s="181"/>
      <c r="X12" s="182"/>
      <c r="Y12" s="182"/>
      <c r="Z12" s="183">
        <v>-40</v>
      </c>
      <c r="AA12" s="42"/>
      <c r="AB12" s="178" t="s">
        <v>59</v>
      </c>
      <c r="AC12" s="179"/>
      <c r="AD12" s="184"/>
      <c r="AE12" s="184"/>
      <c r="AF12" s="185">
        <v>-40</v>
      </c>
      <c r="AG12" s="42"/>
      <c r="AH12" s="175" t="s">
        <v>59</v>
      </c>
      <c r="AI12" s="181"/>
      <c r="AJ12" s="182"/>
      <c r="AK12" s="182"/>
      <c r="AL12" s="183">
        <v>-40</v>
      </c>
      <c r="AM12" s="42"/>
      <c r="AN12" s="178" t="s">
        <v>59</v>
      </c>
      <c r="AO12" s="179"/>
      <c r="AP12" s="179">
        <v>-65</v>
      </c>
      <c r="AQ12" s="179"/>
      <c r="AR12" s="180">
        <v>-40</v>
      </c>
      <c r="AT12" s="178" t="s">
        <v>59</v>
      </c>
      <c r="AU12" s="244">
        <f>VLOOKUP($AT12,[1]Scn1!Scn1_Q3_LR,MATCH(AU$6,[1]!Scn_CH,0),0)</f>
        <v>0</v>
      </c>
      <c r="AV12" s="244">
        <f>VLOOKUP($AT12,[1]Scn1!Scn1_Q3_LR,MATCH(AV$6,[1]!Scn_CH,0),0)</f>
        <v>-6.4999999999999982</v>
      </c>
      <c r="AW12" s="244">
        <f>VLOOKUP($AT12,[1]Scn1!Scn1_Q3_LR,MATCH(AW$6,[1]!Scn_CH,0),0)</f>
        <v>0</v>
      </c>
      <c r="AX12" s="180">
        <f>VLOOKUP($AT12,[1]Scn1!Scn1_Q3_LR,MATCH(AX$6,[1]!Scn_CH,0),0)</f>
        <v>-3.9999999999999991</v>
      </c>
      <c r="AZ12" s="238" t="s">
        <v>59</v>
      </c>
      <c r="BA12" s="239"/>
      <c r="BB12" s="239"/>
      <c r="BC12" s="239"/>
      <c r="BD12" s="240"/>
      <c r="BF12" s="238" t="s">
        <v>59</v>
      </c>
      <c r="BG12" s="239"/>
      <c r="BH12" s="239"/>
      <c r="BI12" s="239"/>
      <c r="BJ12" s="240"/>
    </row>
    <row r="13" spans="1:62" x14ac:dyDescent="0.2">
      <c r="A13" s="139"/>
      <c r="B13" s="139"/>
      <c r="D13" s="178" t="s">
        <v>60</v>
      </c>
      <c r="E13" s="244">
        <f ca="1">IF(K13*Q13*E$112&lt;'Summary Results'!M$2,'Summary Results'!M$2/E$112,K13*Q13)</f>
        <v>0</v>
      </c>
      <c r="F13" s="244">
        <f ca="1">IF(L13*R13*F$112&lt;'Summary Results'!N$2,'Summary Results'!N$2/F$112,L13*R13)</f>
        <v>-6.4999999999999982</v>
      </c>
      <c r="G13" s="244">
        <f ca="1">IF(M13*S13*G$112&lt;'Summary Results'!O$2,'Summary Results'!O$2/G$112,M13*S13)</f>
        <v>0</v>
      </c>
      <c r="H13" s="180">
        <f ca="1">IF(N13*T13*H$112&lt;'Summary Results'!P$2,'Summary Results'!P$2/H$112,N13*T13)</f>
        <v>-3.9999999999999991</v>
      </c>
      <c r="I13" s="42"/>
      <c r="J13" s="175" t="s">
        <v>60</v>
      </c>
      <c r="K13" s="176">
        <f t="shared" ca="1" si="1"/>
        <v>1</v>
      </c>
      <c r="L13" s="176">
        <f t="shared" ca="1" si="0"/>
        <v>1</v>
      </c>
      <c r="M13" s="176">
        <f t="shared" ca="1" si="0"/>
        <v>1</v>
      </c>
      <c r="N13" s="177">
        <f t="shared" ca="1" si="0"/>
        <v>1</v>
      </c>
      <c r="O13" s="42"/>
      <c r="P13" s="178" t="s">
        <v>60</v>
      </c>
      <c r="Q13" s="179">
        <f ca="1"/>
        <v>0</v>
      </c>
      <c r="R13" s="179">
        <f ca="1"/>
        <v>-6.4999999999999982</v>
      </c>
      <c r="S13" s="179">
        <f ca="1"/>
        <v>0</v>
      </c>
      <c r="T13" s="180">
        <f ca="1"/>
        <v>-3.9999999999999991</v>
      </c>
      <c r="U13" s="42"/>
      <c r="V13" s="175" t="s">
        <v>60</v>
      </c>
      <c r="W13" s="181"/>
      <c r="X13" s="182"/>
      <c r="Y13" s="182"/>
      <c r="Z13" s="183">
        <v>-40</v>
      </c>
      <c r="AA13" s="42"/>
      <c r="AB13" s="178" t="s">
        <v>60</v>
      </c>
      <c r="AC13" s="179"/>
      <c r="AD13" s="184"/>
      <c r="AE13" s="184"/>
      <c r="AF13" s="185">
        <v>-40</v>
      </c>
      <c r="AG13" s="42"/>
      <c r="AH13" s="175" t="s">
        <v>60</v>
      </c>
      <c r="AI13" s="181"/>
      <c r="AJ13" s="182"/>
      <c r="AK13" s="182"/>
      <c r="AL13" s="183">
        <v>-40</v>
      </c>
      <c r="AM13" s="42"/>
      <c r="AN13" s="178" t="s">
        <v>60</v>
      </c>
      <c r="AO13" s="179"/>
      <c r="AP13" s="179">
        <v>-65</v>
      </c>
      <c r="AQ13" s="179"/>
      <c r="AR13" s="180">
        <v>-40</v>
      </c>
      <c r="AT13" s="178" t="s">
        <v>60</v>
      </c>
      <c r="AU13" s="244">
        <f>VLOOKUP($AT13,[1]Scn1!Scn1_Q3_LR,MATCH(AU$6,[1]!Scn_CH,0),0)</f>
        <v>0</v>
      </c>
      <c r="AV13" s="244">
        <f>VLOOKUP($AT13,[1]Scn1!Scn1_Q3_LR,MATCH(AV$6,[1]!Scn_CH,0),0)</f>
        <v>-6.4999999999999982</v>
      </c>
      <c r="AW13" s="244">
        <f>VLOOKUP($AT13,[1]Scn1!Scn1_Q3_LR,MATCH(AW$6,[1]!Scn_CH,0),0)</f>
        <v>0</v>
      </c>
      <c r="AX13" s="180">
        <f>VLOOKUP($AT13,[1]Scn1!Scn1_Q3_LR,MATCH(AX$6,[1]!Scn_CH,0),0)</f>
        <v>-3.9999999999999991</v>
      </c>
      <c r="AZ13" s="238" t="s">
        <v>60</v>
      </c>
      <c r="BA13" s="239"/>
      <c r="BB13" s="239"/>
      <c r="BC13" s="239"/>
      <c r="BD13" s="240"/>
      <c r="BF13" s="238" t="s">
        <v>60</v>
      </c>
      <c r="BG13" s="239"/>
      <c r="BH13" s="239"/>
      <c r="BI13" s="239"/>
      <c r="BJ13" s="240"/>
    </row>
    <row r="14" spans="1:62" x14ac:dyDescent="0.2">
      <c r="D14" s="178" t="s">
        <v>74</v>
      </c>
      <c r="E14" s="244">
        <f ca="1">IF(K14*Q14*E$112&lt;'Summary Results'!M$2,'Summary Results'!M$2/E$112,K14*Q14)</f>
        <v>0</v>
      </c>
      <c r="F14" s="244">
        <f ca="1">IF(L14*R14*F$112&lt;'Summary Results'!N$2,'Summary Results'!N$2/F$112,L14*R14)</f>
        <v>-6.4999999999999982</v>
      </c>
      <c r="G14" s="244">
        <f ca="1">IF(M14*S14*G$112&lt;'Summary Results'!O$2,'Summary Results'!O$2/G$112,M14*S14)</f>
        <v>0</v>
      </c>
      <c r="H14" s="180">
        <f ca="1">IF(N14*T14*H$112&lt;'Summary Results'!P$2,'Summary Results'!P$2/H$112,N14*T14)</f>
        <v>-3.9999999999999991</v>
      </c>
      <c r="I14" s="42"/>
      <c r="J14" s="175" t="s">
        <v>74</v>
      </c>
      <c r="K14" s="176">
        <f t="shared" ca="1" si="1"/>
        <v>1</v>
      </c>
      <c r="L14" s="176">
        <f t="shared" ca="1" si="0"/>
        <v>1</v>
      </c>
      <c r="M14" s="176">
        <f t="shared" ca="1" si="0"/>
        <v>1</v>
      </c>
      <c r="N14" s="177">
        <f t="shared" ca="1" si="0"/>
        <v>1</v>
      </c>
      <c r="O14" s="42"/>
      <c r="P14" s="178" t="s">
        <v>74</v>
      </c>
      <c r="Q14" s="179">
        <f ca="1"/>
        <v>0</v>
      </c>
      <c r="R14" s="179">
        <f ca="1"/>
        <v>-6.4999999999999982</v>
      </c>
      <c r="S14" s="179">
        <f ca="1"/>
        <v>0</v>
      </c>
      <c r="T14" s="180">
        <f ca="1"/>
        <v>-3.9999999999999991</v>
      </c>
      <c r="U14" s="42"/>
      <c r="V14" s="175" t="s">
        <v>74</v>
      </c>
      <c r="W14" s="181"/>
      <c r="X14" s="182"/>
      <c r="Y14" s="182"/>
      <c r="Z14" s="183">
        <v>-40</v>
      </c>
      <c r="AA14" s="42"/>
      <c r="AB14" s="178" t="s">
        <v>74</v>
      </c>
      <c r="AC14" s="179"/>
      <c r="AD14" s="184"/>
      <c r="AE14" s="184"/>
      <c r="AF14" s="185">
        <v>-40</v>
      </c>
      <c r="AG14" s="42"/>
      <c r="AH14" s="175" t="s">
        <v>74</v>
      </c>
      <c r="AI14" s="181"/>
      <c r="AJ14" s="182"/>
      <c r="AK14" s="182"/>
      <c r="AL14" s="183">
        <v>-40</v>
      </c>
      <c r="AM14" s="42"/>
      <c r="AN14" s="178" t="s">
        <v>74</v>
      </c>
      <c r="AO14" s="179"/>
      <c r="AP14" s="179">
        <v>-65</v>
      </c>
      <c r="AQ14" s="179"/>
      <c r="AR14" s="180">
        <v>-40</v>
      </c>
      <c r="AT14" s="178" t="s">
        <v>74</v>
      </c>
      <c r="AU14" s="244">
        <f>VLOOKUP($AT14,[1]Scn1!Scn1_Q3_LR,MATCH(AU$6,[1]!Scn_CH,0),0)</f>
        <v>0</v>
      </c>
      <c r="AV14" s="244">
        <f>VLOOKUP($AT14,[1]Scn1!Scn1_Q3_LR,MATCH(AV$6,[1]!Scn_CH,0),0)</f>
        <v>-6.4999999999999982</v>
      </c>
      <c r="AW14" s="244">
        <f>VLOOKUP($AT14,[1]Scn1!Scn1_Q3_LR,MATCH(AW$6,[1]!Scn_CH,0),0)</f>
        <v>0</v>
      </c>
      <c r="AX14" s="180">
        <f>VLOOKUP($AT14,[1]Scn1!Scn1_Q3_LR,MATCH(AX$6,[1]!Scn_CH,0),0)</f>
        <v>-3.9999999999999991</v>
      </c>
      <c r="AZ14" s="238" t="s">
        <v>74</v>
      </c>
      <c r="BA14" s="239"/>
      <c r="BB14" s="239"/>
      <c r="BC14" s="239"/>
      <c r="BD14" s="240"/>
      <c r="BF14" s="238" t="s">
        <v>74</v>
      </c>
      <c r="BG14" s="239"/>
      <c r="BH14" s="239"/>
      <c r="BI14" s="239"/>
      <c r="BJ14" s="240"/>
    </row>
    <row r="15" spans="1:62" x14ac:dyDescent="0.2">
      <c r="D15" s="178" t="s">
        <v>413</v>
      </c>
      <c r="E15" s="244">
        <f ca="1">IF(K15*Q15*E$112&lt;'Summary Results'!M$2,'Summary Results'!M$2/E$112,K15*Q15)</f>
        <v>0</v>
      </c>
      <c r="F15" s="244">
        <f ca="1">IF(L15*R15*F$112&lt;'Summary Results'!N$2,'Summary Results'!N$2/F$112,L15*R15)</f>
        <v>-6.4999999999999982</v>
      </c>
      <c r="G15" s="244">
        <f ca="1">IF(M15*S15*G$112&lt;'Summary Results'!O$2,'Summary Results'!O$2/G$112,M15*S15)</f>
        <v>0</v>
      </c>
      <c r="H15" s="180">
        <f ca="1">IF(N15*T15*H$112&lt;'Summary Results'!P$2,'Summary Results'!P$2/H$112,N15*T15)</f>
        <v>-3.9999999999999991</v>
      </c>
      <c r="I15" s="42"/>
      <c r="J15" s="175" t="s">
        <v>413</v>
      </c>
      <c r="K15" s="176">
        <f t="shared" ca="1" si="1"/>
        <v>1</v>
      </c>
      <c r="L15" s="176">
        <f t="shared" ca="1" si="0"/>
        <v>1</v>
      </c>
      <c r="M15" s="176">
        <f t="shared" ca="1" si="0"/>
        <v>1</v>
      </c>
      <c r="N15" s="177">
        <f t="shared" ca="1" si="0"/>
        <v>1</v>
      </c>
      <c r="O15" s="42"/>
      <c r="P15" s="178" t="s">
        <v>413</v>
      </c>
      <c r="Q15" s="179">
        <f ca="1"/>
        <v>0</v>
      </c>
      <c r="R15" s="179">
        <f ca="1"/>
        <v>-6.4999999999999982</v>
      </c>
      <c r="S15" s="179">
        <f ca="1"/>
        <v>0</v>
      </c>
      <c r="T15" s="180">
        <f ca="1"/>
        <v>-3.9999999999999991</v>
      </c>
      <c r="U15" s="42"/>
      <c r="V15" s="175" t="s">
        <v>413</v>
      </c>
      <c r="W15" s="181"/>
      <c r="X15" s="182"/>
      <c r="Y15" s="182"/>
      <c r="Z15" s="183">
        <v>-40</v>
      </c>
      <c r="AA15" s="42"/>
      <c r="AB15" s="178" t="s">
        <v>413</v>
      </c>
      <c r="AC15" s="179"/>
      <c r="AD15" s="184"/>
      <c r="AE15" s="184"/>
      <c r="AF15" s="185">
        <v>-40</v>
      </c>
      <c r="AG15" s="42"/>
      <c r="AH15" s="175" t="s">
        <v>413</v>
      </c>
      <c r="AI15" s="181"/>
      <c r="AJ15" s="182"/>
      <c r="AK15" s="182"/>
      <c r="AL15" s="183">
        <v>-40</v>
      </c>
      <c r="AM15" s="42"/>
      <c r="AN15" s="178" t="s">
        <v>413</v>
      </c>
      <c r="AO15" s="179"/>
      <c r="AP15" s="179">
        <v>-65</v>
      </c>
      <c r="AQ15" s="179"/>
      <c r="AR15" s="180">
        <v>-40</v>
      </c>
      <c r="AT15" s="178" t="s">
        <v>413</v>
      </c>
      <c r="AU15" s="244">
        <f>VLOOKUP($AT15,[1]Scn1!Scn1_Q3_LR,MATCH(AU$6,[1]!Scn_CH,0),0)</f>
        <v>0</v>
      </c>
      <c r="AV15" s="244">
        <f>VLOOKUP($AT15,[1]Scn1!Scn1_Q3_LR,MATCH(AV$6,[1]!Scn_CH,0),0)</f>
        <v>-6.4999999999999982</v>
      </c>
      <c r="AW15" s="244">
        <f>VLOOKUP($AT15,[1]Scn1!Scn1_Q3_LR,MATCH(AW$6,[1]!Scn_CH,0),0)</f>
        <v>0</v>
      </c>
      <c r="AX15" s="180">
        <f>VLOOKUP($AT15,[1]Scn1!Scn1_Q3_LR,MATCH(AX$6,[1]!Scn_CH,0),0)</f>
        <v>-3.9999999999999991</v>
      </c>
      <c r="AZ15" s="238" t="s">
        <v>413</v>
      </c>
      <c r="BA15" s="239"/>
      <c r="BB15" s="239"/>
      <c r="BC15" s="239"/>
      <c r="BD15" s="240"/>
      <c r="BF15" s="238" t="s">
        <v>413</v>
      </c>
      <c r="BG15" s="239"/>
      <c r="BH15" s="239"/>
      <c r="BI15" s="239"/>
      <c r="BJ15" s="240"/>
    </row>
    <row r="16" spans="1:62" x14ac:dyDescent="0.2">
      <c r="D16" s="178" t="s">
        <v>414</v>
      </c>
      <c r="E16" s="244">
        <f ca="1">IF(K16*Q16*E$112&lt;'Summary Results'!M$2,'Summary Results'!M$2/E$112,K16*Q16)</f>
        <v>-4.5</v>
      </c>
      <c r="F16" s="244">
        <f ca="1">IF(L16*R16*F$112&lt;'Summary Results'!N$2,'Summary Results'!N$2/F$112,L16*R16)</f>
        <v>-6.4999999999999982</v>
      </c>
      <c r="G16" s="244">
        <f ca="1">IF(M16*S16*G$112&lt;'Summary Results'!O$2,'Summary Results'!O$2/G$112,M16*S16)</f>
        <v>0</v>
      </c>
      <c r="H16" s="180">
        <f ca="1">IF(N16*T16*H$112&lt;'Summary Results'!P$2,'Summary Results'!P$2/H$112,N16*T16)</f>
        <v>-4.9999999999999991</v>
      </c>
      <c r="I16" s="42"/>
      <c r="J16" s="175" t="s">
        <v>414</v>
      </c>
      <c r="K16" s="176">
        <f t="shared" ca="1" si="1"/>
        <v>1</v>
      </c>
      <c r="L16" s="176">
        <f t="shared" ca="1" si="0"/>
        <v>1</v>
      </c>
      <c r="M16" s="176">
        <f t="shared" ca="1" si="0"/>
        <v>1</v>
      </c>
      <c r="N16" s="177">
        <f t="shared" ca="1" si="0"/>
        <v>1</v>
      </c>
      <c r="O16" s="42"/>
      <c r="P16" s="178" t="s">
        <v>414</v>
      </c>
      <c r="Q16" s="179">
        <f ca="1"/>
        <v>-4.5</v>
      </c>
      <c r="R16" s="179">
        <f ca="1"/>
        <v>-6.4999999999999982</v>
      </c>
      <c r="S16" s="179">
        <f ca="1"/>
        <v>0</v>
      </c>
      <c r="T16" s="180">
        <f ca="1"/>
        <v>-4.9999999999999991</v>
      </c>
      <c r="U16" s="42"/>
      <c r="V16" s="175" t="s">
        <v>414</v>
      </c>
      <c r="W16" s="181">
        <v>-20</v>
      </c>
      <c r="X16" s="182"/>
      <c r="Y16" s="182"/>
      <c r="Z16" s="183"/>
      <c r="AA16" s="42"/>
      <c r="AB16" s="178" t="s">
        <v>414</v>
      </c>
      <c r="AC16" s="179">
        <v>-25</v>
      </c>
      <c r="AD16" s="184"/>
      <c r="AE16" s="184"/>
      <c r="AF16" s="185"/>
      <c r="AG16" s="42"/>
      <c r="AH16" s="175" t="s">
        <v>414</v>
      </c>
      <c r="AI16" s="181">
        <v>-25</v>
      </c>
      <c r="AJ16" s="182"/>
      <c r="AK16" s="182"/>
      <c r="AL16" s="183">
        <v>-50</v>
      </c>
      <c r="AM16" s="42"/>
      <c r="AN16" s="178" t="s">
        <v>414</v>
      </c>
      <c r="AO16" s="179">
        <v>-25</v>
      </c>
      <c r="AP16" s="179">
        <v>-65</v>
      </c>
      <c r="AQ16" s="179"/>
      <c r="AR16" s="180">
        <v>-50</v>
      </c>
      <c r="AT16" s="178" t="s">
        <v>414</v>
      </c>
      <c r="AU16" s="244">
        <f>VLOOKUP($AT16,[1]Scn1!Scn1_Q3_LR,MATCH(AU$6,[1]!Scn_CH,0),0)</f>
        <v>-4.5</v>
      </c>
      <c r="AV16" s="244">
        <f>VLOOKUP($AT16,[1]Scn1!Scn1_Q3_LR,MATCH(AV$6,[1]!Scn_CH,0),0)</f>
        <v>-6.4999999999999982</v>
      </c>
      <c r="AW16" s="244">
        <f>VLOOKUP($AT16,[1]Scn1!Scn1_Q3_LR,MATCH(AW$6,[1]!Scn_CH,0),0)</f>
        <v>0</v>
      </c>
      <c r="AX16" s="180">
        <f>VLOOKUP($AT16,[1]Scn1!Scn1_Q3_LR,MATCH(AX$6,[1]!Scn_CH,0),0)</f>
        <v>-4.9999999999999991</v>
      </c>
      <c r="AZ16" s="238" t="s">
        <v>414</v>
      </c>
      <c r="BA16" s="239"/>
      <c r="BB16" s="239"/>
      <c r="BC16" s="239"/>
      <c r="BD16" s="240"/>
      <c r="BF16" s="238" t="s">
        <v>414</v>
      </c>
      <c r="BG16" s="239"/>
      <c r="BH16" s="239"/>
      <c r="BI16" s="239"/>
      <c r="BJ16" s="240"/>
    </row>
    <row r="17" spans="4:62" x14ac:dyDescent="0.2">
      <c r="D17" s="178" t="s">
        <v>415</v>
      </c>
      <c r="E17" s="244">
        <f ca="1">IF(K17*Q17*E$112&lt;'Summary Results'!M$2,'Summary Results'!M$2/E$112,K17*Q17)</f>
        <v>-4.5</v>
      </c>
      <c r="F17" s="244">
        <f ca="1">IF(L17*R17*F$112&lt;'Summary Results'!N$2,'Summary Results'!N$2/F$112,L17*R17)</f>
        <v>-6.4999999999999982</v>
      </c>
      <c r="G17" s="244">
        <f ca="1">IF(M17*S17*G$112&lt;'Summary Results'!O$2,'Summary Results'!O$2/G$112,M17*S17)</f>
        <v>0</v>
      </c>
      <c r="H17" s="180">
        <f ca="1">IF(N17*T17*H$112&lt;'Summary Results'!P$2,'Summary Results'!P$2/H$112,N17*T17)</f>
        <v>-4.9999999999999991</v>
      </c>
      <c r="I17" s="42"/>
      <c r="J17" s="175" t="s">
        <v>415</v>
      </c>
      <c r="K17" s="176">
        <f t="shared" ca="1" si="1"/>
        <v>1</v>
      </c>
      <c r="L17" s="176">
        <f t="shared" ca="1" si="0"/>
        <v>1</v>
      </c>
      <c r="M17" s="176">
        <f t="shared" ca="1" si="0"/>
        <v>1</v>
      </c>
      <c r="N17" s="177">
        <f t="shared" ca="1" si="0"/>
        <v>1</v>
      </c>
      <c r="O17" s="42"/>
      <c r="P17" s="178" t="s">
        <v>415</v>
      </c>
      <c r="Q17" s="179">
        <f ca="1"/>
        <v>-4.5</v>
      </c>
      <c r="R17" s="179">
        <f ca="1"/>
        <v>-6.4999999999999982</v>
      </c>
      <c r="S17" s="179">
        <f ca="1"/>
        <v>0</v>
      </c>
      <c r="T17" s="180">
        <f ca="1"/>
        <v>-4.9999999999999991</v>
      </c>
      <c r="U17" s="42"/>
      <c r="V17" s="175" t="s">
        <v>415</v>
      </c>
      <c r="W17" s="181">
        <v>-20</v>
      </c>
      <c r="X17" s="182"/>
      <c r="Y17" s="182"/>
      <c r="Z17" s="183"/>
      <c r="AA17" s="42"/>
      <c r="AB17" s="178" t="s">
        <v>415</v>
      </c>
      <c r="AC17" s="179">
        <v>-25</v>
      </c>
      <c r="AD17" s="184"/>
      <c r="AE17" s="184"/>
      <c r="AF17" s="185"/>
      <c r="AG17" s="42"/>
      <c r="AH17" s="175" t="s">
        <v>415</v>
      </c>
      <c r="AI17" s="181">
        <v>-25</v>
      </c>
      <c r="AJ17" s="182"/>
      <c r="AK17" s="182"/>
      <c r="AL17" s="183">
        <v>-50</v>
      </c>
      <c r="AM17" s="42"/>
      <c r="AN17" s="178" t="s">
        <v>415</v>
      </c>
      <c r="AO17" s="179">
        <v>-25</v>
      </c>
      <c r="AP17" s="179">
        <v>-65</v>
      </c>
      <c r="AQ17" s="179"/>
      <c r="AR17" s="180">
        <v>-50</v>
      </c>
      <c r="AT17" s="178" t="s">
        <v>415</v>
      </c>
      <c r="AU17" s="244">
        <f>VLOOKUP($AT17,[1]Scn1!Scn1_Q3_LR,MATCH(AU$6,[1]!Scn_CH,0),0)</f>
        <v>-4.5</v>
      </c>
      <c r="AV17" s="244">
        <f>VLOOKUP($AT17,[1]Scn1!Scn1_Q3_LR,MATCH(AV$6,[1]!Scn_CH,0),0)</f>
        <v>-6.4999999999999982</v>
      </c>
      <c r="AW17" s="244">
        <f>VLOOKUP($AT17,[1]Scn1!Scn1_Q3_LR,MATCH(AW$6,[1]!Scn_CH,0),0)</f>
        <v>0</v>
      </c>
      <c r="AX17" s="180">
        <f>VLOOKUP($AT17,[1]Scn1!Scn1_Q3_LR,MATCH(AX$6,[1]!Scn_CH,0),0)</f>
        <v>-4.9999999999999991</v>
      </c>
      <c r="AZ17" s="238" t="s">
        <v>415</v>
      </c>
      <c r="BA17" s="239"/>
      <c r="BB17" s="239"/>
      <c r="BC17" s="239"/>
      <c r="BD17" s="240"/>
      <c r="BF17" s="238" t="s">
        <v>415</v>
      </c>
      <c r="BG17" s="239"/>
      <c r="BH17" s="239"/>
      <c r="BI17" s="239"/>
      <c r="BJ17" s="240"/>
    </row>
    <row r="18" spans="4:62" x14ac:dyDescent="0.2">
      <c r="D18" s="178" t="s">
        <v>416</v>
      </c>
      <c r="E18" s="244">
        <f ca="1">IF(K18*Q18*E$112&lt;'Summary Results'!M$2,'Summary Results'!M$2/E$112,K18*Q18)</f>
        <v>-4.5</v>
      </c>
      <c r="F18" s="244">
        <f ca="1">IF(L18*R18*F$112&lt;'Summary Results'!N$2,'Summary Results'!N$2/F$112,L18*R18)</f>
        <v>-6.4999999999999982</v>
      </c>
      <c r="G18" s="244">
        <f ca="1">IF(M18*S18*G$112&lt;'Summary Results'!O$2,'Summary Results'!O$2/G$112,M18*S18)</f>
        <v>0</v>
      </c>
      <c r="H18" s="180">
        <f ca="1">IF(N18*T18*H$112&lt;'Summary Results'!P$2,'Summary Results'!P$2/H$112,N18*T18)</f>
        <v>-4.9999999999999991</v>
      </c>
      <c r="I18" s="42"/>
      <c r="J18" s="175" t="s">
        <v>416</v>
      </c>
      <c r="K18" s="176">
        <f t="shared" ca="1" si="1"/>
        <v>1</v>
      </c>
      <c r="L18" s="176">
        <f t="shared" ca="1" si="0"/>
        <v>1</v>
      </c>
      <c r="M18" s="176">
        <f t="shared" ca="1" si="0"/>
        <v>1</v>
      </c>
      <c r="N18" s="177">
        <f t="shared" ca="1" si="0"/>
        <v>1</v>
      </c>
      <c r="O18" s="42"/>
      <c r="P18" s="178" t="s">
        <v>416</v>
      </c>
      <c r="Q18" s="179">
        <f ca="1"/>
        <v>-4.5</v>
      </c>
      <c r="R18" s="179">
        <f ca="1"/>
        <v>-6.4999999999999982</v>
      </c>
      <c r="S18" s="179">
        <f ca="1"/>
        <v>0</v>
      </c>
      <c r="T18" s="180">
        <f ca="1"/>
        <v>-4.9999999999999991</v>
      </c>
      <c r="U18" s="42"/>
      <c r="V18" s="175" t="s">
        <v>416</v>
      </c>
      <c r="W18" s="181">
        <v>-20</v>
      </c>
      <c r="X18" s="182"/>
      <c r="Y18" s="182"/>
      <c r="Z18" s="183"/>
      <c r="AA18" s="42"/>
      <c r="AB18" s="178" t="s">
        <v>416</v>
      </c>
      <c r="AC18" s="179">
        <v>-25</v>
      </c>
      <c r="AD18" s="184"/>
      <c r="AE18" s="184"/>
      <c r="AF18" s="185"/>
      <c r="AG18" s="42"/>
      <c r="AH18" s="175" t="s">
        <v>416</v>
      </c>
      <c r="AI18" s="181">
        <v>-25</v>
      </c>
      <c r="AJ18" s="182"/>
      <c r="AK18" s="182"/>
      <c r="AL18" s="183">
        <v>-50</v>
      </c>
      <c r="AM18" s="42"/>
      <c r="AN18" s="178" t="s">
        <v>416</v>
      </c>
      <c r="AO18" s="179">
        <v>-25</v>
      </c>
      <c r="AP18" s="179">
        <v>-65</v>
      </c>
      <c r="AQ18" s="179"/>
      <c r="AR18" s="180">
        <v>-50</v>
      </c>
      <c r="AT18" s="178" t="s">
        <v>416</v>
      </c>
      <c r="AU18" s="244">
        <f>VLOOKUP($AT18,[1]Scn1!Scn1_Q3_LR,MATCH(AU$6,[1]!Scn_CH,0),0)</f>
        <v>-4.5</v>
      </c>
      <c r="AV18" s="244">
        <f>VLOOKUP($AT18,[1]Scn1!Scn1_Q3_LR,MATCH(AV$6,[1]!Scn_CH,0),0)</f>
        <v>-6.4999999999999982</v>
      </c>
      <c r="AW18" s="244">
        <f>VLOOKUP($AT18,[1]Scn1!Scn1_Q3_LR,MATCH(AW$6,[1]!Scn_CH,0),0)</f>
        <v>0</v>
      </c>
      <c r="AX18" s="180">
        <f>VLOOKUP($AT18,[1]Scn1!Scn1_Q3_LR,MATCH(AX$6,[1]!Scn_CH,0),0)</f>
        <v>-4.9999999999999991</v>
      </c>
      <c r="AZ18" s="238" t="s">
        <v>416</v>
      </c>
      <c r="BA18" s="239"/>
      <c r="BB18" s="239"/>
      <c r="BC18" s="239"/>
      <c r="BD18" s="240"/>
      <c r="BF18" s="238" t="s">
        <v>416</v>
      </c>
      <c r="BG18" s="239"/>
      <c r="BH18" s="239"/>
      <c r="BI18" s="239"/>
      <c r="BJ18" s="240"/>
    </row>
    <row r="19" spans="4:62" x14ac:dyDescent="0.2">
      <c r="D19" s="178" t="s">
        <v>417</v>
      </c>
      <c r="E19" s="244">
        <f ca="1">IF(K19*Q19*E$112&lt;'Summary Results'!M$2,'Summary Results'!M$2/E$112,K19*Q19)</f>
        <v>-4.5</v>
      </c>
      <c r="F19" s="244">
        <f ca="1">IF(L19*R19*F$112&lt;'Summary Results'!N$2,'Summary Results'!N$2/F$112,L19*R19)</f>
        <v>-6.4999999999999982</v>
      </c>
      <c r="G19" s="244">
        <f ca="1">IF(M19*S19*G$112&lt;'Summary Results'!O$2,'Summary Results'!O$2/G$112,M19*S19)</f>
        <v>0</v>
      </c>
      <c r="H19" s="180">
        <f ca="1">IF(N19*T19*H$112&lt;'Summary Results'!P$2,'Summary Results'!P$2/H$112,N19*T19)</f>
        <v>-4.9999999999999991</v>
      </c>
      <c r="I19" s="42"/>
      <c r="J19" s="175" t="s">
        <v>417</v>
      </c>
      <c r="K19" s="176">
        <f t="shared" ca="1" si="1"/>
        <v>1</v>
      </c>
      <c r="L19" s="176">
        <f t="shared" ca="1" si="0"/>
        <v>1</v>
      </c>
      <c r="M19" s="176">
        <f t="shared" ca="1" si="0"/>
        <v>1</v>
      </c>
      <c r="N19" s="177">
        <f t="shared" ca="1" si="0"/>
        <v>1</v>
      </c>
      <c r="O19" s="42"/>
      <c r="P19" s="178" t="s">
        <v>417</v>
      </c>
      <c r="Q19" s="179">
        <f ca="1"/>
        <v>-4.5</v>
      </c>
      <c r="R19" s="179">
        <f ca="1"/>
        <v>-6.4999999999999982</v>
      </c>
      <c r="S19" s="179">
        <f ca="1"/>
        <v>0</v>
      </c>
      <c r="T19" s="180">
        <f ca="1"/>
        <v>-4.9999999999999991</v>
      </c>
      <c r="U19" s="42"/>
      <c r="V19" s="175" t="s">
        <v>417</v>
      </c>
      <c r="W19" s="181">
        <v>-20</v>
      </c>
      <c r="X19" s="182"/>
      <c r="Y19" s="182"/>
      <c r="Z19" s="183"/>
      <c r="AA19" s="42"/>
      <c r="AB19" s="178" t="s">
        <v>417</v>
      </c>
      <c r="AC19" s="179">
        <v>-25</v>
      </c>
      <c r="AD19" s="184"/>
      <c r="AE19" s="184"/>
      <c r="AF19" s="185"/>
      <c r="AG19" s="42"/>
      <c r="AH19" s="175" t="s">
        <v>417</v>
      </c>
      <c r="AI19" s="181">
        <v>-25</v>
      </c>
      <c r="AJ19" s="182"/>
      <c r="AK19" s="182"/>
      <c r="AL19" s="183">
        <v>-50</v>
      </c>
      <c r="AM19" s="42"/>
      <c r="AN19" s="178" t="s">
        <v>417</v>
      </c>
      <c r="AO19" s="179">
        <v>-25</v>
      </c>
      <c r="AP19" s="179">
        <v>-65</v>
      </c>
      <c r="AQ19" s="179"/>
      <c r="AR19" s="180">
        <v>-50</v>
      </c>
      <c r="AT19" s="178" t="s">
        <v>417</v>
      </c>
      <c r="AU19" s="244">
        <f>VLOOKUP($AT19,[1]Scn1!Scn1_Q3_LR,MATCH(AU$6,[1]!Scn_CH,0),0)</f>
        <v>-4.5</v>
      </c>
      <c r="AV19" s="244">
        <f>VLOOKUP($AT19,[1]Scn1!Scn1_Q3_LR,MATCH(AV$6,[1]!Scn_CH,0),0)</f>
        <v>-6.4999999999999982</v>
      </c>
      <c r="AW19" s="244">
        <f>VLOOKUP($AT19,[1]Scn1!Scn1_Q3_LR,MATCH(AW$6,[1]!Scn_CH,0),0)</f>
        <v>0</v>
      </c>
      <c r="AX19" s="180">
        <f>VLOOKUP($AT19,[1]Scn1!Scn1_Q3_LR,MATCH(AX$6,[1]!Scn_CH,0),0)</f>
        <v>-4.9999999999999991</v>
      </c>
      <c r="AZ19" s="238" t="s">
        <v>417</v>
      </c>
      <c r="BA19" s="239"/>
      <c r="BB19" s="239"/>
      <c r="BC19" s="239"/>
      <c r="BD19" s="240"/>
      <c r="BF19" s="238" t="s">
        <v>417</v>
      </c>
      <c r="BG19" s="239"/>
      <c r="BH19" s="239"/>
      <c r="BI19" s="239"/>
      <c r="BJ19" s="240"/>
    </row>
    <row r="20" spans="4:62" x14ac:dyDescent="0.2">
      <c r="D20" s="178" t="s">
        <v>418</v>
      </c>
      <c r="E20" s="244">
        <f ca="1">IF(K20*Q20*E$112&lt;'Summary Results'!M$2,'Summary Results'!M$2/E$112,K20*Q20)</f>
        <v>-4.5</v>
      </c>
      <c r="F20" s="244">
        <f ca="1">IF(L20*R20*F$112&lt;'Summary Results'!N$2,'Summary Results'!N$2/F$112,L20*R20)</f>
        <v>-6.4999999999999982</v>
      </c>
      <c r="G20" s="244">
        <f ca="1">IF(M20*S20*G$112&lt;'Summary Results'!O$2,'Summary Results'!O$2/G$112,M20*S20)</f>
        <v>0</v>
      </c>
      <c r="H20" s="180">
        <f ca="1">IF(N20*T20*H$112&lt;'Summary Results'!P$2,'Summary Results'!P$2/H$112,N20*T20)</f>
        <v>-4.9999999999999991</v>
      </c>
      <c r="I20" s="42"/>
      <c r="J20" s="175" t="s">
        <v>418</v>
      </c>
      <c r="K20" s="176">
        <f t="shared" ca="1" si="1"/>
        <v>1</v>
      </c>
      <c r="L20" s="176">
        <f t="shared" ca="1" si="0"/>
        <v>1</v>
      </c>
      <c r="M20" s="176">
        <f t="shared" ca="1" si="0"/>
        <v>1</v>
      </c>
      <c r="N20" s="177">
        <f t="shared" ca="1" si="0"/>
        <v>1</v>
      </c>
      <c r="O20" s="42"/>
      <c r="P20" s="178" t="s">
        <v>418</v>
      </c>
      <c r="Q20" s="179">
        <f ca="1"/>
        <v>-4.5</v>
      </c>
      <c r="R20" s="179">
        <f ca="1"/>
        <v>-6.4999999999999982</v>
      </c>
      <c r="S20" s="179">
        <f ca="1"/>
        <v>0</v>
      </c>
      <c r="T20" s="180">
        <f ca="1"/>
        <v>-4.9999999999999991</v>
      </c>
      <c r="U20" s="42"/>
      <c r="V20" s="175" t="s">
        <v>418</v>
      </c>
      <c r="W20" s="181">
        <v>-20</v>
      </c>
      <c r="X20" s="182"/>
      <c r="Y20" s="182"/>
      <c r="Z20" s="183"/>
      <c r="AA20" s="42"/>
      <c r="AB20" s="178" t="s">
        <v>418</v>
      </c>
      <c r="AC20" s="179">
        <v>-25</v>
      </c>
      <c r="AD20" s="184"/>
      <c r="AE20" s="184"/>
      <c r="AF20" s="185"/>
      <c r="AG20" s="42"/>
      <c r="AH20" s="175" t="s">
        <v>418</v>
      </c>
      <c r="AI20" s="181">
        <v>-25</v>
      </c>
      <c r="AJ20" s="182"/>
      <c r="AK20" s="182"/>
      <c r="AL20" s="183">
        <v>-50</v>
      </c>
      <c r="AM20" s="42"/>
      <c r="AN20" s="178" t="s">
        <v>418</v>
      </c>
      <c r="AO20" s="179">
        <v>-25</v>
      </c>
      <c r="AP20" s="179">
        <v>-65</v>
      </c>
      <c r="AQ20" s="179"/>
      <c r="AR20" s="180">
        <v>-50</v>
      </c>
      <c r="AT20" s="178" t="s">
        <v>418</v>
      </c>
      <c r="AU20" s="244">
        <f>VLOOKUP($AT20,[1]Scn1!Scn1_Q3_LR,MATCH(AU$6,[1]!Scn_CH,0),0)</f>
        <v>-4.5</v>
      </c>
      <c r="AV20" s="244">
        <f>VLOOKUP($AT20,[1]Scn1!Scn1_Q3_LR,MATCH(AV$6,[1]!Scn_CH,0),0)</f>
        <v>-6.4999999999999982</v>
      </c>
      <c r="AW20" s="244">
        <f>VLOOKUP($AT20,[1]Scn1!Scn1_Q3_LR,MATCH(AW$6,[1]!Scn_CH,0),0)</f>
        <v>0</v>
      </c>
      <c r="AX20" s="180">
        <f>VLOOKUP($AT20,[1]Scn1!Scn1_Q3_LR,MATCH(AX$6,[1]!Scn_CH,0),0)</f>
        <v>-4.9999999999999991</v>
      </c>
      <c r="AZ20" s="238" t="s">
        <v>418</v>
      </c>
      <c r="BA20" s="239"/>
      <c r="BB20" s="239"/>
      <c r="BC20" s="239"/>
      <c r="BD20" s="240"/>
      <c r="BF20" s="238" t="s">
        <v>418</v>
      </c>
      <c r="BG20" s="239"/>
      <c r="BH20" s="239"/>
      <c r="BI20" s="239"/>
      <c r="BJ20" s="240"/>
    </row>
    <row r="21" spans="4:62" x14ac:dyDescent="0.2">
      <c r="D21" s="178" t="s">
        <v>419</v>
      </c>
      <c r="E21" s="244">
        <f ca="1">IF(K21*Q21*E$112&lt;'Summary Results'!M$2,'Summary Results'!M$2/E$112,K21*Q21)</f>
        <v>-4.5</v>
      </c>
      <c r="F21" s="244">
        <f ca="1">IF(L21*R21*F$112&lt;'Summary Results'!N$2,'Summary Results'!N$2/F$112,L21*R21)</f>
        <v>-6.4999999999999982</v>
      </c>
      <c r="G21" s="244">
        <f ca="1">IF(M21*S21*G$112&lt;'Summary Results'!O$2,'Summary Results'!O$2/G$112,M21*S21)</f>
        <v>0</v>
      </c>
      <c r="H21" s="180">
        <f ca="1">IF(N21*T21*H$112&lt;'Summary Results'!P$2,'Summary Results'!P$2/H$112,N21*T21)</f>
        <v>-4.9999999999999991</v>
      </c>
      <c r="I21" s="42"/>
      <c r="J21" s="175" t="s">
        <v>419</v>
      </c>
      <c r="K21" s="176">
        <f t="shared" ca="1" si="1"/>
        <v>1</v>
      </c>
      <c r="L21" s="176">
        <f t="shared" ca="1" si="0"/>
        <v>1</v>
      </c>
      <c r="M21" s="176">
        <f t="shared" ca="1" si="0"/>
        <v>1</v>
      </c>
      <c r="N21" s="177">
        <f t="shared" ca="1" si="0"/>
        <v>1</v>
      </c>
      <c r="O21" s="42"/>
      <c r="P21" s="178" t="s">
        <v>419</v>
      </c>
      <c r="Q21" s="179">
        <f ca="1"/>
        <v>-4.5</v>
      </c>
      <c r="R21" s="179">
        <f ca="1"/>
        <v>-6.4999999999999982</v>
      </c>
      <c r="S21" s="179">
        <f ca="1"/>
        <v>0</v>
      </c>
      <c r="T21" s="180">
        <f ca="1"/>
        <v>-4.9999999999999991</v>
      </c>
      <c r="U21" s="42"/>
      <c r="V21" s="175" t="s">
        <v>419</v>
      </c>
      <c r="W21" s="181">
        <v>-20</v>
      </c>
      <c r="X21" s="182"/>
      <c r="Y21" s="182"/>
      <c r="Z21" s="183"/>
      <c r="AA21" s="42"/>
      <c r="AB21" s="178" t="s">
        <v>419</v>
      </c>
      <c r="AC21" s="179">
        <v>-25</v>
      </c>
      <c r="AD21" s="184"/>
      <c r="AE21" s="184"/>
      <c r="AF21" s="185"/>
      <c r="AG21" s="42"/>
      <c r="AH21" s="175" t="s">
        <v>419</v>
      </c>
      <c r="AI21" s="181">
        <v>-25</v>
      </c>
      <c r="AJ21" s="182"/>
      <c r="AK21" s="182"/>
      <c r="AL21" s="183">
        <v>-50</v>
      </c>
      <c r="AM21" s="42"/>
      <c r="AN21" s="178" t="s">
        <v>419</v>
      </c>
      <c r="AO21" s="179">
        <v>-25</v>
      </c>
      <c r="AP21" s="179">
        <v>-65</v>
      </c>
      <c r="AQ21" s="179"/>
      <c r="AR21" s="180">
        <v>-50</v>
      </c>
      <c r="AT21" s="178" t="s">
        <v>419</v>
      </c>
      <c r="AU21" s="244">
        <f>VLOOKUP($AT21,[1]Scn1!Scn1_Q3_LR,MATCH(AU$6,[1]!Scn_CH,0),0)</f>
        <v>-4.5</v>
      </c>
      <c r="AV21" s="244">
        <f>VLOOKUP($AT21,[1]Scn1!Scn1_Q3_LR,MATCH(AV$6,[1]!Scn_CH,0),0)</f>
        <v>-6.4999999999999982</v>
      </c>
      <c r="AW21" s="244">
        <f>VLOOKUP($AT21,[1]Scn1!Scn1_Q3_LR,MATCH(AW$6,[1]!Scn_CH,0),0)</f>
        <v>0</v>
      </c>
      <c r="AX21" s="180">
        <f>VLOOKUP($AT21,[1]Scn1!Scn1_Q3_LR,MATCH(AX$6,[1]!Scn_CH,0),0)</f>
        <v>-4.9999999999999991</v>
      </c>
      <c r="AZ21" s="238" t="s">
        <v>419</v>
      </c>
      <c r="BA21" s="239"/>
      <c r="BB21" s="239"/>
      <c r="BC21" s="239"/>
      <c r="BD21" s="240"/>
      <c r="BF21" s="238" t="s">
        <v>419</v>
      </c>
      <c r="BG21" s="239"/>
      <c r="BH21" s="239"/>
      <c r="BI21" s="239"/>
      <c r="BJ21" s="240"/>
    </row>
    <row r="22" spans="4:62" x14ac:dyDescent="0.2">
      <c r="D22" s="178" t="s">
        <v>420</v>
      </c>
      <c r="E22" s="244">
        <f ca="1">IF(K22*Q22*E$112&lt;'Summary Results'!M$2,'Summary Results'!M$2/E$112,K22*Q22)</f>
        <v>-4.5</v>
      </c>
      <c r="F22" s="244">
        <f ca="1">IF(L22*R22*F$112&lt;'Summary Results'!N$2,'Summary Results'!N$2/F$112,L22*R22)</f>
        <v>-6.4999999999999982</v>
      </c>
      <c r="G22" s="244">
        <f ca="1">IF(M22*S22*G$112&lt;'Summary Results'!O$2,'Summary Results'!O$2/G$112,M22*S22)</f>
        <v>0</v>
      </c>
      <c r="H22" s="180">
        <f ca="1">IF(N22*T22*H$112&lt;'Summary Results'!P$2,'Summary Results'!P$2/H$112,N22*T22)</f>
        <v>-4.9999999999999991</v>
      </c>
      <c r="I22" s="42"/>
      <c r="J22" s="175" t="s">
        <v>420</v>
      </c>
      <c r="K22" s="176">
        <f t="shared" ca="1" si="1"/>
        <v>1</v>
      </c>
      <c r="L22" s="176">
        <f t="shared" ca="1" si="0"/>
        <v>1</v>
      </c>
      <c r="M22" s="176">
        <f t="shared" ca="1" si="0"/>
        <v>1</v>
      </c>
      <c r="N22" s="177">
        <f t="shared" ca="1" si="0"/>
        <v>1</v>
      </c>
      <c r="O22" s="42"/>
      <c r="P22" s="178" t="s">
        <v>420</v>
      </c>
      <c r="Q22" s="179">
        <f ca="1"/>
        <v>-4.5</v>
      </c>
      <c r="R22" s="179">
        <f ca="1"/>
        <v>-6.4999999999999982</v>
      </c>
      <c r="S22" s="179">
        <f ca="1"/>
        <v>0</v>
      </c>
      <c r="T22" s="180">
        <f ca="1"/>
        <v>-4.9999999999999991</v>
      </c>
      <c r="U22" s="42"/>
      <c r="V22" s="175" t="s">
        <v>420</v>
      </c>
      <c r="W22" s="181">
        <v>-20</v>
      </c>
      <c r="X22" s="182"/>
      <c r="Y22" s="182"/>
      <c r="Z22" s="183"/>
      <c r="AA22" s="42"/>
      <c r="AB22" s="178" t="s">
        <v>420</v>
      </c>
      <c r="AC22" s="179">
        <v>-25</v>
      </c>
      <c r="AD22" s="184"/>
      <c r="AE22" s="184"/>
      <c r="AF22" s="185"/>
      <c r="AG22" s="42"/>
      <c r="AH22" s="175" t="s">
        <v>420</v>
      </c>
      <c r="AI22" s="181">
        <v>-25</v>
      </c>
      <c r="AJ22" s="182"/>
      <c r="AK22" s="182"/>
      <c r="AL22" s="183">
        <v>-50</v>
      </c>
      <c r="AM22" s="42"/>
      <c r="AN22" s="178" t="s">
        <v>420</v>
      </c>
      <c r="AO22" s="179">
        <v>-25</v>
      </c>
      <c r="AP22" s="179">
        <v>-65</v>
      </c>
      <c r="AQ22" s="179"/>
      <c r="AR22" s="180">
        <v>-50</v>
      </c>
      <c r="AT22" s="178" t="s">
        <v>420</v>
      </c>
      <c r="AU22" s="244">
        <f>VLOOKUP($AT22,[1]Scn1!Scn1_Q3_LR,MATCH(AU$6,[1]!Scn_CH,0),0)</f>
        <v>-4.5</v>
      </c>
      <c r="AV22" s="244">
        <f>VLOOKUP($AT22,[1]Scn1!Scn1_Q3_LR,MATCH(AV$6,[1]!Scn_CH,0),0)</f>
        <v>-6.4999999999999982</v>
      </c>
      <c r="AW22" s="244">
        <f>VLOOKUP($AT22,[1]Scn1!Scn1_Q3_LR,MATCH(AW$6,[1]!Scn_CH,0),0)</f>
        <v>0</v>
      </c>
      <c r="AX22" s="180">
        <f>VLOOKUP($AT22,[1]Scn1!Scn1_Q3_LR,MATCH(AX$6,[1]!Scn_CH,0),0)</f>
        <v>-4.9999999999999991</v>
      </c>
      <c r="AZ22" s="238" t="s">
        <v>420</v>
      </c>
      <c r="BA22" s="239"/>
      <c r="BB22" s="239"/>
      <c r="BC22" s="239"/>
      <c r="BD22" s="240"/>
      <c r="BF22" s="238" t="s">
        <v>420</v>
      </c>
      <c r="BG22" s="239"/>
      <c r="BH22" s="239"/>
      <c r="BI22" s="239"/>
      <c r="BJ22" s="240"/>
    </row>
    <row r="23" spans="4:62" x14ac:dyDescent="0.2">
      <c r="D23" s="178" t="s">
        <v>421</v>
      </c>
      <c r="E23" s="244">
        <f ca="1">IF(K23*Q23*E$112&lt;'Summary Results'!M$2,'Summary Results'!M$2/E$112,K23*Q23)</f>
        <v>-4.5</v>
      </c>
      <c r="F23" s="244">
        <f ca="1">IF(L23*R23*F$112&lt;'Summary Results'!N$2,'Summary Results'!N$2/F$112,L23*R23)</f>
        <v>-6.4999999999999982</v>
      </c>
      <c r="G23" s="244">
        <f ca="1">IF(M23*S23*G$112&lt;'Summary Results'!O$2,'Summary Results'!O$2/G$112,M23*S23)</f>
        <v>0</v>
      </c>
      <c r="H23" s="180">
        <f ca="1">IF(N23*T23*H$112&lt;'Summary Results'!P$2,'Summary Results'!P$2/H$112,N23*T23)</f>
        <v>-4.9999999999999991</v>
      </c>
      <c r="I23" s="42"/>
      <c r="J23" s="175" t="s">
        <v>421</v>
      </c>
      <c r="K23" s="176">
        <f t="shared" ca="1" si="1"/>
        <v>1</v>
      </c>
      <c r="L23" s="176">
        <f t="shared" ca="1" si="0"/>
        <v>1</v>
      </c>
      <c r="M23" s="176">
        <f t="shared" ca="1" si="0"/>
        <v>1</v>
      </c>
      <c r="N23" s="177">
        <f t="shared" ca="1" si="0"/>
        <v>1</v>
      </c>
      <c r="O23" s="42"/>
      <c r="P23" s="178" t="s">
        <v>421</v>
      </c>
      <c r="Q23" s="179">
        <f ca="1"/>
        <v>-4.5</v>
      </c>
      <c r="R23" s="179">
        <f ca="1"/>
        <v>-6.4999999999999982</v>
      </c>
      <c r="S23" s="179">
        <f ca="1"/>
        <v>0</v>
      </c>
      <c r="T23" s="180">
        <f ca="1"/>
        <v>-4.9999999999999991</v>
      </c>
      <c r="U23" s="42"/>
      <c r="V23" s="175" t="s">
        <v>421</v>
      </c>
      <c r="W23" s="181">
        <v>-20</v>
      </c>
      <c r="X23" s="182"/>
      <c r="Y23" s="182"/>
      <c r="Z23" s="183"/>
      <c r="AA23" s="42"/>
      <c r="AB23" s="178" t="s">
        <v>421</v>
      </c>
      <c r="AC23" s="179">
        <v>-25</v>
      </c>
      <c r="AD23" s="184"/>
      <c r="AE23" s="184"/>
      <c r="AF23" s="185"/>
      <c r="AG23" s="42"/>
      <c r="AH23" s="175" t="s">
        <v>421</v>
      </c>
      <c r="AI23" s="181">
        <v>-25</v>
      </c>
      <c r="AJ23" s="182"/>
      <c r="AK23" s="182"/>
      <c r="AL23" s="183">
        <v>-50</v>
      </c>
      <c r="AM23" s="42"/>
      <c r="AN23" s="178" t="s">
        <v>421</v>
      </c>
      <c r="AO23" s="179">
        <v>-25</v>
      </c>
      <c r="AP23" s="179">
        <v>-65</v>
      </c>
      <c r="AQ23" s="179"/>
      <c r="AR23" s="180">
        <v>-50</v>
      </c>
      <c r="AT23" s="178" t="s">
        <v>421</v>
      </c>
      <c r="AU23" s="244">
        <f>VLOOKUP($AT23,[1]Scn1!Scn1_Q3_LR,MATCH(AU$6,[1]!Scn_CH,0),0)</f>
        <v>-4.5</v>
      </c>
      <c r="AV23" s="244">
        <f>VLOOKUP($AT23,[1]Scn1!Scn1_Q3_LR,MATCH(AV$6,[1]!Scn_CH,0),0)</f>
        <v>-6.4999999999999982</v>
      </c>
      <c r="AW23" s="244">
        <f>VLOOKUP($AT23,[1]Scn1!Scn1_Q3_LR,MATCH(AW$6,[1]!Scn_CH,0),0)</f>
        <v>0</v>
      </c>
      <c r="AX23" s="180">
        <f>VLOOKUP($AT23,[1]Scn1!Scn1_Q3_LR,MATCH(AX$6,[1]!Scn_CH,0),0)</f>
        <v>-4.9999999999999991</v>
      </c>
      <c r="AZ23" s="238" t="s">
        <v>421</v>
      </c>
      <c r="BA23" s="239"/>
      <c r="BB23" s="239"/>
      <c r="BC23" s="239"/>
      <c r="BD23" s="240"/>
      <c r="BF23" s="238" t="s">
        <v>421</v>
      </c>
      <c r="BG23" s="239"/>
      <c r="BH23" s="239"/>
      <c r="BI23" s="239"/>
      <c r="BJ23" s="240"/>
    </row>
    <row r="24" spans="4:62" x14ac:dyDescent="0.2">
      <c r="D24" s="178" t="s">
        <v>422</v>
      </c>
      <c r="E24" s="244">
        <f ca="1">IF(K24*Q24*E$112&lt;'Summary Results'!M$2,'Summary Results'!M$2/E$112,K24*Q24)</f>
        <v>-4.5</v>
      </c>
      <c r="F24" s="244">
        <f ca="1">IF(L24*R24*F$112&lt;'Summary Results'!N$2,'Summary Results'!N$2/F$112,L24*R24)</f>
        <v>-6.4999999999999982</v>
      </c>
      <c r="G24" s="244">
        <f ca="1">IF(M24*S24*G$112&lt;'Summary Results'!O$2,'Summary Results'!O$2/G$112,M24*S24)</f>
        <v>0</v>
      </c>
      <c r="H24" s="180">
        <f ca="1">IF(N24*T24*H$112&lt;'Summary Results'!P$2,'Summary Results'!P$2/H$112,N24*T24)</f>
        <v>-4.9999999999999991</v>
      </c>
      <c r="I24" s="42"/>
      <c r="J24" s="175" t="s">
        <v>422</v>
      </c>
      <c r="K24" s="176">
        <f t="shared" ca="1" si="1"/>
        <v>1</v>
      </c>
      <c r="L24" s="176">
        <f t="shared" ca="1" si="0"/>
        <v>1</v>
      </c>
      <c r="M24" s="176">
        <f t="shared" ca="1" si="0"/>
        <v>1</v>
      </c>
      <c r="N24" s="177">
        <f t="shared" ca="1" si="0"/>
        <v>1</v>
      </c>
      <c r="O24" s="42"/>
      <c r="P24" s="178" t="s">
        <v>422</v>
      </c>
      <c r="Q24" s="179">
        <f ca="1"/>
        <v>-4.5</v>
      </c>
      <c r="R24" s="179">
        <f ca="1"/>
        <v>-6.4999999999999982</v>
      </c>
      <c r="S24" s="179">
        <f ca="1"/>
        <v>0</v>
      </c>
      <c r="T24" s="180">
        <f ca="1"/>
        <v>-4.9999999999999991</v>
      </c>
      <c r="U24" s="42"/>
      <c r="V24" s="175" t="s">
        <v>422</v>
      </c>
      <c r="W24" s="181">
        <v>-20</v>
      </c>
      <c r="X24" s="182"/>
      <c r="Y24" s="182"/>
      <c r="Z24" s="183"/>
      <c r="AA24" s="42"/>
      <c r="AB24" s="178" t="s">
        <v>422</v>
      </c>
      <c r="AC24" s="179">
        <v>-25</v>
      </c>
      <c r="AD24" s="184"/>
      <c r="AE24" s="184"/>
      <c r="AF24" s="185"/>
      <c r="AG24" s="42"/>
      <c r="AH24" s="175" t="s">
        <v>422</v>
      </c>
      <c r="AI24" s="181">
        <v>-25</v>
      </c>
      <c r="AJ24" s="182"/>
      <c r="AK24" s="182"/>
      <c r="AL24" s="183">
        <v>-50</v>
      </c>
      <c r="AM24" s="42"/>
      <c r="AN24" s="178" t="s">
        <v>422</v>
      </c>
      <c r="AO24" s="179">
        <v>-25</v>
      </c>
      <c r="AP24" s="179">
        <v>-65</v>
      </c>
      <c r="AQ24" s="179"/>
      <c r="AR24" s="180">
        <v>-50</v>
      </c>
      <c r="AT24" s="178" t="s">
        <v>422</v>
      </c>
      <c r="AU24" s="244">
        <f>VLOOKUP($AT24,[1]Scn1!Scn1_Q3_LR,MATCH(AU$6,[1]!Scn_CH,0),0)</f>
        <v>-4.5</v>
      </c>
      <c r="AV24" s="244">
        <f>VLOOKUP($AT24,[1]Scn1!Scn1_Q3_LR,MATCH(AV$6,[1]!Scn_CH,0),0)</f>
        <v>-6.4999999999999982</v>
      </c>
      <c r="AW24" s="244">
        <f>VLOOKUP($AT24,[1]Scn1!Scn1_Q3_LR,MATCH(AW$6,[1]!Scn_CH,0),0)</f>
        <v>0</v>
      </c>
      <c r="AX24" s="180">
        <f>VLOOKUP($AT24,[1]Scn1!Scn1_Q3_LR,MATCH(AX$6,[1]!Scn_CH,0),0)</f>
        <v>-4.9999999999999991</v>
      </c>
      <c r="AZ24" s="238" t="s">
        <v>422</v>
      </c>
      <c r="BA24" s="239"/>
      <c r="BB24" s="239"/>
      <c r="BC24" s="239"/>
      <c r="BD24" s="240"/>
      <c r="BF24" s="238" t="s">
        <v>422</v>
      </c>
      <c r="BG24" s="239"/>
      <c r="BH24" s="239"/>
      <c r="BI24" s="239"/>
      <c r="BJ24" s="240"/>
    </row>
    <row r="25" spans="4:62" x14ac:dyDescent="0.2">
      <c r="D25" s="178" t="s">
        <v>423</v>
      </c>
      <c r="E25" s="244">
        <f ca="1">IF(K25*Q25*E$112&lt;'Summary Results'!M$2,'Summary Results'!M$2/E$112,K25*Q25)</f>
        <v>-4.5</v>
      </c>
      <c r="F25" s="244">
        <f ca="1">IF(L25*R25*F$112&lt;'Summary Results'!N$2,'Summary Results'!N$2/F$112,L25*R25)</f>
        <v>-6.4999999999999982</v>
      </c>
      <c r="G25" s="244">
        <f ca="1">IF(M25*S25*G$112&lt;'Summary Results'!O$2,'Summary Results'!O$2/G$112,M25*S25)</f>
        <v>0</v>
      </c>
      <c r="H25" s="180">
        <f ca="1">IF(N25*T25*H$112&lt;'Summary Results'!P$2,'Summary Results'!P$2/H$112,N25*T25)</f>
        <v>-4.9999999999999991</v>
      </c>
      <c r="I25" s="42"/>
      <c r="J25" s="175" t="s">
        <v>423</v>
      </c>
      <c r="K25" s="176">
        <f t="shared" ca="1" si="1"/>
        <v>1</v>
      </c>
      <c r="L25" s="176">
        <f t="shared" ca="1" si="0"/>
        <v>1</v>
      </c>
      <c r="M25" s="176">
        <f t="shared" ca="1" si="0"/>
        <v>1</v>
      </c>
      <c r="N25" s="177">
        <f t="shared" ca="1" si="0"/>
        <v>1</v>
      </c>
      <c r="O25" s="42"/>
      <c r="P25" s="178" t="s">
        <v>423</v>
      </c>
      <c r="Q25" s="179">
        <f ca="1"/>
        <v>-4.5</v>
      </c>
      <c r="R25" s="179">
        <f ca="1"/>
        <v>-6.4999999999999982</v>
      </c>
      <c r="S25" s="179">
        <f ca="1"/>
        <v>0</v>
      </c>
      <c r="T25" s="180">
        <f ca="1"/>
        <v>-4.9999999999999991</v>
      </c>
      <c r="U25" s="42"/>
      <c r="V25" s="175" t="s">
        <v>423</v>
      </c>
      <c r="W25" s="181">
        <v>-20</v>
      </c>
      <c r="X25" s="182"/>
      <c r="Y25" s="182"/>
      <c r="Z25" s="183"/>
      <c r="AA25" s="42"/>
      <c r="AB25" s="178" t="s">
        <v>423</v>
      </c>
      <c r="AC25" s="179">
        <v>-25</v>
      </c>
      <c r="AD25" s="184"/>
      <c r="AE25" s="184"/>
      <c r="AF25" s="185"/>
      <c r="AG25" s="42"/>
      <c r="AH25" s="175" t="s">
        <v>423</v>
      </c>
      <c r="AI25" s="181">
        <v>-25</v>
      </c>
      <c r="AJ25" s="182"/>
      <c r="AK25" s="182"/>
      <c r="AL25" s="183">
        <v>-50</v>
      </c>
      <c r="AM25" s="42"/>
      <c r="AN25" s="178" t="s">
        <v>423</v>
      </c>
      <c r="AO25" s="179">
        <v>-25</v>
      </c>
      <c r="AP25" s="179">
        <v>-65</v>
      </c>
      <c r="AQ25" s="179"/>
      <c r="AR25" s="180">
        <v>-50</v>
      </c>
      <c r="AT25" s="178" t="s">
        <v>423</v>
      </c>
      <c r="AU25" s="244">
        <f>VLOOKUP($AT25,[1]Scn1!Scn1_Q3_LR,MATCH(AU$6,[1]!Scn_CH,0),0)</f>
        <v>-4.5</v>
      </c>
      <c r="AV25" s="244">
        <f>VLOOKUP($AT25,[1]Scn1!Scn1_Q3_LR,MATCH(AV$6,[1]!Scn_CH,0),0)</f>
        <v>-6.4999999999999982</v>
      </c>
      <c r="AW25" s="244">
        <f>VLOOKUP($AT25,[1]Scn1!Scn1_Q3_LR,MATCH(AW$6,[1]!Scn_CH,0),0)</f>
        <v>0</v>
      </c>
      <c r="AX25" s="180">
        <f>VLOOKUP($AT25,[1]Scn1!Scn1_Q3_LR,MATCH(AX$6,[1]!Scn_CH,0),0)</f>
        <v>-4.9999999999999991</v>
      </c>
      <c r="AZ25" s="238" t="s">
        <v>423</v>
      </c>
      <c r="BA25" s="239"/>
      <c r="BB25" s="239"/>
      <c r="BC25" s="239"/>
      <c r="BD25" s="240"/>
      <c r="BF25" s="238" t="s">
        <v>423</v>
      </c>
      <c r="BG25" s="239"/>
      <c r="BH25" s="239"/>
      <c r="BI25" s="239"/>
      <c r="BJ25" s="240"/>
    </row>
    <row r="26" spans="4:62" x14ac:dyDescent="0.2">
      <c r="D26" s="178" t="s">
        <v>424</v>
      </c>
      <c r="E26" s="244">
        <f ca="1">IF(K26*Q26*E$112&lt;'Summary Results'!M$2,'Summary Results'!M$2/E$112,K26*Q26)</f>
        <v>-4.5</v>
      </c>
      <c r="F26" s="244">
        <f ca="1">IF(L26*R26*F$112&lt;'Summary Results'!N$2,'Summary Results'!N$2/F$112,L26*R26)</f>
        <v>-6.4999999999999982</v>
      </c>
      <c r="G26" s="244">
        <f ca="1">IF(M26*S26*G$112&lt;'Summary Results'!O$2,'Summary Results'!O$2/G$112,M26*S26)</f>
        <v>0</v>
      </c>
      <c r="H26" s="180">
        <f ca="1">IF(N26*T26*H$112&lt;'Summary Results'!P$2,'Summary Results'!P$2/H$112,N26*T26)</f>
        <v>-4.9999999999999991</v>
      </c>
      <c r="I26" s="42"/>
      <c r="J26" s="175" t="s">
        <v>424</v>
      </c>
      <c r="K26" s="176">
        <f t="shared" ca="1" si="1"/>
        <v>1</v>
      </c>
      <c r="L26" s="176">
        <f t="shared" ca="1" si="0"/>
        <v>1</v>
      </c>
      <c r="M26" s="176">
        <f t="shared" ca="1" si="0"/>
        <v>1</v>
      </c>
      <c r="N26" s="177">
        <f t="shared" ca="1" si="0"/>
        <v>1</v>
      </c>
      <c r="O26" s="42"/>
      <c r="P26" s="178" t="s">
        <v>424</v>
      </c>
      <c r="Q26" s="179">
        <f ca="1"/>
        <v>-4.5</v>
      </c>
      <c r="R26" s="179">
        <f ca="1"/>
        <v>-6.4999999999999982</v>
      </c>
      <c r="S26" s="179">
        <f ca="1"/>
        <v>0</v>
      </c>
      <c r="T26" s="180">
        <f ca="1"/>
        <v>-4.9999999999999991</v>
      </c>
      <c r="U26" s="42"/>
      <c r="V26" s="175" t="s">
        <v>424</v>
      </c>
      <c r="W26" s="181">
        <v>-20</v>
      </c>
      <c r="X26" s="182"/>
      <c r="Y26" s="182"/>
      <c r="Z26" s="183"/>
      <c r="AA26" s="42"/>
      <c r="AB26" s="178" t="s">
        <v>424</v>
      </c>
      <c r="AC26" s="179">
        <v>-25</v>
      </c>
      <c r="AD26" s="184"/>
      <c r="AE26" s="184"/>
      <c r="AF26" s="185"/>
      <c r="AG26" s="42"/>
      <c r="AH26" s="175" t="s">
        <v>424</v>
      </c>
      <c r="AI26" s="181">
        <v>-25</v>
      </c>
      <c r="AJ26" s="182"/>
      <c r="AK26" s="182"/>
      <c r="AL26" s="183">
        <v>-50</v>
      </c>
      <c r="AM26" s="42"/>
      <c r="AN26" s="178" t="s">
        <v>424</v>
      </c>
      <c r="AO26" s="179">
        <v>-25</v>
      </c>
      <c r="AP26" s="179">
        <v>-65</v>
      </c>
      <c r="AQ26" s="179"/>
      <c r="AR26" s="180">
        <v>-50</v>
      </c>
      <c r="AT26" s="178" t="s">
        <v>424</v>
      </c>
      <c r="AU26" s="244">
        <f>VLOOKUP($AT26,[1]Scn1!Scn1_Q3_LR,MATCH(AU$6,[1]!Scn_CH,0),0)</f>
        <v>-4.5</v>
      </c>
      <c r="AV26" s="244">
        <f>VLOOKUP($AT26,[1]Scn1!Scn1_Q3_LR,MATCH(AV$6,[1]!Scn_CH,0),0)</f>
        <v>-6.4999999999999982</v>
      </c>
      <c r="AW26" s="244">
        <f>VLOOKUP($AT26,[1]Scn1!Scn1_Q3_LR,MATCH(AW$6,[1]!Scn_CH,0),0)</f>
        <v>0</v>
      </c>
      <c r="AX26" s="180">
        <f>VLOOKUP($AT26,[1]Scn1!Scn1_Q3_LR,MATCH(AX$6,[1]!Scn_CH,0),0)</f>
        <v>-4.9999999999999991</v>
      </c>
      <c r="AZ26" s="238" t="s">
        <v>424</v>
      </c>
      <c r="BA26" s="239"/>
      <c r="BB26" s="239"/>
      <c r="BC26" s="239"/>
      <c r="BD26" s="240"/>
      <c r="BF26" s="238" t="s">
        <v>424</v>
      </c>
      <c r="BG26" s="239"/>
      <c r="BH26" s="239"/>
      <c r="BI26" s="239"/>
      <c r="BJ26" s="240"/>
    </row>
    <row r="27" spans="4:62" x14ac:dyDescent="0.2">
      <c r="D27" s="178" t="s">
        <v>425</v>
      </c>
      <c r="E27" s="244">
        <f ca="1">IF(K27*Q27*E$112&lt;'Summary Results'!M$2,'Summary Results'!M$2/E$112,K27*Q27)</f>
        <v>-4.5</v>
      </c>
      <c r="F27" s="244">
        <f ca="1">IF(L27*R27*F$112&lt;'Summary Results'!N$2,'Summary Results'!N$2/F$112,L27*R27)</f>
        <v>-6.4999999999999982</v>
      </c>
      <c r="G27" s="244">
        <f ca="1">IF(M27*S27*G$112&lt;'Summary Results'!O$2,'Summary Results'!O$2/G$112,M27*S27)</f>
        <v>0</v>
      </c>
      <c r="H27" s="180">
        <f ca="1">IF(N27*T27*H$112&lt;'Summary Results'!P$2,'Summary Results'!P$2/H$112,N27*T27)</f>
        <v>-4.9999999999999991</v>
      </c>
      <c r="I27" s="42"/>
      <c r="J27" s="175" t="s">
        <v>425</v>
      </c>
      <c r="K27" s="176">
        <f t="shared" ca="1" si="1"/>
        <v>1</v>
      </c>
      <c r="L27" s="176">
        <f t="shared" ca="1" si="0"/>
        <v>1</v>
      </c>
      <c r="M27" s="176">
        <f t="shared" ca="1" si="0"/>
        <v>1</v>
      </c>
      <c r="N27" s="177">
        <f t="shared" ca="1" si="0"/>
        <v>1</v>
      </c>
      <c r="O27" s="42"/>
      <c r="P27" s="178" t="s">
        <v>425</v>
      </c>
      <c r="Q27" s="179">
        <f ca="1"/>
        <v>-4.5</v>
      </c>
      <c r="R27" s="179">
        <f ca="1"/>
        <v>-6.4999999999999982</v>
      </c>
      <c r="S27" s="179">
        <f ca="1"/>
        <v>0</v>
      </c>
      <c r="T27" s="180">
        <f ca="1"/>
        <v>-4.9999999999999991</v>
      </c>
      <c r="U27" s="42"/>
      <c r="V27" s="175" t="s">
        <v>425</v>
      </c>
      <c r="W27" s="181">
        <v>-20</v>
      </c>
      <c r="X27" s="182"/>
      <c r="Y27" s="182"/>
      <c r="Z27" s="183"/>
      <c r="AA27" s="42"/>
      <c r="AB27" s="178" t="s">
        <v>425</v>
      </c>
      <c r="AC27" s="179">
        <v>-25</v>
      </c>
      <c r="AD27" s="184"/>
      <c r="AE27" s="184"/>
      <c r="AF27" s="185"/>
      <c r="AG27" s="42"/>
      <c r="AH27" s="175" t="s">
        <v>425</v>
      </c>
      <c r="AI27" s="181">
        <v>-25</v>
      </c>
      <c r="AJ27" s="182"/>
      <c r="AK27" s="182"/>
      <c r="AL27" s="183">
        <v>-50</v>
      </c>
      <c r="AM27" s="42"/>
      <c r="AN27" s="178" t="s">
        <v>425</v>
      </c>
      <c r="AO27" s="179">
        <v>-25</v>
      </c>
      <c r="AP27" s="179">
        <v>-65</v>
      </c>
      <c r="AQ27" s="179"/>
      <c r="AR27" s="180">
        <v>-50</v>
      </c>
      <c r="AT27" s="178" t="s">
        <v>425</v>
      </c>
      <c r="AU27" s="244">
        <f>VLOOKUP($AT27,[1]Scn1!Scn1_Q3_LR,MATCH(AU$6,[1]!Scn_CH,0),0)</f>
        <v>-4.5</v>
      </c>
      <c r="AV27" s="244">
        <f>VLOOKUP($AT27,[1]Scn1!Scn1_Q3_LR,MATCH(AV$6,[1]!Scn_CH,0),0)</f>
        <v>-6.4999999999999982</v>
      </c>
      <c r="AW27" s="244">
        <f>VLOOKUP($AT27,[1]Scn1!Scn1_Q3_LR,MATCH(AW$6,[1]!Scn_CH,0),0)</f>
        <v>0</v>
      </c>
      <c r="AX27" s="180">
        <f>VLOOKUP($AT27,[1]Scn1!Scn1_Q3_LR,MATCH(AX$6,[1]!Scn_CH,0),0)</f>
        <v>-4.9999999999999991</v>
      </c>
      <c r="AZ27" s="238" t="s">
        <v>425</v>
      </c>
      <c r="BA27" s="239"/>
      <c r="BB27" s="239"/>
      <c r="BC27" s="239"/>
      <c r="BD27" s="240"/>
      <c r="BF27" s="238" t="s">
        <v>425</v>
      </c>
      <c r="BG27" s="239"/>
      <c r="BH27" s="239"/>
      <c r="BI27" s="239"/>
      <c r="BJ27" s="240"/>
    </row>
    <row r="28" spans="4:62" x14ac:dyDescent="0.2">
      <c r="D28" s="178" t="s">
        <v>426</v>
      </c>
      <c r="E28" s="244">
        <f ca="1">IF(K28*Q28*E$112&lt;'Summary Results'!M$2,'Summary Results'!M$2/E$112,K28*Q28)</f>
        <v>-4.5</v>
      </c>
      <c r="F28" s="244">
        <f ca="1">IF(L28*R28*F$112&lt;'Summary Results'!N$2,'Summary Results'!N$2/F$112,L28*R28)</f>
        <v>-6.4999999999999982</v>
      </c>
      <c r="G28" s="244">
        <f ca="1">IF(M28*S28*G$112&lt;'Summary Results'!O$2,'Summary Results'!O$2/G$112,M28*S28)</f>
        <v>0</v>
      </c>
      <c r="H28" s="180">
        <f ca="1">IF(N28*T28*H$112&lt;'Summary Results'!P$2,'Summary Results'!P$2/H$112,N28*T28)</f>
        <v>-4.9999999999999991</v>
      </c>
      <c r="I28" s="42"/>
      <c r="J28" s="175" t="s">
        <v>426</v>
      </c>
      <c r="K28" s="176">
        <f t="shared" ca="1" si="1"/>
        <v>1</v>
      </c>
      <c r="L28" s="176">
        <f t="shared" ca="1" si="0"/>
        <v>1</v>
      </c>
      <c r="M28" s="176">
        <f t="shared" ca="1" si="0"/>
        <v>1</v>
      </c>
      <c r="N28" s="177">
        <f t="shared" ca="1" si="0"/>
        <v>1</v>
      </c>
      <c r="O28" s="42"/>
      <c r="P28" s="178" t="s">
        <v>426</v>
      </c>
      <c r="Q28" s="179">
        <f ca="1"/>
        <v>-4.5</v>
      </c>
      <c r="R28" s="179">
        <f ca="1"/>
        <v>-6.4999999999999982</v>
      </c>
      <c r="S28" s="179">
        <f ca="1"/>
        <v>0</v>
      </c>
      <c r="T28" s="180">
        <f ca="1"/>
        <v>-4.9999999999999991</v>
      </c>
      <c r="U28" s="42"/>
      <c r="V28" s="175" t="s">
        <v>426</v>
      </c>
      <c r="W28" s="181">
        <v>-20</v>
      </c>
      <c r="X28" s="182"/>
      <c r="Y28" s="182"/>
      <c r="Z28" s="183"/>
      <c r="AA28" s="42"/>
      <c r="AB28" s="178" t="s">
        <v>426</v>
      </c>
      <c r="AC28" s="179">
        <v>-25</v>
      </c>
      <c r="AD28" s="184"/>
      <c r="AE28" s="184"/>
      <c r="AF28" s="185"/>
      <c r="AG28" s="42"/>
      <c r="AH28" s="175" t="s">
        <v>426</v>
      </c>
      <c r="AI28" s="181">
        <v>-25</v>
      </c>
      <c r="AJ28" s="182"/>
      <c r="AK28" s="182"/>
      <c r="AL28" s="183">
        <v>-50</v>
      </c>
      <c r="AM28" s="42"/>
      <c r="AN28" s="178" t="s">
        <v>426</v>
      </c>
      <c r="AO28" s="179">
        <v>-25</v>
      </c>
      <c r="AP28" s="179">
        <v>-65</v>
      </c>
      <c r="AQ28" s="179"/>
      <c r="AR28" s="180">
        <v>-50</v>
      </c>
      <c r="AT28" s="178" t="s">
        <v>426</v>
      </c>
      <c r="AU28" s="244">
        <f>VLOOKUP($AT28,[1]Scn1!Scn1_Q3_LR,MATCH(AU$6,[1]!Scn_CH,0),0)</f>
        <v>-4.5</v>
      </c>
      <c r="AV28" s="244">
        <f>VLOOKUP($AT28,[1]Scn1!Scn1_Q3_LR,MATCH(AV$6,[1]!Scn_CH,0),0)</f>
        <v>-6.4999999999999982</v>
      </c>
      <c r="AW28" s="244">
        <f>VLOOKUP($AT28,[1]Scn1!Scn1_Q3_LR,MATCH(AW$6,[1]!Scn_CH,0),0)</f>
        <v>0</v>
      </c>
      <c r="AX28" s="180">
        <f>VLOOKUP($AT28,[1]Scn1!Scn1_Q3_LR,MATCH(AX$6,[1]!Scn_CH,0),0)</f>
        <v>-4.9999999999999991</v>
      </c>
      <c r="AZ28" s="238" t="s">
        <v>426</v>
      </c>
      <c r="BA28" s="239"/>
      <c r="BB28" s="239"/>
      <c r="BC28" s="239"/>
      <c r="BD28" s="240"/>
      <c r="BF28" s="238" t="s">
        <v>426</v>
      </c>
      <c r="BG28" s="239"/>
      <c r="BH28" s="239"/>
      <c r="BI28" s="239"/>
      <c r="BJ28" s="240"/>
    </row>
    <row r="29" spans="4:62" x14ac:dyDescent="0.2">
      <c r="D29" s="178" t="s">
        <v>427</v>
      </c>
      <c r="E29" s="244">
        <f ca="1">IF(K29*Q29*E$112&lt;'Summary Results'!M$2,'Summary Results'!M$2/E$112,K29*Q29)</f>
        <v>-4.5</v>
      </c>
      <c r="F29" s="244">
        <f ca="1">IF(L29*R29*F$112&lt;'Summary Results'!N$2,'Summary Results'!N$2/F$112,L29*R29)</f>
        <v>-6.4999999999999982</v>
      </c>
      <c r="G29" s="244">
        <f ca="1">IF(M29*S29*G$112&lt;'Summary Results'!O$2,'Summary Results'!O$2/G$112,M29*S29)</f>
        <v>0</v>
      </c>
      <c r="H29" s="180">
        <f ca="1">IF(N29*T29*H$112&lt;'Summary Results'!P$2,'Summary Results'!P$2/H$112,N29*T29)</f>
        <v>-4.9999999999999991</v>
      </c>
      <c r="I29" s="42"/>
      <c r="J29" s="175" t="s">
        <v>427</v>
      </c>
      <c r="K29" s="176">
        <f t="shared" ca="1" si="1"/>
        <v>1</v>
      </c>
      <c r="L29" s="176">
        <f t="shared" ca="1" si="0"/>
        <v>1</v>
      </c>
      <c r="M29" s="176">
        <f t="shared" ca="1" si="0"/>
        <v>1</v>
      </c>
      <c r="N29" s="177">
        <f t="shared" ca="1" si="0"/>
        <v>1</v>
      </c>
      <c r="O29" s="42"/>
      <c r="P29" s="178" t="s">
        <v>427</v>
      </c>
      <c r="Q29" s="179">
        <f ca="1"/>
        <v>-4.5</v>
      </c>
      <c r="R29" s="179">
        <f ca="1"/>
        <v>-6.4999999999999982</v>
      </c>
      <c r="S29" s="179">
        <f ca="1"/>
        <v>0</v>
      </c>
      <c r="T29" s="180">
        <f ca="1"/>
        <v>-4.9999999999999991</v>
      </c>
      <c r="U29" s="42"/>
      <c r="V29" s="175" t="s">
        <v>427</v>
      </c>
      <c r="W29" s="181">
        <v>-20</v>
      </c>
      <c r="X29" s="182"/>
      <c r="Y29" s="182"/>
      <c r="Z29" s="183"/>
      <c r="AA29" s="42"/>
      <c r="AB29" s="178" t="s">
        <v>427</v>
      </c>
      <c r="AC29" s="179">
        <v>-25</v>
      </c>
      <c r="AD29" s="184"/>
      <c r="AE29" s="184"/>
      <c r="AF29" s="185"/>
      <c r="AG29" s="42"/>
      <c r="AH29" s="175" t="s">
        <v>427</v>
      </c>
      <c r="AI29" s="181">
        <v>-25</v>
      </c>
      <c r="AJ29" s="182"/>
      <c r="AK29" s="182"/>
      <c r="AL29" s="183">
        <v>-50</v>
      </c>
      <c r="AM29" s="42"/>
      <c r="AN29" s="178" t="s">
        <v>427</v>
      </c>
      <c r="AO29" s="179">
        <v>-25</v>
      </c>
      <c r="AP29" s="179">
        <v>-65</v>
      </c>
      <c r="AQ29" s="179"/>
      <c r="AR29" s="180">
        <v>-50</v>
      </c>
      <c r="AT29" s="178" t="s">
        <v>427</v>
      </c>
      <c r="AU29" s="244">
        <f>VLOOKUP($AT29,[1]Scn1!Scn1_Q3_LR,MATCH(AU$6,[1]!Scn_CH,0),0)</f>
        <v>-4.5</v>
      </c>
      <c r="AV29" s="244">
        <f>VLOOKUP($AT29,[1]Scn1!Scn1_Q3_LR,MATCH(AV$6,[1]!Scn_CH,0),0)</f>
        <v>-6.4999999999999982</v>
      </c>
      <c r="AW29" s="244">
        <f>VLOOKUP($AT29,[1]Scn1!Scn1_Q3_LR,MATCH(AW$6,[1]!Scn_CH,0),0)</f>
        <v>0</v>
      </c>
      <c r="AX29" s="180">
        <f>VLOOKUP($AT29,[1]Scn1!Scn1_Q3_LR,MATCH(AX$6,[1]!Scn_CH,0),0)</f>
        <v>-4.9999999999999991</v>
      </c>
      <c r="AZ29" s="238" t="s">
        <v>427</v>
      </c>
      <c r="BA29" s="239"/>
      <c r="BB29" s="239"/>
      <c r="BC29" s="239"/>
      <c r="BD29" s="240"/>
      <c r="BF29" s="238" t="s">
        <v>427</v>
      </c>
      <c r="BG29" s="239"/>
      <c r="BH29" s="239"/>
      <c r="BI29" s="239"/>
      <c r="BJ29" s="240"/>
    </row>
    <row r="30" spans="4:62" x14ac:dyDescent="0.2">
      <c r="D30" s="178" t="s">
        <v>428</v>
      </c>
      <c r="E30" s="244">
        <f ca="1">IF(K30*Q30*E$112&lt;'Summary Results'!M$2,'Summary Results'!M$2/E$112,K30*Q30)</f>
        <v>-7.4999999999999982</v>
      </c>
      <c r="F30" s="244">
        <f ca="1">IF(L30*R30*F$112&lt;'Summary Results'!N$2,'Summary Results'!N$2/F$112,L30*R30)</f>
        <v>-7.4999999999999982</v>
      </c>
      <c r="G30" s="244">
        <f ca="1">IF(M30*S30*G$112&lt;'Summary Results'!O$2,'Summary Results'!O$2/G$112,M30*S30)</f>
        <v>0</v>
      </c>
      <c r="H30" s="180">
        <f ca="1">IF(N30*T30*H$112&lt;'Summary Results'!P$2,'Summary Results'!P$2/H$112,N30*T30)</f>
        <v>-7.4999999999999982</v>
      </c>
      <c r="I30" s="42"/>
      <c r="J30" s="175" t="s">
        <v>428</v>
      </c>
      <c r="K30" s="176">
        <f t="shared" ca="1" si="1"/>
        <v>1</v>
      </c>
      <c r="L30" s="176">
        <f t="shared" ca="1" si="0"/>
        <v>1</v>
      </c>
      <c r="M30" s="176">
        <f t="shared" ca="1" si="0"/>
        <v>1</v>
      </c>
      <c r="N30" s="177">
        <f t="shared" ca="1" si="0"/>
        <v>1</v>
      </c>
      <c r="O30" s="42"/>
      <c r="P30" s="178" t="s">
        <v>428</v>
      </c>
      <c r="Q30" s="179">
        <f ca="1"/>
        <v>-7.4999999999999982</v>
      </c>
      <c r="R30" s="179">
        <f ca="1"/>
        <v>-7.4999999999999982</v>
      </c>
      <c r="S30" s="179">
        <f ca="1"/>
        <v>0</v>
      </c>
      <c r="T30" s="180">
        <f ca="1"/>
        <v>-7.4999999999999982</v>
      </c>
      <c r="U30" s="42"/>
      <c r="V30" s="175" t="s">
        <v>428</v>
      </c>
      <c r="W30" s="181">
        <v>-75</v>
      </c>
      <c r="X30" s="182"/>
      <c r="Y30" s="182"/>
      <c r="Z30" s="183"/>
      <c r="AA30" s="42"/>
      <c r="AB30" s="178" t="s">
        <v>428</v>
      </c>
      <c r="AC30" s="179">
        <v>-75</v>
      </c>
      <c r="AD30" s="184"/>
      <c r="AE30" s="184"/>
      <c r="AF30" s="185"/>
      <c r="AG30" s="42"/>
      <c r="AH30" s="175" t="s">
        <v>428</v>
      </c>
      <c r="AI30" s="181">
        <v>-75</v>
      </c>
      <c r="AJ30" s="182"/>
      <c r="AK30" s="182"/>
      <c r="AL30" s="183">
        <v>-75</v>
      </c>
      <c r="AM30" s="42"/>
      <c r="AN30" s="178" t="s">
        <v>428</v>
      </c>
      <c r="AO30" s="179">
        <v>-75</v>
      </c>
      <c r="AP30" s="179">
        <v>-75</v>
      </c>
      <c r="AQ30" s="179"/>
      <c r="AR30" s="180">
        <v>-75</v>
      </c>
      <c r="AT30" s="178" t="s">
        <v>428</v>
      </c>
      <c r="AU30" s="244">
        <f>VLOOKUP($AT30,[1]Scn1!Scn1_Q3_LR,MATCH(AU$6,[1]!Scn_CH,0),0)</f>
        <v>-7.4999999999999982</v>
      </c>
      <c r="AV30" s="244">
        <f>VLOOKUP($AT30,[1]Scn1!Scn1_Q3_LR,MATCH(AV$6,[1]!Scn_CH,0),0)</f>
        <v>-7.4999999999999982</v>
      </c>
      <c r="AW30" s="244">
        <f>VLOOKUP($AT30,[1]Scn1!Scn1_Q3_LR,MATCH(AW$6,[1]!Scn_CH,0),0)</f>
        <v>0</v>
      </c>
      <c r="AX30" s="180">
        <f>VLOOKUP($AT30,[1]Scn1!Scn1_Q3_LR,MATCH(AX$6,[1]!Scn_CH,0),0)</f>
        <v>-7.4999999999999982</v>
      </c>
      <c r="AZ30" s="238" t="s">
        <v>428</v>
      </c>
      <c r="BA30" s="239"/>
      <c r="BB30" s="239"/>
      <c r="BC30" s="239"/>
      <c r="BD30" s="240"/>
      <c r="BF30" s="238" t="s">
        <v>428</v>
      </c>
      <c r="BG30" s="239"/>
      <c r="BH30" s="239"/>
      <c r="BI30" s="239"/>
      <c r="BJ30" s="240"/>
    </row>
    <row r="31" spans="4:62" x14ac:dyDescent="0.2">
      <c r="D31" s="178" t="s">
        <v>429</v>
      </c>
      <c r="E31" s="244">
        <f ca="1">IF(K31*Q31*E$112&lt;'Summary Results'!M$2,'Summary Results'!M$2/E$112,K31*Q31)</f>
        <v>-4.5</v>
      </c>
      <c r="F31" s="244">
        <f ca="1">IF(L31*R31*F$112&lt;'Summary Results'!N$2,'Summary Results'!N$2/F$112,L31*R31)</f>
        <v>-6.4999999999999982</v>
      </c>
      <c r="G31" s="244">
        <f ca="1">IF(M31*S31*G$112&lt;'Summary Results'!O$2,'Summary Results'!O$2/G$112,M31*S31)</f>
        <v>0</v>
      </c>
      <c r="H31" s="180">
        <f ca="1">IF(N31*T31*H$112&lt;'Summary Results'!P$2,'Summary Results'!P$2/H$112,N31*T31)</f>
        <v>-4.9999999999999991</v>
      </c>
      <c r="I31" s="42"/>
      <c r="J31" s="175" t="s">
        <v>429</v>
      </c>
      <c r="K31" s="176">
        <f t="shared" ca="1" si="1"/>
        <v>1</v>
      </c>
      <c r="L31" s="176">
        <f t="shared" ca="1" si="0"/>
        <v>1</v>
      </c>
      <c r="M31" s="176">
        <f t="shared" ca="1" si="0"/>
        <v>1</v>
      </c>
      <c r="N31" s="177">
        <f t="shared" ca="1" si="0"/>
        <v>1</v>
      </c>
      <c r="O31" s="42"/>
      <c r="P31" s="178" t="s">
        <v>429</v>
      </c>
      <c r="Q31" s="179">
        <f ca="1"/>
        <v>-4.5</v>
      </c>
      <c r="R31" s="179">
        <f ca="1"/>
        <v>-6.4999999999999982</v>
      </c>
      <c r="S31" s="179">
        <f ca="1"/>
        <v>0</v>
      </c>
      <c r="T31" s="180">
        <f ca="1"/>
        <v>-4.9999999999999991</v>
      </c>
      <c r="U31" s="42"/>
      <c r="V31" s="175" t="s">
        <v>429</v>
      </c>
      <c r="W31" s="181">
        <v>-20</v>
      </c>
      <c r="X31" s="182"/>
      <c r="Y31" s="182"/>
      <c r="Z31" s="183"/>
      <c r="AA31" s="42"/>
      <c r="AB31" s="178" t="s">
        <v>429</v>
      </c>
      <c r="AC31" s="179">
        <v>-25</v>
      </c>
      <c r="AD31" s="184"/>
      <c r="AE31" s="184"/>
      <c r="AF31" s="185"/>
      <c r="AG31" s="42"/>
      <c r="AH31" s="175" t="s">
        <v>429</v>
      </c>
      <c r="AI31" s="181">
        <v>-25</v>
      </c>
      <c r="AJ31" s="182"/>
      <c r="AK31" s="182"/>
      <c r="AL31" s="183">
        <v>-50</v>
      </c>
      <c r="AM31" s="42"/>
      <c r="AN31" s="178" t="s">
        <v>429</v>
      </c>
      <c r="AO31" s="179">
        <v>-25</v>
      </c>
      <c r="AP31" s="179">
        <v>-65</v>
      </c>
      <c r="AQ31" s="179"/>
      <c r="AR31" s="180">
        <v>-50</v>
      </c>
      <c r="AT31" s="178" t="s">
        <v>429</v>
      </c>
      <c r="AU31" s="244">
        <f>VLOOKUP($AT31,[1]Scn1!Scn1_Q3_LR,MATCH(AU$6,[1]!Scn_CH,0),0)</f>
        <v>-4.5</v>
      </c>
      <c r="AV31" s="244">
        <f>VLOOKUP($AT31,[1]Scn1!Scn1_Q3_LR,MATCH(AV$6,[1]!Scn_CH,0),0)</f>
        <v>-6.4999999999999982</v>
      </c>
      <c r="AW31" s="244">
        <f>VLOOKUP($AT31,[1]Scn1!Scn1_Q3_LR,MATCH(AW$6,[1]!Scn_CH,0),0)</f>
        <v>0</v>
      </c>
      <c r="AX31" s="180">
        <f>VLOOKUP($AT31,[1]Scn1!Scn1_Q3_LR,MATCH(AX$6,[1]!Scn_CH,0),0)</f>
        <v>-4.9999999999999991</v>
      </c>
      <c r="AZ31" s="238" t="s">
        <v>429</v>
      </c>
      <c r="BA31" s="239"/>
      <c r="BB31" s="239"/>
      <c r="BC31" s="239"/>
      <c r="BD31" s="240"/>
      <c r="BF31" s="238" t="s">
        <v>429</v>
      </c>
      <c r="BG31" s="239"/>
      <c r="BH31" s="239"/>
      <c r="BI31" s="239"/>
      <c r="BJ31" s="240"/>
    </row>
    <row r="32" spans="4:62" x14ac:dyDescent="0.2">
      <c r="D32" s="178" t="s">
        <v>430</v>
      </c>
      <c r="E32" s="244">
        <f ca="1">IF(K32*Q32*E$112&lt;'Summary Results'!M$2,'Summary Results'!M$2/E$112,K32*Q32)</f>
        <v>-7.4999999999999982</v>
      </c>
      <c r="F32" s="244">
        <f ca="1">IF(L32*R32*F$112&lt;'Summary Results'!N$2,'Summary Results'!N$2/F$112,L32*R32)</f>
        <v>-7.4999999999999982</v>
      </c>
      <c r="G32" s="244">
        <f ca="1">IF(M32*S32*G$112&lt;'Summary Results'!O$2,'Summary Results'!O$2/G$112,M32*S32)</f>
        <v>0</v>
      </c>
      <c r="H32" s="180">
        <f ca="1">IF(N32*T32*H$112&lt;'Summary Results'!P$2,'Summary Results'!P$2/H$112,N32*T32)</f>
        <v>-7.4999999999999982</v>
      </c>
      <c r="I32" s="42"/>
      <c r="J32" s="175" t="s">
        <v>430</v>
      </c>
      <c r="K32" s="176">
        <f t="shared" ca="1" si="1"/>
        <v>1</v>
      </c>
      <c r="L32" s="176">
        <f t="shared" ca="1" si="0"/>
        <v>1</v>
      </c>
      <c r="M32" s="176">
        <f t="shared" ca="1" si="0"/>
        <v>1</v>
      </c>
      <c r="N32" s="177">
        <f t="shared" ca="1" si="0"/>
        <v>1</v>
      </c>
      <c r="O32" s="42"/>
      <c r="P32" s="178" t="s">
        <v>430</v>
      </c>
      <c r="Q32" s="179">
        <f ca="1"/>
        <v>-7.4999999999999982</v>
      </c>
      <c r="R32" s="179">
        <f ca="1"/>
        <v>-7.4999999999999982</v>
      </c>
      <c r="S32" s="179">
        <f ca="1"/>
        <v>0</v>
      </c>
      <c r="T32" s="180">
        <f ca="1"/>
        <v>-7.4999999999999982</v>
      </c>
      <c r="U32" s="42"/>
      <c r="V32" s="175" t="s">
        <v>430</v>
      </c>
      <c r="W32" s="181">
        <v>-75</v>
      </c>
      <c r="X32" s="182"/>
      <c r="Y32" s="182"/>
      <c r="Z32" s="183"/>
      <c r="AA32" s="42"/>
      <c r="AB32" s="178" t="s">
        <v>430</v>
      </c>
      <c r="AC32" s="179">
        <v>-75</v>
      </c>
      <c r="AD32" s="184"/>
      <c r="AE32" s="184"/>
      <c r="AF32" s="185"/>
      <c r="AG32" s="42"/>
      <c r="AH32" s="175" t="s">
        <v>430</v>
      </c>
      <c r="AI32" s="181">
        <v>-75</v>
      </c>
      <c r="AJ32" s="182"/>
      <c r="AK32" s="182"/>
      <c r="AL32" s="183">
        <v>-75</v>
      </c>
      <c r="AM32" s="42"/>
      <c r="AN32" s="178" t="s">
        <v>430</v>
      </c>
      <c r="AO32" s="179">
        <v>-75</v>
      </c>
      <c r="AP32" s="179">
        <v>-75</v>
      </c>
      <c r="AQ32" s="179"/>
      <c r="AR32" s="180">
        <v>-75</v>
      </c>
      <c r="AT32" s="178" t="s">
        <v>430</v>
      </c>
      <c r="AU32" s="244">
        <f>VLOOKUP($AT32,[1]Scn1!Scn1_Q3_LR,MATCH(AU$6,[1]!Scn_CH,0),0)</f>
        <v>-7.4999999999999982</v>
      </c>
      <c r="AV32" s="244">
        <f>VLOOKUP($AT32,[1]Scn1!Scn1_Q3_LR,MATCH(AV$6,[1]!Scn_CH,0),0)</f>
        <v>-7.4999999999999982</v>
      </c>
      <c r="AW32" s="244">
        <f>VLOOKUP($AT32,[1]Scn1!Scn1_Q3_LR,MATCH(AW$6,[1]!Scn_CH,0),0)</f>
        <v>0</v>
      </c>
      <c r="AX32" s="180">
        <f>VLOOKUP($AT32,[1]Scn1!Scn1_Q3_LR,MATCH(AX$6,[1]!Scn_CH,0),0)</f>
        <v>-7.4999999999999982</v>
      </c>
      <c r="AZ32" s="238" t="s">
        <v>430</v>
      </c>
      <c r="BA32" s="239"/>
      <c r="BB32" s="239"/>
      <c r="BC32" s="239"/>
      <c r="BD32" s="240"/>
      <c r="BF32" s="238" t="s">
        <v>430</v>
      </c>
      <c r="BG32" s="239"/>
      <c r="BH32" s="239"/>
      <c r="BI32" s="239"/>
      <c r="BJ32" s="240"/>
    </row>
    <row r="33" spans="4:62" x14ac:dyDescent="0.2">
      <c r="D33" s="178" t="s">
        <v>431</v>
      </c>
      <c r="E33" s="244">
        <f ca="1">IF(K33*Q33*E$112&lt;'Summary Results'!M$2,'Summary Results'!M$2/E$112,K33*Q33)</f>
        <v>-25</v>
      </c>
      <c r="F33" s="244">
        <f ca="1">IF(L33*R33*F$112&lt;'Summary Results'!N$2,'Summary Results'!N$2/F$112,L33*R33)</f>
        <v>-6.4999999999999982</v>
      </c>
      <c r="G33" s="244">
        <f ca="1">IF(M33*S33*G$112&lt;'Summary Results'!O$2,'Summary Results'!O$2/G$112,M33*S33)</f>
        <v>0</v>
      </c>
      <c r="H33" s="180">
        <f ca="1">IF(N33*T33*H$112&lt;'Summary Results'!P$2,'Summary Results'!P$2/H$112,N33*T33)</f>
        <v>-7.4999999999999982</v>
      </c>
      <c r="I33" s="42"/>
      <c r="J33" s="175" t="s">
        <v>431</v>
      </c>
      <c r="K33" s="176">
        <f t="shared" ca="1" si="1"/>
        <v>1</v>
      </c>
      <c r="L33" s="176">
        <f t="shared" ca="1" si="0"/>
        <v>1</v>
      </c>
      <c r="M33" s="176">
        <f t="shared" ca="1" si="0"/>
        <v>1</v>
      </c>
      <c r="N33" s="177">
        <f t="shared" ca="1" si="0"/>
        <v>1</v>
      </c>
      <c r="O33" s="42"/>
      <c r="P33" s="178" t="s">
        <v>431</v>
      </c>
      <c r="Q33" s="179">
        <f ca="1"/>
        <v>-25</v>
      </c>
      <c r="R33" s="179">
        <f ca="1"/>
        <v>-6.4999999999999982</v>
      </c>
      <c r="S33" s="179">
        <f ca="1"/>
        <v>0</v>
      </c>
      <c r="T33" s="180">
        <f ca="1"/>
        <v>-7.4999999999999982</v>
      </c>
      <c r="U33" s="42"/>
      <c r="V33" s="175" t="s">
        <v>431</v>
      </c>
      <c r="W33" s="181"/>
      <c r="X33" s="182"/>
      <c r="Y33" s="182"/>
      <c r="Z33" s="183">
        <v>-75</v>
      </c>
      <c r="AA33" s="42"/>
      <c r="AB33" s="178" t="s">
        <v>431</v>
      </c>
      <c r="AC33" s="179">
        <v>-50</v>
      </c>
      <c r="AD33" s="184"/>
      <c r="AE33" s="184"/>
      <c r="AF33" s="185">
        <v>-75</v>
      </c>
      <c r="AG33" s="42"/>
      <c r="AH33" s="175" t="s">
        <v>431</v>
      </c>
      <c r="AI33" s="181">
        <v>-50</v>
      </c>
      <c r="AJ33" s="182"/>
      <c r="AK33" s="182"/>
      <c r="AL33" s="183">
        <v>-75</v>
      </c>
      <c r="AM33" s="42"/>
      <c r="AN33" s="178" t="s">
        <v>431</v>
      </c>
      <c r="AO33" s="179">
        <v>-50</v>
      </c>
      <c r="AP33" s="179">
        <v>-65</v>
      </c>
      <c r="AQ33" s="179"/>
      <c r="AR33" s="180">
        <v>-75</v>
      </c>
      <c r="AT33" s="178" t="s">
        <v>431</v>
      </c>
      <c r="AU33" s="244">
        <f>VLOOKUP($AT33,[1]Scn1!Scn1_Q3_LR,MATCH(AU$6,[1]!Scn_CH,0),0)</f>
        <v>-25</v>
      </c>
      <c r="AV33" s="244">
        <f>VLOOKUP($AT33,[1]Scn1!Scn1_Q3_LR,MATCH(AV$6,[1]!Scn_CH,0),0)</f>
        <v>-6.4999999999999982</v>
      </c>
      <c r="AW33" s="244">
        <f>VLOOKUP($AT33,[1]Scn1!Scn1_Q3_LR,MATCH(AW$6,[1]!Scn_CH,0),0)</f>
        <v>0</v>
      </c>
      <c r="AX33" s="180">
        <f>VLOOKUP($AT33,[1]Scn1!Scn1_Q3_LR,MATCH(AX$6,[1]!Scn_CH,0),0)</f>
        <v>-7.4999999999999982</v>
      </c>
      <c r="AZ33" s="238" t="s">
        <v>431</v>
      </c>
      <c r="BA33" s="239"/>
      <c r="BB33" s="239"/>
      <c r="BC33" s="239"/>
      <c r="BD33" s="240"/>
      <c r="BF33" s="238" t="s">
        <v>431</v>
      </c>
      <c r="BG33" s="239"/>
      <c r="BH33" s="239"/>
      <c r="BI33" s="239"/>
      <c r="BJ33" s="240"/>
    </row>
    <row r="34" spans="4:62" x14ac:dyDescent="0.2">
      <c r="D34" s="178" t="s">
        <v>432</v>
      </c>
      <c r="E34" s="244">
        <f ca="1">IF(K34*Q34*E$112&lt;'Summary Results'!M$2,'Summary Results'!M$2/E$112,K34*Q34)</f>
        <v>-4.9999999999999991</v>
      </c>
      <c r="F34" s="244">
        <f ca="1">IF(L34*R34*F$112&lt;'Summary Results'!N$2,'Summary Results'!N$2/F$112,L34*R34)</f>
        <v>-6.4999999999999982</v>
      </c>
      <c r="G34" s="244">
        <f ca="1">IF(M34*S34*G$112&lt;'Summary Results'!O$2,'Summary Results'!O$2/G$112,M34*S34)</f>
        <v>0</v>
      </c>
      <c r="H34" s="180">
        <f ca="1">IF(N34*T34*H$112&lt;'Summary Results'!P$2,'Summary Results'!P$2/H$112,N34*T34)</f>
        <v>-7.4999999999999982</v>
      </c>
      <c r="I34" s="42"/>
      <c r="J34" s="175" t="s">
        <v>432</v>
      </c>
      <c r="K34" s="176">
        <f t="shared" ca="1" si="1"/>
        <v>1</v>
      </c>
      <c r="L34" s="176">
        <f t="shared" ca="1" si="0"/>
        <v>1</v>
      </c>
      <c r="M34" s="176">
        <f t="shared" ca="1" si="0"/>
        <v>1</v>
      </c>
      <c r="N34" s="177">
        <f t="shared" ca="1" si="0"/>
        <v>1</v>
      </c>
      <c r="O34" s="42"/>
      <c r="P34" s="178" t="s">
        <v>432</v>
      </c>
      <c r="Q34" s="179">
        <f ca="1"/>
        <v>-4.9999999999999991</v>
      </c>
      <c r="R34" s="179">
        <f ca="1"/>
        <v>-6.4999999999999982</v>
      </c>
      <c r="S34" s="179">
        <f ca="1"/>
        <v>0</v>
      </c>
      <c r="T34" s="180">
        <f ca="1"/>
        <v>-7.4999999999999982</v>
      </c>
      <c r="U34" s="42"/>
      <c r="V34" s="175" t="s">
        <v>432</v>
      </c>
      <c r="W34" s="181">
        <v>-50</v>
      </c>
      <c r="X34" s="182"/>
      <c r="Y34" s="182"/>
      <c r="Z34" s="183"/>
      <c r="AA34" s="42"/>
      <c r="AB34" s="178" t="s">
        <v>432</v>
      </c>
      <c r="AC34" s="179">
        <v>-50</v>
      </c>
      <c r="AD34" s="184"/>
      <c r="AE34" s="184"/>
      <c r="AF34" s="185"/>
      <c r="AG34" s="42"/>
      <c r="AH34" s="175" t="s">
        <v>432</v>
      </c>
      <c r="AI34" s="181">
        <v>-50</v>
      </c>
      <c r="AJ34" s="182"/>
      <c r="AK34" s="182"/>
      <c r="AL34" s="183">
        <v>-75</v>
      </c>
      <c r="AM34" s="42"/>
      <c r="AN34" s="178" t="s">
        <v>432</v>
      </c>
      <c r="AO34" s="179">
        <v>-50</v>
      </c>
      <c r="AP34" s="179">
        <v>-65</v>
      </c>
      <c r="AQ34" s="179"/>
      <c r="AR34" s="180">
        <v>-75</v>
      </c>
      <c r="AT34" s="178" t="s">
        <v>432</v>
      </c>
      <c r="AU34" s="244">
        <f>VLOOKUP($AT34,[1]Scn1!Scn1_Q3_LR,MATCH(AU$6,[1]!Scn_CH,0),0)</f>
        <v>-4.9999999999999991</v>
      </c>
      <c r="AV34" s="244">
        <f>VLOOKUP($AT34,[1]Scn1!Scn1_Q3_LR,MATCH(AV$6,[1]!Scn_CH,0),0)</f>
        <v>-6.4999999999999982</v>
      </c>
      <c r="AW34" s="244">
        <f>VLOOKUP($AT34,[1]Scn1!Scn1_Q3_LR,MATCH(AW$6,[1]!Scn_CH,0),0)</f>
        <v>0</v>
      </c>
      <c r="AX34" s="180">
        <f>VLOOKUP($AT34,[1]Scn1!Scn1_Q3_LR,MATCH(AX$6,[1]!Scn_CH,0),0)</f>
        <v>-7.4999999999999982</v>
      </c>
      <c r="AZ34" s="238" t="s">
        <v>432</v>
      </c>
      <c r="BA34" s="239"/>
      <c r="BB34" s="239"/>
      <c r="BC34" s="239"/>
      <c r="BD34" s="240"/>
      <c r="BF34" s="238" t="s">
        <v>432</v>
      </c>
      <c r="BG34" s="239"/>
      <c r="BH34" s="239"/>
      <c r="BI34" s="239"/>
      <c r="BJ34" s="240"/>
    </row>
    <row r="35" spans="4:62" x14ac:dyDescent="0.2">
      <c r="D35" s="178" t="s">
        <v>433</v>
      </c>
      <c r="E35" s="244">
        <f ca="1">IF(K35*Q35*E$112&lt;'Summary Results'!M$2,'Summary Results'!M$2/E$112,K35*Q35)</f>
        <v>-4.9999999999999991</v>
      </c>
      <c r="F35" s="244">
        <f ca="1">IF(L35*R35*F$112&lt;'Summary Results'!N$2,'Summary Results'!N$2/F$112,L35*R35)</f>
        <v>-6.4999999999999982</v>
      </c>
      <c r="G35" s="244">
        <f ca="1">IF(M35*S35*G$112&lt;'Summary Results'!O$2,'Summary Results'!O$2/G$112,M35*S35)</f>
        <v>0</v>
      </c>
      <c r="H35" s="180">
        <f ca="1">IF(N35*T35*H$112&lt;'Summary Results'!P$2,'Summary Results'!P$2/H$112,N35*T35)</f>
        <v>-7.4999999999999982</v>
      </c>
      <c r="I35" s="42"/>
      <c r="J35" s="175" t="s">
        <v>433</v>
      </c>
      <c r="K35" s="176">
        <f t="shared" ca="1" si="1"/>
        <v>1</v>
      </c>
      <c r="L35" s="176">
        <f t="shared" ca="1" si="0"/>
        <v>1</v>
      </c>
      <c r="M35" s="176">
        <f t="shared" ca="1" si="0"/>
        <v>1</v>
      </c>
      <c r="N35" s="177">
        <f t="shared" ca="1" si="0"/>
        <v>1</v>
      </c>
      <c r="O35" s="42"/>
      <c r="P35" s="178" t="s">
        <v>433</v>
      </c>
      <c r="Q35" s="179">
        <f ca="1"/>
        <v>-4.9999999999999991</v>
      </c>
      <c r="R35" s="179">
        <f ca="1"/>
        <v>-6.4999999999999982</v>
      </c>
      <c r="S35" s="179">
        <f ca="1"/>
        <v>0</v>
      </c>
      <c r="T35" s="180">
        <f ca="1"/>
        <v>-7.4999999999999982</v>
      </c>
      <c r="U35" s="42"/>
      <c r="V35" s="175" t="s">
        <v>433</v>
      </c>
      <c r="W35" s="181">
        <v>-50</v>
      </c>
      <c r="X35" s="182"/>
      <c r="Y35" s="182"/>
      <c r="Z35" s="183">
        <v>-75</v>
      </c>
      <c r="AA35" s="42"/>
      <c r="AB35" s="178" t="s">
        <v>433</v>
      </c>
      <c r="AC35" s="179">
        <v>-50</v>
      </c>
      <c r="AD35" s="184"/>
      <c r="AE35" s="184"/>
      <c r="AF35" s="185">
        <v>-75</v>
      </c>
      <c r="AG35" s="42"/>
      <c r="AH35" s="175" t="s">
        <v>433</v>
      </c>
      <c r="AI35" s="181">
        <v>-50</v>
      </c>
      <c r="AJ35" s="182"/>
      <c r="AK35" s="182"/>
      <c r="AL35" s="183">
        <v>-75</v>
      </c>
      <c r="AM35" s="42"/>
      <c r="AN35" s="178" t="s">
        <v>433</v>
      </c>
      <c r="AO35" s="179">
        <v>-50</v>
      </c>
      <c r="AP35" s="179">
        <v>-65</v>
      </c>
      <c r="AQ35" s="179"/>
      <c r="AR35" s="180">
        <v>-75</v>
      </c>
      <c r="AT35" s="178" t="s">
        <v>433</v>
      </c>
      <c r="AU35" s="244">
        <f>VLOOKUP($AT35,[1]Scn1!Scn1_Q3_LR,MATCH(AU$6,[1]!Scn_CH,0),0)</f>
        <v>-4.9999999999999991</v>
      </c>
      <c r="AV35" s="244">
        <f>VLOOKUP($AT35,[1]Scn1!Scn1_Q3_LR,MATCH(AV$6,[1]!Scn_CH,0),0)</f>
        <v>-6.4999999999999982</v>
      </c>
      <c r="AW35" s="244">
        <f>VLOOKUP($AT35,[1]Scn1!Scn1_Q3_LR,MATCH(AW$6,[1]!Scn_CH,0),0)</f>
        <v>0</v>
      </c>
      <c r="AX35" s="180">
        <f>VLOOKUP($AT35,[1]Scn1!Scn1_Q3_LR,MATCH(AX$6,[1]!Scn_CH,0),0)</f>
        <v>-7.4999999999999982</v>
      </c>
      <c r="AZ35" s="238" t="s">
        <v>433</v>
      </c>
      <c r="BA35" s="239"/>
      <c r="BB35" s="239"/>
      <c r="BC35" s="239"/>
      <c r="BD35" s="240"/>
      <c r="BF35" s="238" t="s">
        <v>433</v>
      </c>
      <c r="BG35" s="239"/>
      <c r="BH35" s="239"/>
      <c r="BI35" s="239"/>
      <c r="BJ35" s="240"/>
    </row>
    <row r="36" spans="4:62" x14ac:dyDescent="0.2">
      <c r="D36" s="178" t="s">
        <v>434</v>
      </c>
      <c r="E36" s="244">
        <f ca="1">IF(K36*Q36*E$112&lt;'Summary Results'!M$2,'Summary Results'!M$2/E$112,K36*Q36)</f>
        <v>-4.9999999999999991</v>
      </c>
      <c r="F36" s="244">
        <f ca="1">IF(L36*R36*F$112&lt;'Summary Results'!N$2,'Summary Results'!N$2/F$112,L36*R36)</f>
        <v>-6.4999999999999982</v>
      </c>
      <c r="G36" s="244">
        <f ca="1">IF(M36*S36*G$112&lt;'Summary Results'!O$2,'Summary Results'!O$2/G$112,M36*S36)</f>
        <v>0</v>
      </c>
      <c r="H36" s="180">
        <f ca="1">IF(N36*T36*H$112&lt;'Summary Results'!P$2,'Summary Results'!P$2/H$112,N36*T36)</f>
        <v>-7.4999999999999982</v>
      </c>
      <c r="I36" s="42"/>
      <c r="J36" s="175" t="s">
        <v>434</v>
      </c>
      <c r="K36" s="176">
        <f t="shared" ca="1" si="1"/>
        <v>1</v>
      </c>
      <c r="L36" s="176">
        <f t="shared" ca="1" si="0"/>
        <v>1</v>
      </c>
      <c r="M36" s="176">
        <f t="shared" ca="1" si="0"/>
        <v>1</v>
      </c>
      <c r="N36" s="177">
        <f t="shared" ca="1" si="0"/>
        <v>1</v>
      </c>
      <c r="O36" s="42"/>
      <c r="P36" s="178" t="s">
        <v>434</v>
      </c>
      <c r="Q36" s="179">
        <f ca="1"/>
        <v>-4.9999999999999991</v>
      </c>
      <c r="R36" s="179">
        <f ca="1"/>
        <v>-6.4999999999999982</v>
      </c>
      <c r="S36" s="179">
        <f ca="1"/>
        <v>0</v>
      </c>
      <c r="T36" s="180">
        <f ca="1"/>
        <v>-7.4999999999999982</v>
      </c>
      <c r="U36" s="42"/>
      <c r="V36" s="175" t="s">
        <v>434</v>
      </c>
      <c r="W36" s="181">
        <v>-50</v>
      </c>
      <c r="X36" s="182"/>
      <c r="Y36" s="182"/>
      <c r="Z36" s="183"/>
      <c r="AA36" s="42"/>
      <c r="AB36" s="178" t="s">
        <v>434</v>
      </c>
      <c r="AC36" s="179">
        <v>-50</v>
      </c>
      <c r="AD36" s="184"/>
      <c r="AE36" s="184"/>
      <c r="AF36" s="185"/>
      <c r="AG36" s="42"/>
      <c r="AH36" s="175" t="s">
        <v>434</v>
      </c>
      <c r="AI36" s="181">
        <v>-50</v>
      </c>
      <c r="AJ36" s="182"/>
      <c r="AK36" s="182"/>
      <c r="AL36" s="183">
        <v>-75</v>
      </c>
      <c r="AM36" s="42"/>
      <c r="AN36" s="178" t="s">
        <v>434</v>
      </c>
      <c r="AO36" s="179">
        <v>-50</v>
      </c>
      <c r="AP36" s="179">
        <v>-65</v>
      </c>
      <c r="AQ36" s="179"/>
      <c r="AR36" s="180">
        <v>-75</v>
      </c>
      <c r="AT36" s="178" t="s">
        <v>434</v>
      </c>
      <c r="AU36" s="244">
        <f>VLOOKUP($AT36,[1]Scn1!Scn1_Q3_LR,MATCH(AU$6,[1]!Scn_CH,0),0)</f>
        <v>-4.9999999999999991</v>
      </c>
      <c r="AV36" s="244">
        <f>VLOOKUP($AT36,[1]Scn1!Scn1_Q3_LR,MATCH(AV$6,[1]!Scn_CH,0),0)</f>
        <v>-6.4999999999999982</v>
      </c>
      <c r="AW36" s="244">
        <f>VLOOKUP($AT36,[1]Scn1!Scn1_Q3_LR,MATCH(AW$6,[1]!Scn_CH,0),0)</f>
        <v>0</v>
      </c>
      <c r="AX36" s="180">
        <f>VLOOKUP($AT36,[1]Scn1!Scn1_Q3_LR,MATCH(AX$6,[1]!Scn_CH,0),0)</f>
        <v>-7.4999999999999982</v>
      </c>
      <c r="AZ36" s="238" t="s">
        <v>434</v>
      </c>
      <c r="BA36" s="239"/>
      <c r="BB36" s="239"/>
      <c r="BC36" s="239"/>
      <c r="BD36" s="240"/>
      <c r="BF36" s="238" t="s">
        <v>434</v>
      </c>
      <c r="BG36" s="239"/>
      <c r="BH36" s="239"/>
      <c r="BI36" s="239"/>
      <c r="BJ36" s="240"/>
    </row>
    <row r="37" spans="4:62" x14ac:dyDescent="0.2">
      <c r="D37" s="178" t="s">
        <v>61</v>
      </c>
      <c r="E37" s="244">
        <f ca="1">IF(K37*Q37*E$112&lt;'Summary Results'!M$2,'Summary Results'!M$2/E$112,K37*Q37)</f>
        <v>-25</v>
      </c>
      <c r="F37" s="244">
        <f ca="1">IF(L37*R37*F$112&lt;'Summary Results'!N$2,'Summary Results'!N$2/F$112,L37*R37)</f>
        <v>-6.4999999999999982</v>
      </c>
      <c r="G37" s="244">
        <f ca="1">IF(M37*S37*G$112&lt;'Summary Results'!O$2,'Summary Results'!O$2/G$112,M37*S37)</f>
        <v>0</v>
      </c>
      <c r="H37" s="180">
        <f ca="1">IF(N37*T37*H$112&lt;'Summary Results'!P$2,'Summary Results'!P$2/H$112,N37*T37)</f>
        <v>-4.9999999999999991</v>
      </c>
      <c r="I37" s="42"/>
      <c r="J37" s="175" t="s">
        <v>61</v>
      </c>
      <c r="K37" s="176">
        <f t="shared" ca="1" si="1"/>
        <v>1</v>
      </c>
      <c r="L37" s="176">
        <f t="shared" ca="1" si="0"/>
        <v>1</v>
      </c>
      <c r="M37" s="176">
        <f t="shared" ca="1" si="0"/>
        <v>1</v>
      </c>
      <c r="N37" s="177">
        <f t="shared" ca="1" si="0"/>
        <v>1</v>
      </c>
      <c r="O37" s="42"/>
      <c r="P37" s="178" t="s">
        <v>61</v>
      </c>
      <c r="Q37" s="179">
        <f ca="1"/>
        <v>-25</v>
      </c>
      <c r="R37" s="179">
        <f ca="1"/>
        <v>-6.4999999999999982</v>
      </c>
      <c r="S37" s="179">
        <f ca="1"/>
        <v>0</v>
      </c>
      <c r="T37" s="180">
        <f ca="1"/>
        <v>-4.9999999999999991</v>
      </c>
      <c r="U37" s="42"/>
      <c r="V37" s="175" t="s">
        <v>61</v>
      </c>
      <c r="W37" s="181"/>
      <c r="X37" s="182"/>
      <c r="Y37" s="182"/>
      <c r="Z37" s="183">
        <v>-45</v>
      </c>
      <c r="AA37" s="42"/>
      <c r="AB37" s="178" t="s">
        <v>61</v>
      </c>
      <c r="AC37" s="179">
        <v>-50</v>
      </c>
      <c r="AD37" s="184"/>
      <c r="AE37" s="184"/>
      <c r="AF37" s="185">
        <v>-50</v>
      </c>
      <c r="AG37" s="42"/>
      <c r="AH37" s="175" t="s">
        <v>61</v>
      </c>
      <c r="AI37" s="181">
        <v>-50</v>
      </c>
      <c r="AJ37" s="182"/>
      <c r="AK37" s="182"/>
      <c r="AL37" s="183">
        <v>-50</v>
      </c>
      <c r="AM37" s="42"/>
      <c r="AN37" s="178" t="s">
        <v>61</v>
      </c>
      <c r="AO37" s="179">
        <v>-50</v>
      </c>
      <c r="AP37" s="179">
        <v>-65</v>
      </c>
      <c r="AQ37" s="179"/>
      <c r="AR37" s="180">
        <v>-50</v>
      </c>
      <c r="AT37" s="178" t="s">
        <v>61</v>
      </c>
      <c r="AU37" s="244">
        <f>VLOOKUP($AT37,[1]Scn1!Scn1_Q3_LR,MATCH(AU$6,[1]!Scn_CH,0),0)</f>
        <v>-25</v>
      </c>
      <c r="AV37" s="244">
        <f>VLOOKUP($AT37,[1]Scn1!Scn1_Q3_LR,MATCH(AV$6,[1]!Scn_CH,0),0)</f>
        <v>-6.4999999999999982</v>
      </c>
      <c r="AW37" s="244">
        <f>VLOOKUP($AT37,[1]Scn1!Scn1_Q3_LR,MATCH(AW$6,[1]!Scn_CH,0),0)</f>
        <v>0</v>
      </c>
      <c r="AX37" s="180">
        <f>VLOOKUP($AT37,[1]Scn1!Scn1_Q3_LR,MATCH(AX$6,[1]!Scn_CH,0),0)</f>
        <v>-4.9999999999999991</v>
      </c>
      <c r="AZ37" s="238" t="s">
        <v>61</v>
      </c>
      <c r="BA37" s="239"/>
      <c r="BB37" s="239"/>
      <c r="BC37" s="239"/>
      <c r="BD37" s="240"/>
      <c r="BF37" s="238" t="s">
        <v>61</v>
      </c>
      <c r="BG37" s="239"/>
      <c r="BH37" s="239"/>
      <c r="BI37" s="239"/>
      <c r="BJ37" s="240"/>
    </row>
    <row r="38" spans="4:62" x14ac:dyDescent="0.2">
      <c r="D38" s="178" t="s">
        <v>435</v>
      </c>
      <c r="E38" s="244">
        <f ca="1">IF(K38*Q38*E$112&lt;'Summary Results'!M$2,'Summary Results'!M$2/E$112,K38*Q38)</f>
        <v>-4.9999999999999991</v>
      </c>
      <c r="F38" s="244">
        <f ca="1">IF(L38*R38*F$112&lt;'Summary Results'!N$2,'Summary Results'!N$2/F$112,L38*R38)</f>
        <v>-6.4999999999999982</v>
      </c>
      <c r="G38" s="244">
        <f ca="1">IF(M38*S38*G$112&lt;'Summary Results'!O$2,'Summary Results'!O$2/G$112,M38*S38)</f>
        <v>0</v>
      </c>
      <c r="H38" s="180">
        <f ca="1">IF(N38*T38*H$112&lt;'Summary Results'!P$2,'Summary Results'!P$2/H$112,N38*T38)</f>
        <v>-4.9999999999999991</v>
      </c>
      <c r="I38" s="42"/>
      <c r="J38" s="175" t="s">
        <v>435</v>
      </c>
      <c r="K38" s="176">
        <f t="shared" ca="1" si="1"/>
        <v>1</v>
      </c>
      <c r="L38" s="176">
        <f t="shared" ca="1" si="0"/>
        <v>1</v>
      </c>
      <c r="M38" s="176">
        <f t="shared" ca="1" si="0"/>
        <v>1</v>
      </c>
      <c r="N38" s="177">
        <f t="shared" ca="1" si="0"/>
        <v>1</v>
      </c>
      <c r="O38" s="42"/>
      <c r="P38" s="178" t="s">
        <v>435</v>
      </c>
      <c r="Q38" s="179">
        <f ca="1"/>
        <v>-4.9999999999999991</v>
      </c>
      <c r="R38" s="179">
        <f ca="1"/>
        <v>-6.4999999999999982</v>
      </c>
      <c r="S38" s="179">
        <f ca="1"/>
        <v>0</v>
      </c>
      <c r="T38" s="180">
        <f ca="1"/>
        <v>-4.9999999999999991</v>
      </c>
      <c r="U38" s="42"/>
      <c r="V38" s="175" t="s">
        <v>435</v>
      </c>
      <c r="W38" s="181">
        <v>-50</v>
      </c>
      <c r="X38" s="182"/>
      <c r="Y38" s="182"/>
      <c r="Z38" s="183"/>
      <c r="AA38" s="42"/>
      <c r="AB38" s="178" t="s">
        <v>435</v>
      </c>
      <c r="AC38" s="179">
        <v>-50</v>
      </c>
      <c r="AD38" s="184"/>
      <c r="AE38" s="184"/>
      <c r="AF38" s="185"/>
      <c r="AG38" s="42"/>
      <c r="AH38" s="175" t="s">
        <v>435</v>
      </c>
      <c r="AI38" s="181">
        <v>-50</v>
      </c>
      <c r="AJ38" s="182"/>
      <c r="AK38" s="182"/>
      <c r="AL38" s="183">
        <v>-50</v>
      </c>
      <c r="AM38" s="42"/>
      <c r="AN38" s="178" t="s">
        <v>435</v>
      </c>
      <c r="AO38" s="179">
        <v>-50</v>
      </c>
      <c r="AP38" s="179">
        <v>-65</v>
      </c>
      <c r="AQ38" s="179"/>
      <c r="AR38" s="180">
        <v>-50</v>
      </c>
      <c r="AT38" s="178" t="s">
        <v>435</v>
      </c>
      <c r="AU38" s="244">
        <f>VLOOKUP($AT38,[1]Scn1!Scn1_Q3_LR,MATCH(AU$6,[1]!Scn_CH,0),0)</f>
        <v>-4.9999999999999991</v>
      </c>
      <c r="AV38" s="244">
        <f>VLOOKUP($AT38,[1]Scn1!Scn1_Q3_LR,MATCH(AV$6,[1]!Scn_CH,0),0)</f>
        <v>-6.4999999999999982</v>
      </c>
      <c r="AW38" s="244">
        <f>VLOOKUP($AT38,[1]Scn1!Scn1_Q3_LR,MATCH(AW$6,[1]!Scn_CH,0),0)</f>
        <v>0</v>
      </c>
      <c r="AX38" s="180">
        <f>VLOOKUP($AT38,[1]Scn1!Scn1_Q3_LR,MATCH(AX$6,[1]!Scn_CH,0),0)</f>
        <v>-4.9999999999999991</v>
      </c>
      <c r="AZ38" s="238" t="s">
        <v>435</v>
      </c>
      <c r="BA38" s="239"/>
      <c r="BB38" s="239"/>
      <c r="BC38" s="239"/>
      <c r="BD38" s="240"/>
      <c r="BF38" s="238" t="s">
        <v>435</v>
      </c>
      <c r="BG38" s="239"/>
      <c r="BH38" s="239"/>
      <c r="BI38" s="239"/>
      <c r="BJ38" s="240"/>
    </row>
    <row r="39" spans="4:62" x14ac:dyDescent="0.2">
      <c r="D39" s="178" t="s">
        <v>62</v>
      </c>
      <c r="E39" s="244">
        <f ca="1">IF(K39*Q39*E$112&lt;'Summary Results'!M$2,'Summary Results'!M$2/E$112,K39*Q39)</f>
        <v>-37.5</v>
      </c>
      <c r="F39" s="244">
        <f ca="1">IF(L39*R39*F$112&lt;'Summary Results'!N$2,'Summary Results'!N$2/F$112,L39*R39)</f>
        <v>-7.4999999999999982</v>
      </c>
      <c r="G39" s="244">
        <f ca="1">IF(M39*S39*G$112&lt;'Summary Results'!O$2,'Summary Results'!O$2/G$112,M39*S39)</f>
        <v>0</v>
      </c>
      <c r="H39" s="180">
        <f ca="1">IF(N39*T39*H$112&lt;'Summary Results'!P$2,'Summary Results'!P$2/H$112,N39*T39)</f>
        <v>-7.4999999999999982</v>
      </c>
      <c r="I39" s="42"/>
      <c r="J39" s="175" t="s">
        <v>62</v>
      </c>
      <c r="K39" s="176">
        <f t="shared" ca="1" si="1"/>
        <v>1</v>
      </c>
      <c r="L39" s="176">
        <f t="shared" ca="1" si="0"/>
        <v>1</v>
      </c>
      <c r="M39" s="176">
        <f t="shared" ca="1" si="0"/>
        <v>1</v>
      </c>
      <c r="N39" s="177">
        <f t="shared" ca="1" si="0"/>
        <v>1</v>
      </c>
      <c r="O39" s="42"/>
      <c r="P39" s="178" t="s">
        <v>62</v>
      </c>
      <c r="Q39" s="179">
        <f ca="1"/>
        <v>-37.5</v>
      </c>
      <c r="R39" s="179">
        <f ca="1"/>
        <v>-7.4999999999999982</v>
      </c>
      <c r="S39" s="179">
        <f ca="1"/>
        <v>0</v>
      </c>
      <c r="T39" s="180">
        <f ca="1"/>
        <v>-7.4999999999999982</v>
      </c>
      <c r="U39" s="42"/>
      <c r="V39" s="175" t="s">
        <v>62</v>
      </c>
      <c r="W39" s="181"/>
      <c r="X39" s="182"/>
      <c r="Y39" s="182"/>
      <c r="Z39" s="183">
        <v>-75</v>
      </c>
      <c r="AA39" s="42"/>
      <c r="AB39" s="178" t="s">
        <v>62</v>
      </c>
      <c r="AC39" s="179">
        <v>-75</v>
      </c>
      <c r="AD39" s="184"/>
      <c r="AE39" s="184"/>
      <c r="AF39" s="185">
        <v>-75</v>
      </c>
      <c r="AG39" s="42"/>
      <c r="AH39" s="175" t="s">
        <v>62</v>
      </c>
      <c r="AI39" s="181">
        <v>-75</v>
      </c>
      <c r="AJ39" s="182"/>
      <c r="AK39" s="182"/>
      <c r="AL39" s="183">
        <v>-75</v>
      </c>
      <c r="AM39" s="42"/>
      <c r="AN39" s="178" t="s">
        <v>62</v>
      </c>
      <c r="AO39" s="179">
        <v>-75</v>
      </c>
      <c r="AP39" s="179">
        <v>-75</v>
      </c>
      <c r="AQ39" s="179"/>
      <c r="AR39" s="180">
        <v>-75</v>
      </c>
      <c r="AT39" s="178" t="s">
        <v>62</v>
      </c>
      <c r="AU39" s="244">
        <f>VLOOKUP($AT39,[1]Scn1!Scn1_Q3_LR,MATCH(AU$6,[1]!Scn_CH,0),0)</f>
        <v>-37.5</v>
      </c>
      <c r="AV39" s="244">
        <f>VLOOKUP($AT39,[1]Scn1!Scn1_Q3_LR,MATCH(AV$6,[1]!Scn_CH,0),0)</f>
        <v>-7.4999999999999982</v>
      </c>
      <c r="AW39" s="244">
        <f>VLOOKUP($AT39,[1]Scn1!Scn1_Q3_LR,MATCH(AW$6,[1]!Scn_CH,0),0)</f>
        <v>0</v>
      </c>
      <c r="AX39" s="180">
        <f>VLOOKUP($AT39,[1]Scn1!Scn1_Q3_LR,MATCH(AX$6,[1]!Scn_CH,0),0)</f>
        <v>-7.4999999999999982</v>
      </c>
      <c r="AZ39" s="238" t="s">
        <v>62</v>
      </c>
      <c r="BA39" s="239"/>
      <c r="BB39" s="239"/>
      <c r="BC39" s="239"/>
      <c r="BD39" s="240"/>
      <c r="BF39" s="238" t="s">
        <v>62</v>
      </c>
      <c r="BG39" s="239"/>
      <c r="BH39" s="239"/>
      <c r="BI39" s="239"/>
      <c r="BJ39" s="240"/>
    </row>
    <row r="40" spans="4:62" x14ac:dyDescent="0.2">
      <c r="D40" s="178" t="s">
        <v>63</v>
      </c>
      <c r="E40" s="244">
        <f ca="1">IF(K40*Q40*E$112&lt;'Summary Results'!M$2,'Summary Results'!M$2/E$112,K40*Q40)</f>
        <v>-7.4999999999999982</v>
      </c>
      <c r="F40" s="244">
        <f ca="1">IF(L40*R40*F$112&lt;'Summary Results'!N$2,'Summary Results'!N$2/F$112,L40*R40)</f>
        <v>-7.4999999999999982</v>
      </c>
      <c r="G40" s="244">
        <f ca="1">IF(M40*S40*G$112&lt;'Summary Results'!O$2,'Summary Results'!O$2/G$112,M40*S40)</f>
        <v>0</v>
      </c>
      <c r="H40" s="180">
        <f ca="1">IF(N40*T40*H$112&lt;'Summary Results'!P$2,'Summary Results'!P$2/H$112,N40*T40)</f>
        <v>-7.4999999999999982</v>
      </c>
      <c r="I40" s="42"/>
      <c r="J40" s="175" t="s">
        <v>63</v>
      </c>
      <c r="K40" s="176">
        <f t="shared" ca="1" si="1"/>
        <v>1</v>
      </c>
      <c r="L40" s="176">
        <f t="shared" ca="1" si="0"/>
        <v>1</v>
      </c>
      <c r="M40" s="176">
        <f t="shared" ca="1" si="0"/>
        <v>1</v>
      </c>
      <c r="N40" s="177">
        <f t="shared" ca="1" si="0"/>
        <v>1</v>
      </c>
      <c r="O40" s="42"/>
      <c r="P40" s="178" t="s">
        <v>63</v>
      </c>
      <c r="Q40" s="179">
        <f ca="1"/>
        <v>-7.4999999999999982</v>
      </c>
      <c r="R40" s="179">
        <f ca="1"/>
        <v>-7.4999999999999982</v>
      </c>
      <c r="S40" s="179">
        <f ca="1"/>
        <v>0</v>
      </c>
      <c r="T40" s="180">
        <f ca="1"/>
        <v>-7.4999999999999982</v>
      </c>
      <c r="U40" s="42"/>
      <c r="V40" s="175" t="s">
        <v>63</v>
      </c>
      <c r="W40" s="181">
        <v>-75</v>
      </c>
      <c r="X40" s="182"/>
      <c r="Y40" s="182"/>
      <c r="Z40" s="183"/>
      <c r="AA40" s="42"/>
      <c r="AB40" s="178" t="s">
        <v>63</v>
      </c>
      <c r="AC40" s="179">
        <v>-75</v>
      </c>
      <c r="AD40" s="184"/>
      <c r="AE40" s="184"/>
      <c r="AF40" s="185"/>
      <c r="AG40" s="42"/>
      <c r="AH40" s="175" t="s">
        <v>63</v>
      </c>
      <c r="AI40" s="181">
        <v>-75</v>
      </c>
      <c r="AJ40" s="182"/>
      <c r="AK40" s="182"/>
      <c r="AL40" s="183">
        <v>-75</v>
      </c>
      <c r="AM40" s="42"/>
      <c r="AN40" s="178" t="s">
        <v>63</v>
      </c>
      <c r="AO40" s="179">
        <v>-75</v>
      </c>
      <c r="AP40" s="179">
        <v>-75</v>
      </c>
      <c r="AQ40" s="179"/>
      <c r="AR40" s="180">
        <v>-75</v>
      </c>
      <c r="AT40" s="178" t="s">
        <v>63</v>
      </c>
      <c r="AU40" s="244">
        <f>VLOOKUP($AT40,[1]Scn1!Scn1_Q3_LR,MATCH(AU$6,[1]!Scn_CH,0),0)</f>
        <v>-7.4999999999999982</v>
      </c>
      <c r="AV40" s="244">
        <f>VLOOKUP($AT40,[1]Scn1!Scn1_Q3_LR,MATCH(AV$6,[1]!Scn_CH,0),0)</f>
        <v>-7.4999999999999982</v>
      </c>
      <c r="AW40" s="244">
        <f>VLOOKUP($AT40,[1]Scn1!Scn1_Q3_LR,MATCH(AW$6,[1]!Scn_CH,0),0)</f>
        <v>0</v>
      </c>
      <c r="AX40" s="180">
        <f>VLOOKUP($AT40,[1]Scn1!Scn1_Q3_LR,MATCH(AX$6,[1]!Scn_CH,0),0)</f>
        <v>-7.4999999999999982</v>
      </c>
      <c r="AZ40" s="238" t="s">
        <v>63</v>
      </c>
      <c r="BA40" s="239"/>
      <c r="BB40" s="239"/>
      <c r="BC40" s="239"/>
      <c r="BD40" s="240"/>
      <c r="BF40" s="238" t="s">
        <v>63</v>
      </c>
      <c r="BG40" s="239"/>
      <c r="BH40" s="239"/>
      <c r="BI40" s="239"/>
      <c r="BJ40" s="240"/>
    </row>
    <row r="41" spans="4:62" x14ac:dyDescent="0.2">
      <c r="D41" s="178" t="s">
        <v>64</v>
      </c>
      <c r="E41" s="244">
        <f ca="1">IF(K41*Q41*E$112&lt;'Summary Results'!M$2,'Summary Results'!M$2/E$112,K41*Q41)</f>
        <v>-37.5</v>
      </c>
      <c r="F41" s="244">
        <f ca="1">IF(L41*R41*F$112&lt;'Summary Results'!N$2,'Summary Results'!N$2/F$112,L41*R41)</f>
        <v>-7.4999999999999982</v>
      </c>
      <c r="G41" s="244">
        <f ca="1">IF(M41*S41*G$112&lt;'Summary Results'!O$2,'Summary Results'!O$2/G$112,M41*S41)</f>
        <v>0</v>
      </c>
      <c r="H41" s="180">
        <f ca="1">IF(N41*T41*H$112&lt;'Summary Results'!P$2,'Summary Results'!P$2/H$112,N41*T41)</f>
        <v>-7.4999999999999982</v>
      </c>
      <c r="I41" s="42"/>
      <c r="J41" s="175" t="s">
        <v>64</v>
      </c>
      <c r="K41" s="176">
        <f t="shared" ca="1" si="1"/>
        <v>1</v>
      </c>
      <c r="L41" s="176">
        <f t="shared" ca="1" si="0"/>
        <v>1</v>
      </c>
      <c r="M41" s="176">
        <f t="shared" ca="1" si="0"/>
        <v>1</v>
      </c>
      <c r="N41" s="177">
        <f t="shared" ca="1" si="0"/>
        <v>1</v>
      </c>
      <c r="O41" s="42"/>
      <c r="P41" s="178" t="s">
        <v>64</v>
      </c>
      <c r="Q41" s="179">
        <f ca="1"/>
        <v>-37.5</v>
      </c>
      <c r="R41" s="179">
        <f ca="1"/>
        <v>-7.4999999999999982</v>
      </c>
      <c r="S41" s="179">
        <f ca="1"/>
        <v>0</v>
      </c>
      <c r="T41" s="180">
        <f ca="1"/>
        <v>-7.4999999999999982</v>
      </c>
      <c r="U41" s="42"/>
      <c r="V41" s="175" t="s">
        <v>64</v>
      </c>
      <c r="W41" s="181"/>
      <c r="X41" s="182"/>
      <c r="Y41" s="182"/>
      <c r="Z41" s="183">
        <v>-75</v>
      </c>
      <c r="AA41" s="42"/>
      <c r="AB41" s="178" t="s">
        <v>64</v>
      </c>
      <c r="AC41" s="179">
        <v>-75</v>
      </c>
      <c r="AD41" s="184"/>
      <c r="AE41" s="184"/>
      <c r="AF41" s="185">
        <v>-75</v>
      </c>
      <c r="AG41" s="42"/>
      <c r="AH41" s="175" t="s">
        <v>64</v>
      </c>
      <c r="AI41" s="181">
        <v>-75</v>
      </c>
      <c r="AJ41" s="182"/>
      <c r="AK41" s="182"/>
      <c r="AL41" s="183">
        <v>-75</v>
      </c>
      <c r="AM41" s="42"/>
      <c r="AN41" s="178" t="s">
        <v>64</v>
      </c>
      <c r="AO41" s="179">
        <v>-75</v>
      </c>
      <c r="AP41" s="179">
        <v>-75</v>
      </c>
      <c r="AQ41" s="179"/>
      <c r="AR41" s="180">
        <v>-75</v>
      </c>
      <c r="AT41" s="178" t="s">
        <v>64</v>
      </c>
      <c r="AU41" s="244">
        <f>VLOOKUP($AT41,[1]Scn1!Scn1_Q3_LR,MATCH(AU$6,[1]!Scn_CH,0),0)</f>
        <v>-37.5</v>
      </c>
      <c r="AV41" s="244">
        <f>VLOOKUP($AT41,[1]Scn1!Scn1_Q3_LR,MATCH(AV$6,[1]!Scn_CH,0),0)</f>
        <v>-7.4999999999999982</v>
      </c>
      <c r="AW41" s="244">
        <f>VLOOKUP($AT41,[1]Scn1!Scn1_Q3_LR,MATCH(AW$6,[1]!Scn_CH,0),0)</f>
        <v>0</v>
      </c>
      <c r="AX41" s="180">
        <f>VLOOKUP($AT41,[1]Scn1!Scn1_Q3_LR,MATCH(AX$6,[1]!Scn_CH,0),0)</f>
        <v>-7.4999999999999982</v>
      </c>
      <c r="AZ41" s="238" t="s">
        <v>64</v>
      </c>
      <c r="BA41" s="239"/>
      <c r="BB41" s="239"/>
      <c r="BC41" s="239"/>
      <c r="BD41" s="240"/>
      <c r="BF41" s="238" t="s">
        <v>64</v>
      </c>
      <c r="BG41" s="239"/>
      <c r="BH41" s="239"/>
      <c r="BI41" s="239"/>
      <c r="BJ41" s="240"/>
    </row>
    <row r="42" spans="4:62" x14ac:dyDescent="0.2">
      <c r="D42" s="178" t="s">
        <v>436</v>
      </c>
      <c r="E42" s="244">
        <f ca="1">IF(K42*Q42*E$112&lt;'Summary Results'!M$2,'Summary Results'!M$2/E$112,K42*Q42)</f>
        <v>-7.5</v>
      </c>
      <c r="F42" s="244">
        <f ca="1">IF(L42*R42*F$112&lt;'Summary Results'!N$2,'Summary Results'!N$2/F$112,L42*R42)</f>
        <v>-6.4999999999999982</v>
      </c>
      <c r="G42" s="244">
        <f ca="1">IF(M42*S42*G$112&lt;'Summary Results'!O$2,'Summary Results'!O$2/G$112,M42*S42)</f>
        <v>0</v>
      </c>
      <c r="H42" s="180">
        <f ca="1">IF(N42*T42*H$112&lt;'Summary Results'!P$2,'Summary Results'!P$2/H$112,N42*T42)</f>
        <v>-3.9999999999999991</v>
      </c>
      <c r="I42" s="42"/>
      <c r="J42" s="175" t="s">
        <v>436</v>
      </c>
      <c r="K42" s="176">
        <f t="shared" ca="1" si="1"/>
        <v>1</v>
      </c>
      <c r="L42" s="176">
        <f t="shared" ca="1" si="0"/>
        <v>1</v>
      </c>
      <c r="M42" s="176">
        <f t="shared" ca="1" si="0"/>
        <v>1</v>
      </c>
      <c r="N42" s="177">
        <f t="shared" ca="1" si="0"/>
        <v>1</v>
      </c>
      <c r="O42" s="42"/>
      <c r="P42" s="178" t="s">
        <v>436</v>
      </c>
      <c r="Q42" s="179">
        <f ca="1"/>
        <v>-7.5</v>
      </c>
      <c r="R42" s="179">
        <f ca="1"/>
        <v>-6.4999999999999982</v>
      </c>
      <c r="S42" s="179">
        <f ca="1"/>
        <v>0</v>
      </c>
      <c r="T42" s="180">
        <f ca="1"/>
        <v>-3.9999999999999991</v>
      </c>
      <c r="U42" s="42"/>
      <c r="V42" s="175" t="s">
        <v>436</v>
      </c>
      <c r="W42" s="181"/>
      <c r="X42" s="182"/>
      <c r="Y42" s="182"/>
      <c r="Z42" s="183">
        <v>-40</v>
      </c>
      <c r="AA42" s="42"/>
      <c r="AB42" s="178" t="s">
        <v>436</v>
      </c>
      <c r="AC42" s="179">
        <v>-15</v>
      </c>
      <c r="AD42" s="184"/>
      <c r="AE42" s="184"/>
      <c r="AF42" s="185">
        <v>-40</v>
      </c>
      <c r="AG42" s="42"/>
      <c r="AH42" s="175" t="s">
        <v>436</v>
      </c>
      <c r="AI42" s="181">
        <v>-15</v>
      </c>
      <c r="AJ42" s="182"/>
      <c r="AK42" s="182"/>
      <c r="AL42" s="183">
        <v>-40</v>
      </c>
      <c r="AM42" s="42"/>
      <c r="AN42" s="178" t="s">
        <v>436</v>
      </c>
      <c r="AO42" s="179">
        <v>-15</v>
      </c>
      <c r="AP42" s="179">
        <v>-65</v>
      </c>
      <c r="AQ42" s="179"/>
      <c r="AR42" s="180">
        <v>-40</v>
      </c>
      <c r="AT42" s="178" t="s">
        <v>436</v>
      </c>
      <c r="AU42" s="244">
        <f>VLOOKUP($AT42,[1]Scn1!Scn1_Q3_LR,MATCH(AU$6,[1]!Scn_CH,0),0)</f>
        <v>-7.5</v>
      </c>
      <c r="AV42" s="244">
        <f>VLOOKUP($AT42,[1]Scn1!Scn1_Q3_LR,MATCH(AV$6,[1]!Scn_CH,0),0)</f>
        <v>-6.4999999999999982</v>
      </c>
      <c r="AW42" s="244">
        <f>VLOOKUP($AT42,[1]Scn1!Scn1_Q3_LR,MATCH(AW$6,[1]!Scn_CH,0),0)</f>
        <v>0</v>
      </c>
      <c r="AX42" s="180">
        <f>VLOOKUP($AT42,[1]Scn1!Scn1_Q3_LR,MATCH(AX$6,[1]!Scn_CH,0),0)</f>
        <v>-3.9999999999999991</v>
      </c>
      <c r="AZ42" s="238" t="s">
        <v>436</v>
      </c>
      <c r="BA42" s="239"/>
      <c r="BB42" s="239"/>
      <c r="BC42" s="239"/>
      <c r="BD42" s="240"/>
      <c r="BF42" s="238" t="s">
        <v>436</v>
      </c>
      <c r="BG42" s="239"/>
      <c r="BH42" s="239"/>
      <c r="BI42" s="239"/>
      <c r="BJ42" s="240"/>
    </row>
    <row r="43" spans="4:62" x14ac:dyDescent="0.2">
      <c r="D43" s="178" t="s">
        <v>65</v>
      </c>
      <c r="E43" s="244">
        <f ca="1">IF(K43*Q43*E$112&lt;'Summary Results'!M$2,'Summary Results'!M$2/E$112,K43*Q43)</f>
        <v>0</v>
      </c>
      <c r="F43" s="244">
        <f ca="1">IF(L43*R43*F$112&lt;'Summary Results'!N$2,'Summary Results'!N$2/F$112,L43*R43)</f>
        <v>-6.4999999999999982</v>
      </c>
      <c r="G43" s="244">
        <f ca="1">IF(M43*S43*G$112&lt;'Summary Results'!O$2,'Summary Results'!O$2/G$112,M43*S43)</f>
        <v>0</v>
      </c>
      <c r="H43" s="180">
        <f ca="1">IF(N43*T43*H$112&lt;'Summary Results'!P$2,'Summary Results'!P$2/H$112,N43*T43)</f>
        <v>-3.9999999999999991</v>
      </c>
      <c r="I43" s="42"/>
      <c r="J43" s="175" t="s">
        <v>65</v>
      </c>
      <c r="K43" s="176">
        <f t="shared" ca="1" si="1"/>
        <v>1</v>
      </c>
      <c r="L43" s="176">
        <f t="shared" ca="1" si="0"/>
        <v>1</v>
      </c>
      <c r="M43" s="176">
        <f t="shared" ca="1" si="0"/>
        <v>1</v>
      </c>
      <c r="N43" s="177">
        <f t="shared" ca="1" si="0"/>
        <v>1</v>
      </c>
      <c r="O43" s="42"/>
      <c r="P43" s="178" t="s">
        <v>65</v>
      </c>
      <c r="Q43" s="179">
        <f ca="1"/>
        <v>0</v>
      </c>
      <c r="R43" s="179">
        <f ca="1"/>
        <v>-6.4999999999999982</v>
      </c>
      <c r="S43" s="179">
        <f ca="1"/>
        <v>0</v>
      </c>
      <c r="T43" s="180">
        <f ca="1"/>
        <v>-3.9999999999999991</v>
      </c>
      <c r="U43" s="42"/>
      <c r="V43" s="175" t="s">
        <v>65</v>
      </c>
      <c r="W43" s="181"/>
      <c r="X43" s="182"/>
      <c r="Y43" s="182"/>
      <c r="Z43" s="183"/>
      <c r="AA43" s="42"/>
      <c r="AB43" s="178" t="s">
        <v>65</v>
      </c>
      <c r="AC43" s="179"/>
      <c r="AD43" s="184"/>
      <c r="AE43" s="184"/>
      <c r="AF43" s="185"/>
      <c r="AG43" s="42"/>
      <c r="AH43" s="175" t="s">
        <v>65</v>
      </c>
      <c r="AI43" s="181"/>
      <c r="AJ43" s="182"/>
      <c r="AK43" s="182"/>
      <c r="AL43" s="183">
        <v>-40</v>
      </c>
      <c r="AM43" s="42"/>
      <c r="AN43" s="178" t="s">
        <v>65</v>
      </c>
      <c r="AO43" s="179"/>
      <c r="AP43" s="179">
        <v>-65</v>
      </c>
      <c r="AQ43" s="179"/>
      <c r="AR43" s="180">
        <v>-40</v>
      </c>
      <c r="AT43" s="178" t="s">
        <v>65</v>
      </c>
      <c r="AU43" s="244">
        <f>VLOOKUP($AT43,[1]Scn1!Scn1_Q3_LR,MATCH(AU$6,[1]!Scn_CH,0),0)</f>
        <v>0</v>
      </c>
      <c r="AV43" s="244">
        <f>VLOOKUP($AT43,[1]Scn1!Scn1_Q3_LR,MATCH(AV$6,[1]!Scn_CH,0),0)</f>
        <v>-6.4999999999999982</v>
      </c>
      <c r="AW43" s="244">
        <f>VLOOKUP($AT43,[1]Scn1!Scn1_Q3_LR,MATCH(AW$6,[1]!Scn_CH,0),0)</f>
        <v>0</v>
      </c>
      <c r="AX43" s="180">
        <f>VLOOKUP($AT43,[1]Scn1!Scn1_Q3_LR,MATCH(AX$6,[1]!Scn_CH,0),0)</f>
        <v>-3.9999999999999991</v>
      </c>
      <c r="AZ43" s="238" t="s">
        <v>65</v>
      </c>
      <c r="BA43" s="239"/>
      <c r="BB43" s="239"/>
      <c r="BC43" s="239"/>
      <c r="BD43" s="240"/>
      <c r="BF43" s="238" t="s">
        <v>65</v>
      </c>
      <c r="BG43" s="239"/>
      <c r="BH43" s="239"/>
      <c r="BI43" s="239"/>
      <c r="BJ43" s="240"/>
    </row>
    <row r="44" spans="4:62" x14ac:dyDescent="0.2">
      <c r="D44" s="178" t="s">
        <v>66</v>
      </c>
      <c r="E44" s="244">
        <f ca="1">IF(K44*Q44*E$112&lt;'Summary Results'!M$2,'Summary Results'!M$2/E$112,K44*Q44)</f>
        <v>-1.4999999999999996</v>
      </c>
      <c r="F44" s="244">
        <f ca="1">IF(L44*R44*F$112&lt;'Summary Results'!N$2,'Summary Results'!N$2/F$112,L44*R44)</f>
        <v>-6.4999999999999982</v>
      </c>
      <c r="G44" s="244">
        <f ca="1">IF(M44*S44*G$112&lt;'Summary Results'!O$2,'Summary Results'!O$2/G$112,M44*S44)</f>
        <v>0</v>
      </c>
      <c r="H44" s="180">
        <f ca="1">IF(N44*T44*H$112&lt;'Summary Results'!P$2,'Summary Results'!P$2/H$112,N44*T44)</f>
        <v>-3.9999999999999991</v>
      </c>
      <c r="I44" s="42"/>
      <c r="J44" s="175" t="s">
        <v>66</v>
      </c>
      <c r="K44" s="176">
        <f t="shared" ca="1" si="1"/>
        <v>1</v>
      </c>
      <c r="L44" s="176">
        <f t="shared" ca="1" si="0"/>
        <v>1</v>
      </c>
      <c r="M44" s="176">
        <f t="shared" ca="1" si="0"/>
        <v>1</v>
      </c>
      <c r="N44" s="177">
        <f t="shared" ca="1" si="0"/>
        <v>1</v>
      </c>
      <c r="O44" s="42"/>
      <c r="P44" s="178" t="s">
        <v>66</v>
      </c>
      <c r="Q44" s="179">
        <f ca="1"/>
        <v>-1.4999999999999996</v>
      </c>
      <c r="R44" s="179">
        <f ca="1"/>
        <v>-6.4999999999999982</v>
      </c>
      <c r="S44" s="179">
        <f ca="1"/>
        <v>0</v>
      </c>
      <c r="T44" s="180">
        <f ca="1"/>
        <v>-3.9999999999999991</v>
      </c>
      <c r="U44" s="42"/>
      <c r="V44" s="175" t="s">
        <v>66</v>
      </c>
      <c r="W44" s="181">
        <v>-15</v>
      </c>
      <c r="X44" s="182"/>
      <c r="Y44" s="182"/>
      <c r="Z44" s="183"/>
      <c r="AA44" s="42"/>
      <c r="AB44" s="178" t="s">
        <v>66</v>
      </c>
      <c r="AC44" s="179">
        <v>-15</v>
      </c>
      <c r="AD44" s="184"/>
      <c r="AE44" s="184"/>
      <c r="AF44" s="185"/>
      <c r="AG44" s="42"/>
      <c r="AH44" s="175" t="s">
        <v>66</v>
      </c>
      <c r="AI44" s="181">
        <v>-15</v>
      </c>
      <c r="AJ44" s="182"/>
      <c r="AK44" s="182"/>
      <c r="AL44" s="183">
        <v>-40</v>
      </c>
      <c r="AM44" s="42"/>
      <c r="AN44" s="178" t="s">
        <v>66</v>
      </c>
      <c r="AO44" s="179">
        <v>-15</v>
      </c>
      <c r="AP44" s="179">
        <v>-65</v>
      </c>
      <c r="AQ44" s="179"/>
      <c r="AR44" s="180">
        <v>-40</v>
      </c>
      <c r="AT44" s="178" t="s">
        <v>66</v>
      </c>
      <c r="AU44" s="244">
        <f>VLOOKUP($AT44,[1]Scn1!Scn1_Q3_LR,MATCH(AU$6,[1]!Scn_CH,0),0)</f>
        <v>-1.4999999999999996</v>
      </c>
      <c r="AV44" s="244">
        <f>VLOOKUP($AT44,[1]Scn1!Scn1_Q3_LR,MATCH(AV$6,[1]!Scn_CH,0),0)</f>
        <v>-6.4999999999999982</v>
      </c>
      <c r="AW44" s="244">
        <f>VLOOKUP($AT44,[1]Scn1!Scn1_Q3_LR,MATCH(AW$6,[1]!Scn_CH,0),0)</f>
        <v>0</v>
      </c>
      <c r="AX44" s="180">
        <f>VLOOKUP($AT44,[1]Scn1!Scn1_Q3_LR,MATCH(AX$6,[1]!Scn_CH,0),0)</f>
        <v>-3.9999999999999991</v>
      </c>
      <c r="AZ44" s="238" t="s">
        <v>66</v>
      </c>
      <c r="BA44" s="239"/>
      <c r="BB44" s="239"/>
      <c r="BC44" s="239"/>
      <c r="BD44" s="240"/>
      <c r="BF44" s="238" t="s">
        <v>66</v>
      </c>
      <c r="BG44" s="239"/>
      <c r="BH44" s="239"/>
      <c r="BI44" s="239"/>
      <c r="BJ44" s="240"/>
    </row>
    <row r="45" spans="4:62" x14ac:dyDescent="0.2">
      <c r="D45" s="178" t="s">
        <v>67</v>
      </c>
      <c r="E45" s="244">
        <f ca="1">IF(K45*Q45*E$112&lt;'Summary Results'!M$2,'Summary Results'!M$2/E$112,K45*Q45)</f>
        <v>-7.5</v>
      </c>
      <c r="F45" s="244">
        <f ca="1">IF(L45*R45*F$112&lt;'Summary Results'!N$2,'Summary Results'!N$2/F$112,L45*R45)</f>
        <v>-6.4999999999999982</v>
      </c>
      <c r="G45" s="244">
        <f ca="1">IF(M45*S45*G$112&lt;'Summary Results'!O$2,'Summary Results'!O$2/G$112,M45*S45)</f>
        <v>0</v>
      </c>
      <c r="H45" s="180">
        <f ca="1">IF(N45*T45*H$112&lt;'Summary Results'!P$2,'Summary Results'!P$2/H$112,N45*T45)</f>
        <v>-3.9999999999999991</v>
      </c>
      <c r="I45" s="42"/>
      <c r="J45" s="175" t="s">
        <v>67</v>
      </c>
      <c r="K45" s="176">
        <f t="shared" ca="1" si="1"/>
        <v>1</v>
      </c>
      <c r="L45" s="176">
        <f t="shared" ca="1" si="0"/>
        <v>1</v>
      </c>
      <c r="M45" s="176">
        <f t="shared" ca="1" si="0"/>
        <v>1</v>
      </c>
      <c r="N45" s="177">
        <f t="shared" ca="1" si="0"/>
        <v>1</v>
      </c>
      <c r="O45" s="42"/>
      <c r="P45" s="178" t="s">
        <v>67</v>
      </c>
      <c r="Q45" s="179">
        <f ca="1"/>
        <v>-7.5</v>
      </c>
      <c r="R45" s="179">
        <f ca="1"/>
        <v>-6.4999999999999982</v>
      </c>
      <c r="S45" s="179">
        <f ca="1"/>
        <v>0</v>
      </c>
      <c r="T45" s="180">
        <f ca="1"/>
        <v>-3.9999999999999991</v>
      </c>
      <c r="U45" s="42"/>
      <c r="V45" s="175" t="s">
        <v>67</v>
      </c>
      <c r="W45" s="181"/>
      <c r="X45" s="182"/>
      <c r="Y45" s="182"/>
      <c r="Z45" s="183">
        <v>-40</v>
      </c>
      <c r="AA45" s="42"/>
      <c r="AB45" s="178" t="s">
        <v>67</v>
      </c>
      <c r="AC45" s="179">
        <v>-15</v>
      </c>
      <c r="AD45" s="184"/>
      <c r="AE45" s="184"/>
      <c r="AF45" s="185">
        <v>-40</v>
      </c>
      <c r="AG45" s="42"/>
      <c r="AH45" s="175" t="s">
        <v>67</v>
      </c>
      <c r="AI45" s="181">
        <v>-15</v>
      </c>
      <c r="AJ45" s="182"/>
      <c r="AK45" s="182"/>
      <c r="AL45" s="183">
        <v>-40</v>
      </c>
      <c r="AM45" s="42"/>
      <c r="AN45" s="178" t="s">
        <v>67</v>
      </c>
      <c r="AO45" s="179">
        <v>-15</v>
      </c>
      <c r="AP45" s="179">
        <v>-65</v>
      </c>
      <c r="AQ45" s="179"/>
      <c r="AR45" s="180">
        <v>-40</v>
      </c>
      <c r="AT45" s="178" t="s">
        <v>67</v>
      </c>
      <c r="AU45" s="244">
        <f>VLOOKUP($AT45,[1]Scn1!Scn1_Q3_LR,MATCH(AU$6,[1]!Scn_CH,0),0)</f>
        <v>-7.5</v>
      </c>
      <c r="AV45" s="244">
        <f>VLOOKUP($AT45,[1]Scn1!Scn1_Q3_LR,MATCH(AV$6,[1]!Scn_CH,0),0)</f>
        <v>-6.4999999999999982</v>
      </c>
      <c r="AW45" s="244">
        <f>VLOOKUP($AT45,[1]Scn1!Scn1_Q3_LR,MATCH(AW$6,[1]!Scn_CH,0),0)</f>
        <v>0</v>
      </c>
      <c r="AX45" s="180">
        <f>VLOOKUP($AT45,[1]Scn1!Scn1_Q3_LR,MATCH(AX$6,[1]!Scn_CH,0),0)</f>
        <v>-3.9999999999999991</v>
      </c>
      <c r="AZ45" s="238" t="s">
        <v>67</v>
      </c>
      <c r="BA45" s="239"/>
      <c r="BB45" s="239"/>
      <c r="BC45" s="239"/>
      <c r="BD45" s="240"/>
      <c r="BF45" s="238" t="s">
        <v>67</v>
      </c>
      <c r="BG45" s="239"/>
      <c r="BH45" s="239"/>
      <c r="BI45" s="239"/>
      <c r="BJ45" s="240"/>
    </row>
    <row r="46" spans="4:62" x14ac:dyDescent="0.2">
      <c r="D46" s="178" t="s">
        <v>437</v>
      </c>
      <c r="E46" s="244">
        <f ca="1">IF(K46*Q46*E$112&lt;'Summary Results'!M$2,'Summary Results'!M$2/E$112,K46*Q46)</f>
        <v>-7.5</v>
      </c>
      <c r="F46" s="244">
        <f ca="1">IF(L46*R46*F$112&lt;'Summary Results'!N$2,'Summary Results'!N$2/F$112,L46*R46)</f>
        <v>-6.4999999999999982</v>
      </c>
      <c r="G46" s="244">
        <f ca="1">IF(M46*S46*G$112&lt;'Summary Results'!O$2,'Summary Results'!O$2/G$112,M46*S46)</f>
        <v>0</v>
      </c>
      <c r="H46" s="180">
        <f ca="1">IF(N46*T46*H$112&lt;'Summary Results'!P$2,'Summary Results'!P$2/H$112,N46*T46)</f>
        <v>-3.9999999999999991</v>
      </c>
      <c r="I46" s="42"/>
      <c r="J46" s="175" t="s">
        <v>437</v>
      </c>
      <c r="K46" s="176">
        <f t="shared" ca="1" si="1"/>
        <v>1</v>
      </c>
      <c r="L46" s="176">
        <f t="shared" ca="1" si="0"/>
        <v>1</v>
      </c>
      <c r="M46" s="176">
        <f t="shared" ca="1" si="0"/>
        <v>1</v>
      </c>
      <c r="N46" s="177">
        <f t="shared" ca="1" si="0"/>
        <v>1</v>
      </c>
      <c r="O46" s="42"/>
      <c r="P46" s="178" t="s">
        <v>437</v>
      </c>
      <c r="Q46" s="179">
        <f ca="1"/>
        <v>-7.5</v>
      </c>
      <c r="R46" s="179">
        <f ca="1"/>
        <v>-6.4999999999999982</v>
      </c>
      <c r="S46" s="179">
        <f ca="1"/>
        <v>0</v>
      </c>
      <c r="T46" s="180">
        <f ca="1"/>
        <v>-3.9999999999999991</v>
      </c>
      <c r="U46" s="42"/>
      <c r="V46" s="175" t="s">
        <v>437</v>
      </c>
      <c r="W46" s="181"/>
      <c r="X46" s="182"/>
      <c r="Y46" s="182"/>
      <c r="Z46" s="183">
        <v>-40</v>
      </c>
      <c r="AA46" s="42"/>
      <c r="AB46" s="178" t="s">
        <v>437</v>
      </c>
      <c r="AC46" s="179">
        <v>-15</v>
      </c>
      <c r="AD46" s="184"/>
      <c r="AE46" s="184"/>
      <c r="AF46" s="185">
        <v>-40</v>
      </c>
      <c r="AG46" s="42"/>
      <c r="AH46" s="175" t="s">
        <v>437</v>
      </c>
      <c r="AI46" s="181">
        <v>-15</v>
      </c>
      <c r="AJ46" s="182"/>
      <c r="AK46" s="182"/>
      <c r="AL46" s="183">
        <v>-40</v>
      </c>
      <c r="AM46" s="42"/>
      <c r="AN46" s="178" t="s">
        <v>437</v>
      </c>
      <c r="AO46" s="179">
        <v>-15</v>
      </c>
      <c r="AP46" s="179">
        <v>-65</v>
      </c>
      <c r="AQ46" s="179"/>
      <c r="AR46" s="180">
        <v>-40</v>
      </c>
      <c r="AT46" s="178" t="s">
        <v>437</v>
      </c>
      <c r="AU46" s="244">
        <f>VLOOKUP($AT46,[1]Scn1!Scn1_Q3_LR,MATCH(AU$6,[1]!Scn_CH,0),0)</f>
        <v>-7.5</v>
      </c>
      <c r="AV46" s="244">
        <f>VLOOKUP($AT46,[1]Scn1!Scn1_Q3_LR,MATCH(AV$6,[1]!Scn_CH,0),0)</f>
        <v>-6.4999999999999982</v>
      </c>
      <c r="AW46" s="244">
        <f>VLOOKUP($AT46,[1]Scn1!Scn1_Q3_LR,MATCH(AW$6,[1]!Scn_CH,0),0)</f>
        <v>0</v>
      </c>
      <c r="AX46" s="180">
        <f>VLOOKUP($AT46,[1]Scn1!Scn1_Q3_LR,MATCH(AX$6,[1]!Scn_CH,0),0)</f>
        <v>-3.9999999999999991</v>
      </c>
      <c r="AZ46" s="238" t="s">
        <v>437</v>
      </c>
      <c r="BA46" s="239"/>
      <c r="BB46" s="239"/>
      <c r="BC46" s="239"/>
      <c r="BD46" s="240"/>
      <c r="BF46" s="238" t="s">
        <v>437</v>
      </c>
      <c r="BG46" s="239"/>
      <c r="BH46" s="239"/>
      <c r="BI46" s="239"/>
      <c r="BJ46" s="240"/>
    </row>
    <row r="47" spans="4:62" x14ac:dyDescent="0.2">
      <c r="D47" s="178" t="s">
        <v>438</v>
      </c>
      <c r="E47" s="244">
        <f ca="1">IF(K47*Q47*E$112&lt;'Summary Results'!M$2,'Summary Results'!M$2/E$112,K47*Q47)</f>
        <v>-7.5</v>
      </c>
      <c r="F47" s="244">
        <f ca="1">IF(L47*R47*F$112&lt;'Summary Results'!N$2,'Summary Results'!N$2/F$112,L47*R47)</f>
        <v>-6.4999999999999982</v>
      </c>
      <c r="G47" s="244">
        <f ca="1">IF(M47*S47*G$112&lt;'Summary Results'!O$2,'Summary Results'!O$2/G$112,M47*S47)</f>
        <v>0</v>
      </c>
      <c r="H47" s="180">
        <f ca="1">IF(N47*T47*H$112&lt;'Summary Results'!P$2,'Summary Results'!P$2/H$112,N47*T47)</f>
        <v>-3.9999999999999991</v>
      </c>
      <c r="I47" s="42"/>
      <c r="J47" s="175" t="s">
        <v>438</v>
      </c>
      <c r="K47" s="176">
        <f t="shared" ca="1" si="1"/>
        <v>1</v>
      </c>
      <c r="L47" s="176">
        <f t="shared" ca="1" si="0"/>
        <v>1</v>
      </c>
      <c r="M47" s="176">
        <f t="shared" ca="1" si="0"/>
        <v>1</v>
      </c>
      <c r="N47" s="177">
        <f t="shared" ca="1" si="0"/>
        <v>1</v>
      </c>
      <c r="O47" s="42"/>
      <c r="P47" s="178" t="s">
        <v>438</v>
      </c>
      <c r="Q47" s="179">
        <f ca="1"/>
        <v>-7.5</v>
      </c>
      <c r="R47" s="179">
        <f ca="1"/>
        <v>-6.4999999999999982</v>
      </c>
      <c r="S47" s="179">
        <f ca="1"/>
        <v>0</v>
      </c>
      <c r="T47" s="180">
        <f ca="1"/>
        <v>-3.9999999999999991</v>
      </c>
      <c r="U47" s="42"/>
      <c r="V47" s="175" t="s">
        <v>438</v>
      </c>
      <c r="W47" s="181"/>
      <c r="X47" s="182"/>
      <c r="Y47" s="182"/>
      <c r="Z47" s="183">
        <v>-40</v>
      </c>
      <c r="AA47" s="42"/>
      <c r="AB47" s="178" t="s">
        <v>438</v>
      </c>
      <c r="AC47" s="179">
        <v>-15</v>
      </c>
      <c r="AD47" s="184"/>
      <c r="AE47" s="184"/>
      <c r="AF47" s="185">
        <v>-40</v>
      </c>
      <c r="AG47" s="42"/>
      <c r="AH47" s="175" t="s">
        <v>438</v>
      </c>
      <c r="AI47" s="181">
        <v>-15</v>
      </c>
      <c r="AJ47" s="182"/>
      <c r="AK47" s="182"/>
      <c r="AL47" s="183">
        <v>-40</v>
      </c>
      <c r="AM47" s="42"/>
      <c r="AN47" s="178" t="s">
        <v>438</v>
      </c>
      <c r="AO47" s="179">
        <v>-15</v>
      </c>
      <c r="AP47" s="179">
        <v>-65</v>
      </c>
      <c r="AQ47" s="179"/>
      <c r="AR47" s="180">
        <v>-40</v>
      </c>
      <c r="AT47" s="178" t="s">
        <v>438</v>
      </c>
      <c r="AU47" s="244">
        <f>VLOOKUP($AT47,[1]Scn1!Scn1_Q3_LR,MATCH(AU$6,[1]!Scn_CH,0),0)</f>
        <v>-7.5</v>
      </c>
      <c r="AV47" s="244">
        <f>VLOOKUP($AT47,[1]Scn1!Scn1_Q3_LR,MATCH(AV$6,[1]!Scn_CH,0),0)</f>
        <v>-6.4999999999999982</v>
      </c>
      <c r="AW47" s="244">
        <f>VLOOKUP($AT47,[1]Scn1!Scn1_Q3_LR,MATCH(AW$6,[1]!Scn_CH,0),0)</f>
        <v>0</v>
      </c>
      <c r="AX47" s="180">
        <f>VLOOKUP($AT47,[1]Scn1!Scn1_Q3_LR,MATCH(AX$6,[1]!Scn_CH,0),0)</f>
        <v>-3.9999999999999991</v>
      </c>
      <c r="AZ47" s="238" t="s">
        <v>438</v>
      </c>
      <c r="BA47" s="239"/>
      <c r="BB47" s="239"/>
      <c r="BC47" s="239"/>
      <c r="BD47" s="240"/>
      <c r="BF47" s="238" t="s">
        <v>438</v>
      </c>
      <c r="BG47" s="239"/>
      <c r="BH47" s="239"/>
      <c r="BI47" s="239"/>
      <c r="BJ47" s="240"/>
    </row>
    <row r="48" spans="4:62" x14ac:dyDescent="0.2">
      <c r="D48" s="178" t="s">
        <v>439</v>
      </c>
      <c r="E48" s="244">
        <f ca="1">IF(K48*Q48*E$112&lt;'Summary Results'!M$2,'Summary Results'!M$2/E$112,K48*Q48)</f>
        <v>0.49999999999999989</v>
      </c>
      <c r="F48" s="244">
        <f ca="1">IF(L48*R48*F$112&lt;'Summary Results'!N$2,'Summary Results'!N$2/F$112,L48*R48)</f>
        <v>-6.4999999999999982</v>
      </c>
      <c r="G48" s="244">
        <f ca="1">IF(M48*S48*G$112&lt;'Summary Results'!O$2,'Summary Results'!O$2/G$112,M48*S48)</f>
        <v>0</v>
      </c>
      <c r="H48" s="180">
        <f ca="1">IF(N48*T48*H$112&lt;'Summary Results'!P$2,'Summary Results'!P$2/H$112,N48*T48)</f>
        <v>-3.9999999999999991</v>
      </c>
      <c r="I48" s="42"/>
      <c r="J48" s="175" t="s">
        <v>439</v>
      </c>
      <c r="K48" s="176">
        <f t="shared" ca="1" si="1"/>
        <v>1</v>
      </c>
      <c r="L48" s="176">
        <f t="shared" ca="1" si="0"/>
        <v>1</v>
      </c>
      <c r="M48" s="176">
        <f t="shared" ca="1" si="0"/>
        <v>1</v>
      </c>
      <c r="N48" s="177">
        <f t="shared" ca="1" si="0"/>
        <v>1</v>
      </c>
      <c r="O48" s="42"/>
      <c r="P48" s="178" t="s">
        <v>439</v>
      </c>
      <c r="Q48" s="179">
        <f ca="1"/>
        <v>0.49999999999999989</v>
      </c>
      <c r="R48" s="179">
        <f ca="1"/>
        <v>-6.4999999999999982</v>
      </c>
      <c r="S48" s="179">
        <f ca="1"/>
        <v>0</v>
      </c>
      <c r="T48" s="180">
        <f ca="1"/>
        <v>-3.9999999999999991</v>
      </c>
      <c r="U48" s="42"/>
      <c r="V48" s="175" t="s">
        <v>439</v>
      </c>
      <c r="W48" s="181">
        <v>5</v>
      </c>
      <c r="X48" s="182"/>
      <c r="Y48" s="182"/>
      <c r="Z48" s="183"/>
      <c r="AA48" s="42"/>
      <c r="AB48" s="178" t="s">
        <v>439</v>
      </c>
      <c r="AC48" s="179">
        <v>5</v>
      </c>
      <c r="AD48" s="184"/>
      <c r="AE48" s="184"/>
      <c r="AF48" s="185"/>
      <c r="AG48" s="42"/>
      <c r="AH48" s="175" t="s">
        <v>439</v>
      </c>
      <c r="AI48" s="181">
        <v>5</v>
      </c>
      <c r="AJ48" s="182"/>
      <c r="AK48" s="182"/>
      <c r="AL48" s="183">
        <v>-40</v>
      </c>
      <c r="AM48" s="42"/>
      <c r="AN48" s="178" t="s">
        <v>439</v>
      </c>
      <c r="AO48" s="179">
        <v>5</v>
      </c>
      <c r="AP48" s="179">
        <v>-65</v>
      </c>
      <c r="AQ48" s="179"/>
      <c r="AR48" s="180">
        <v>-40</v>
      </c>
      <c r="AT48" s="178" t="s">
        <v>439</v>
      </c>
      <c r="AU48" s="244">
        <f>VLOOKUP($AT48,[1]Scn1!Scn1_Q3_LR,MATCH(AU$6,[1]!Scn_CH,0),0)</f>
        <v>0.49999999999999989</v>
      </c>
      <c r="AV48" s="244">
        <f>VLOOKUP($AT48,[1]Scn1!Scn1_Q3_LR,MATCH(AV$6,[1]!Scn_CH,0),0)</f>
        <v>-6.4999999999999982</v>
      </c>
      <c r="AW48" s="244">
        <f>VLOOKUP($AT48,[1]Scn1!Scn1_Q3_LR,MATCH(AW$6,[1]!Scn_CH,0),0)</f>
        <v>0</v>
      </c>
      <c r="AX48" s="180">
        <f>VLOOKUP($AT48,[1]Scn1!Scn1_Q3_LR,MATCH(AX$6,[1]!Scn_CH,0),0)</f>
        <v>-3.9999999999999991</v>
      </c>
      <c r="AZ48" s="238" t="s">
        <v>439</v>
      </c>
      <c r="BA48" s="239"/>
      <c r="BB48" s="239"/>
      <c r="BC48" s="239"/>
      <c r="BD48" s="240"/>
      <c r="BF48" s="238" t="s">
        <v>439</v>
      </c>
      <c r="BG48" s="239"/>
      <c r="BH48" s="239"/>
      <c r="BI48" s="239"/>
      <c r="BJ48" s="240"/>
    </row>
    <row r="49" spans="4:62" x14ac:dyDescent="0.2">
      <c r="D49" s="178" t="s">
        <v>440</v>
      </c>
      <c r="E49" s="244">
        <f ca="1">IF(K49*Q49*E$112&lt;'Summary Results'!M$2,'Summary Results'!M$2/E$112,K49*Q49)</f>
        <v>0.49999999999999989</v>
      </c>
      <c r="F49" s="244">
        <f ca="1">IF(L49*R49*F$112&lt;'Summary Results'!N$2,'Summary Results'!N$2/F$112,L49*R49)</f>
        <v>-6.4999999999999982</v>
      </c>
      <c r="G49" s="244">
        <f ca="1">IF(M49*S49*G$112&lt;'Summary Results'!O$2,'Summary Results'!O$2/G$112,M49*S49)</f>
        <v>0</v>
      </c>
      <c r="H49" s="180">
        <f ca="1">IF(N49*T49*H$112&lt;'Summary Results'!P$2,'Summary Results'!P$2/H$112,N49*T49)</f>
        <v>-3.9999999999999991</v>
      </c>
      <c r="I49" s="42"/>
      <c r="J49" s="175" t="s">
        <v>440</v>
      </c>
      <c r="K49" s="176">
        <f t="shared" ca="1" si="1"/>
        <v>1</v>
      </c>
      <c r="L49" s="176">
        <f t="shared" ca="1" si="0"/>
        <v>1</v>
      </c>
      <c r="M49" s="176">
        <f t="shared" ca="1" si="0"/>
        <v>1</v>
      </c>
      <c r="N49" s="177">
        <f t="shared" ca="1" si="0"/>
        <v>1</v>
      </c>
      <c r="O49" s="42"/>
      <c r="P49" s="178" t="s">
        <v>440</v>
      </c>
      <c r="Q49" s="179">
        <f ca="1"/>
        <v>0.49999999999999989</v>
      </c>
      <c r="R49" s="179">
        <f ca="1"/>
        <v>-6.4999999999999982</v>
      </c>
      <c r="S49" s="179">
        <f ca="1"/>
        <v>0</v>
      </c>
      <c r="T49" s="180">
        <f ca="1"/>
        <v>-3.9999999999999991</v>
      </c>
      <c r="U49" s="42"/>
      <c r="V49" s="175" t="s">
        <v>440</v>
      </c>
      <c r="W49" s="181">
        <v>5</v>
      </c>
      <c r="X49" s="182"/>
      <c r="Y49" s="182"/>
      <c r="Z49" s="183"/>
      <c r="AA49" s="42"/>
      <c r="AB49" s="178" t="s">
        <v>440</v>
      </c>
      <c r="AC49" s="179">
        <v>5</v>
      </c>
      <c r="AD49" s="184"/>
      <c r="AE49" s="184"/>
      <c r="AF49" s="185"/>
      <c r="AG49" s="42"/>
      <c r="AH49" s="175" t="s">
        <v>440</v>
      </c>
      <c r="AI49" s="181">
        <v>5</v>
      </c>
      <c r="AJ49" s="182"/>
      <c r="AK49" s="182"/>
      <c r="AL49" s="183">
        <v>-40</v>
      </c>
      <c r="AM49" s="42"/>
      <c r="AN49" s="178" t="s">
        <v>440</v>
      </c>
      <c r="AO49" s="179">
        <v>5</v>
      </c>
      <c r="AP49" s="179">
        <v>-65</v>
      </c>
      <c r="AQ49" s="179"/>
      <c r="AR49" s="180">
        <v>-40</v>
      </c>
      <c r="AT49" s="178" t="s">
        <v>440</v>
      </c>
      <c r="AU49" s="244">
        <f>VLOOKUP($AT49,[1]Scn1!Scn1_Q3_LR,MATCH(AU$6,[1]!Scn_CH,0),0)</f>
        <v>0.49999999999999989</v>
      </c>
      <c r="AV49" s="244">
        <f>VLOOKUP($AT49,[1]Scn1!Scn1_Q3_LR,MATCH(AV$6,[1]!Scn_CH,0),0)</f>
        <v>-6.4999999999999982</v>
      </c>
      <c r="AW49" s="244">
        <f>VLOOKUP($AT49,[1]Scn1!Scn1_Q3_LR,MATCH(AW$6,[1]!Scn_CH,0),0)</f>
        <v>0</v>
      </c>
      <c r="AX49" s="180">
        <f>VLOOKUP($AT49,[1]Scn1!Scn1_Q3_LR,MATCH(AX$6,[1]!Scn_CH,0),0)</f>
        <v>-3.9999999999999991</v>
      </c>
      <c r="AZ49" s="238" t="s">
        <v>440</v>
      </c>
      <c r="BA49" s="239"/>
      <c r="BB49" s="239"/>
      <c r="BC49" s="239"/>
      <c r="BD49" s="240"/>
      <c r="BF49" s="238" t="s">
        <v>440</v>
      </c>
      <c r="BG49" s="239"/>
      <c r="BH49" s="239"/>
      <c r="BI49" s="239"/>
      <c r="BJ49" s="240"/>
    </row>
    <row r="50" spans="4:62" x14ac:dyDescent="0.2">
      <c r="D50" s="178" t="s">
        <v>441</v>
      </c>
      <c r="E50" s="244">
        <f ca="1">IF(K50*Q50*E$112&lt;'Summary Results'!M$2,'Summary Results'!M$2/E$112,K50*Q50)</f>
        <v>-12.5</v>
      </c>
      <c r="F50" s="244">
        <f ca="1">IF(L50*R50*F$112&lt;'Summary Results'!N$2,'Summary Results'!N$2/F$112,L50*R50)</f>
        <v>-6.4999999999999982</v>
      </c>
      <c r="G50" s="244">
        <f ca="1">IF(M50*S50*G$112&lt;'Summary Results'!O$2,'Summary Results'!O$2/G$112,M50*S50)</f>
        <v>0</v>
      </c>
      <c r="H50" s="180">
        <f ca="1">IF(N50*T50*H$112&lt;'Summary Results'!P$2,'Summary Results'!P$2/H$112,N50*T50)</f>
        <v>-3.9999999999999991</v>
      </c>
      <c r="I50" s="42"/>
      <c r="J50" s="175" t="s">
        <v>441</v>
      </c>
      <c r="K50" s="176">
        <f t="shared" ca="1" si="1"/>
        <v>1</v>
      </c>
      <c r="L50" s="176">
        <f t="shared" ca="1" si="0"/>
        <v>1</v>
      </c>
      <c r="M50" s="176">
        <f t="shared" ca="1" si="0"/>
        <v>1</v>
      </c>
      <c r="N50" s="177">
        <f t="shared" ca="1" si="0"/>
        <v>1</v>
      </c>
      <c r="O50" s="42"/>
      <c r="P50" s="178" t="s">
        <v>441</v>
      </c>
      <c r="Q50" s="179">
        <f ca="1"/>
        <v>-12.5</v>
      </c>
      <c r="R50" s="179">
        <f ca="1"/>
        <v>-6.4999999999999982</v>
      </c>
      <c r="S50" s="179">
        <f ca="1"/>
        <v>0</v>
      </c>
      <c r="T50" s="180">
        <f ca="1"/>
        <v>-3.9999999999999991</v>
      </c>
      <c r="U50" s="42"/>
      <c r="V50" s="175" t="s">
        <v>441</v>
      </c>
      <c r="W50" s="181"/>
      <c r="X50" s="182"/>
      <c r="Y50" s="182"/>
      <c r="Z50" s="183">
        <v>-40</v>
      </c>
      <c r="AA50" s="42"/>
      <c r="AB50" s="178" t="s">
        <v>441</v>
      </c>
      <c r="AC50" s="179">
        <v>-25</v>
      </c>
      <c r="AD50" s="184"/>
      <c r="AE50" s="184"/>
      <c r="AF50" s="185">
        <v>-40</v>
      </c>
      <c r="AG50" s="42"/>
      <c r="AH50" s="175" t="s">
        <v>441</v>
      </c>
      <c r="AI50" s="181">
        <v>-25</v>
      </c>
      <c r="AJ50" s="182"/>
      <c r="AK50" s="182"/>
      <c r="AL50" s="183">
        <v>-40</v>
      </c>
      <c r="AM50" s="42"/>
      <c r="AN50" s="178" t="s">
        <v>441</v>
      </c>
      <c r="AO50" s="179">
        <v>-25</v>
      </c>
      <c r="AP50" s="179">
        <v>-65</v>
      </c>
      <c r="AQ50" s="179"/>
      <c r="AR50" s="180">
        <v>-40</v>
      </c>
      <c r="AT50" s="178" t="s">
        <v>441</v>
      </c>
      <c r="AU50" s="244">
        <f>VLOOKUP($AT50,[1]Scn1!Scn1_Q3_LR,MATCH(AU$6,[1]!Scn_CH,0),0)</f>
        <v>-12.5</v>
      </c>
      <c r="AV50" s="244">
        <f>VLOOKUP($AT50,[1]Scn1!Scn1_Q3_LR,MATCH(AV$6,[1]!Scn_CH,0),0)</f>
        <v>-6.4999999999999982</v>
      </c>
      <c r="AW50" s="244">
        <f>VLOOKUP($AT50,[1]Scn1!Scn1_Q3_LR,MATCH(AW$6,[1]!Scn_CH,0),0)</f>
        <v>0</v>
      </c>
      <c r="AX50" s="180">
        <f>VLOOKUP($AT50,[1]Scn1!Scn1_Q3_LR,MATCH(AX$6,[1]!Scn_CH,0),0)</f>
        <v>-3.9999999999999991</v>
      </c>
      <c r="AZ50" s="238" t="s">
        <v>441</v>
      </c>
      <c r="BA50" s="239"/>
      <c r="BB50" s="239"/>
      <c r="BC50" s="239"/>
      <c r="BD50" s="240"/>
      <c r="BF50" s="238" t="s">
        <v>441</v>
      </c>
      <c r="BG50" s="239"/>
      <c r="BH50" s="239"/>
      <c r="BI50" s="239"/>
      <c r="BJ50" s="240"/>
    </row>
    <row r="51" spans="4:62" x14ac:dyDescent="0.2">
      <c r="D51" s="178" t="s">
        <v>442</v>
      </c>
      <c r="E51" s="244">
        <f ca="1">IF(K51*Q51*E$112&lt;'Summary Results'!M$2,'Summary Results'!M$2/E$112,K51*Q51)</f>
        <v>-7.4999999999999982</v>
      </c>
      <c r="F51" s="244">
        <f ca="1">IF(L51*R51*F$112&lt;'Summary Results'!N$2,'Summary Results'!N$2/F$112,L51*R51)</f>
        <v>-7.4999999999999982</v>
      </c>
      <c r="G51" s="244">
        <f ca="1">IF(M51*S51*G$112&lt;'Summary Results'!O$2,'Summary Results'!O$2/G$112,M51*S51)</f>
        <v>0</v>
      </c>
      <c r="H51" s="180">
        <f ca="1">IF(N51*T51*H$112&lt;'Summary Results'!P$2,'Summary Results'!P$2/H$112,N51*T51)</f>
        <v>-7.4999999999999982</v>
      </c>
      <c r="I51" s="42"/>
      <c r="J51" s="175" t="s">
        <v>442</v>
      </c>
      <c r="K51" s="176">
        <f t="shared" ca="1" si="1"/>
        <v>1</v>
      </c>
      <c r="L51" s="176">
        <f t="shared" ca="1" si="0"/>
        <v>1</v>
      </c>
      <c r="M51" s="176">
        <f t="shared" ca="1" si="0"/>
        <v>1</v>
      </c>
      <c r="N51" s="177">
        <f t="shared" ca="1" si="0"/>
        <v>1</v>
      </c>
      <c r="O51" s="42"/>
      <c r="P51" s="178" t="s">
        <v>442</v>
      </c>
      <c r="Q51" s="179">
        <f ca="1"/>
        <v>-7.4999999999999982</v>
      </c>
      <c r="R51" s="179">
        <f ca="1"/>
        <v>-7.4999999999999982</v>
      </c>
      <c r="S51" s="179">
        <f ca="1"/>
        <v>0</v>
      </c>
      <c r="T51" s="180">
        <f ca="1"/>
        <v>-7.4999999999999982</v>
      </c>
      <c r="U51" s="42"/>
      <c r="V51" s="175" t="s">
        <v>442</v>
      </c>
      <c r="W51" s="181">
        <v>-75</v>
      </c>
      <c r="X51" s="182"/>
      <c r="Y51" s="182"/>
      <c r="Z51" s="183"/>
      <c r="AA51" s="42"/>
      <c r="AB51" s="178" t="s">
        <v>442</v>
      </c>
      <c r="AC51" s="179">
        <v>-75</v>
      </c>
      <c r="AD51" s="184"/>
      <c r="AE51" s="184"/>
      <c r="AF51" s="185"/>
      <c r="AG51" s="42"/>
      <c r="AH51" s="175" t="s">
        <v>442</v>
      </c>
      <c r="AI51" s="181">
        <v>-75</v>
      </c>
      <c r="AJ51" s="182"/>
      <c r="AK51" s="182"/>
      <c r="AL51" s="183">
        <v>-75</v>
      </c>
      <c r="AM51" s="42"/>
      <c r="AN51" s="178" t="s">
        <v>442</v>
      </c>
      <c r="AO51" s="179">
        <v>-75</v>
      </c>
      <c r="AP51" s="179">
        <v>-75</v>
      </c>
      <c r="AQ51" s="179"/>
      <c r="AR51" s="180">
        <v>-75</v>
      </c>
      <c r="AT51" s="178" t="s">
        <v>442</v>
      </c>
      <c r="AU51" s="244">
        <f>VLOOKUP($AT51,[1]Scn1!Scn1_Q3_LR,MATCH(AU$6,[1]!Scn_CH,0),0)</f>
        <v>-7.4999999999999982</v>
      </c>
      <c r="AV51" s="244">
        <f>VLOOKUP($AT51,[1]Scn1!Scn1_Q3_LR,MATCH(AV$6,[1]!Scn_CH,0),0)</f>
        <v>-7.4999999999999982</v>
      </c>
      <c r="AW51" s="244">
        <f>VLOOKUP($AT51,[1]Scn1!Scn1_Q3_LR,MATCH(AW$6,[1]!Scn_CH,0),0)</f>
        <v>0</v>
      </c>
      <c r="AX51" s="180">
        <f>VLOOKUP($AT51,[1]Scn1!Scn1_Q3_LR,MATCH(AX$6,[1]!Scn_CH,0),0)</f>
        <v>-7.4999999999999982</v>
      </c>
      <c r="AZ51" s="238" t="s">
        <v>442</v>
      </c>
      <c r="BA51" s="239"/>
      <c r="BB51" s="239"/>
      <c r="BC51" s="239"/>
      <c r="BD51" s="240"/>
      <c r="BF51" s="238" t="s">
        <v>442</v>
      </c>
      <c r="BG51" s="239"/>
      <c r="BH51" s="239"/>
      <c r="BI51" s="239"/>
      <c r="BJ51" s="240"/>
    </row>
    <row r="52" spans="4:62" x14ac:dyDescent="0.2">
      <c r="D52" s="178" t="s">
        <v>443</v>
      </c>
      <c r="E52" s="244">
        <f ca="1">IF(K52*Q52*E$112&lt;'Summary Results'!M$2,'Summary Results'!M$2/E$112,K52*Q52)</f>
        <v>-37.5</v>
      </c>
      <c r="F52" s="244">
        <f ca="1">IF(L52*R52*F$112&lt;'Summary Results'!N$2,'Summary Results'!N$2/F$112,L52*R52)</f>
        <v>-7.4999999999999982</v>
      </c>
      <c r="G52" s="244">
        <f ca="1">IF(M52*S52*G$112&lt;'Summary Results'!O$2,'Summary Results'!O$2/G$112,M52*S52)</f>
        <v>0</v>
      </c>
      <c r="H52" s="180">
        <f ca="1">IF(N52*T52*H$112&lt;'Summary Results'!P$2,'Summary Results'!P$2/H$112,N52*T52)</f>
        <v>-7.4999999999999982</v>
      </c>
      <c r="I52" s="42"/>
      <c r="J52" s="175" t="s">
        <v>443</v>
      </c>
      <c r="K52" s="176">
        <f t="shared" ca="1" si="1"/>
        <v>1</v>
      </c>
      <c r="L52" s="176">
        <f t="shared" ca="1" si="0"/>
        <v>1</v>
      </c>
      <c r="M52" s="176">
        <f t="shared" ca="1" si="0"/>
        <v>1</v>
      </c>
      <c r="N52" s="177">
        <f t="shared" ca="1" si="0"/>
        <v>1</v>
      </c>
      <c r="O52" s="42"/>
      <c r="P52" s="178" t="s">
        <v>443</v>
      </c>
      <c r="Q52" s="179">
        <f ca="1"/>
        <v>-37.5</v>
      </c>
      <c r="R52" s="179">
        <f ca="1"/>
        <v>-7.4999999999999982</v>
      </c>
      <c r="S52" s="179">
        <f ca="1"/>
        <v>0</v>
      </c>
      <c r="T52" s="180">
        <f ca="1"/>
        <v>-7.4999999999999982</v>
      </c>
      <c r="U52" s="42"/>
      <c r="V52" s="175" t="s">
        <v>443</v>
      </c>
      <c r="W52" s="181"/>
      <c r="X52" s="182"/>
      <c r="Y52" s="182"/>
      <c r="Z52" s="183">
        <v>-75</v>
      </c>
      <c r="AA52" s="42"/>
      <c r="AB52" s="178" t="s">
        <v>443</v>
      </c>
      <c r="AC52" s="179">
        <v>-75</v>
      </c>
      <c r="AD52" s="184"/>
      <c r="AE52" s="184"/>
      <c r="AF52" s="185">
        <v>-75</v>
      </c>
      <c r="AG52" s="42"/>
      <c r="AH52" s="175" t="s">
        <v>443</v>
      </c>
      <c r="AI52" s="181">
        <v>-75</v>
      </c>
      <c r="AJ52" s="182"/>
      <c r="AK52" s="182"/>
      <c r="AL52" s="183">
        <v>-75</v>
      </c>
      <c r="AM52" s="42"/>
      <c r="AN52" s="178" t="s">
        <v>443</v>
      </c>
      <c r="AO52" s="179">
        <v>-75</v>
      </c>
      <c r="AP52" s="179">
        <v>-75</v>
      </c>
      <c r="AQ52" s="179"/>
      <c r="AR52" s="180">
        <v>-75</v>
      </c>
      <c r="AT52" s="178" t="s">
        <v>443</v>
      </c>
      <c r="AU52" s="244">
        <f>VLOOKUP($AT52,[1]Scn1!Scn1_Q3_LR,MATCH(AU$6,[1]!Scn_CH,0),0)</f>
        <v>-37.5</v>
      </c>
      <c r="AV52" s="244">
        <f>VLOOKUP($AT52,[1]Scn1!Scn1_Q3_LR,MATCH(AV$6,[1]!Scn_CH,0),0)</f>
        <v>-7.4999999999999982</v>
      </c>
      <c r="AW52" s="244">
        <f>VLOOKUP($AT52,[1]Scn1!Scn1_Q3_LR,MATCH(AW$6,[1]!Scn_CH,0),0)</f>
        <v>0</v>
      </c>
      <c r="AX52" s="180">
        <f>VLOOKUP($AT52,[1]Scn1!Scn1_Q3_LR,MATCH(AX$6,[1]!Scn_CH,0),0)</f>
        <v>-7.4999999999999982</v>
      </c>
      <c r="AZ52" s="238" t="s">
        <v>443</v>
      </c>
      <c r="BA52" s="239"/>
      <c r="BB52" s="239"/>
      <c r="BC52" s="239"/>
      <c r="BD52" s="240"/>
      <c r="BF52" s="238" t="s">
        <v>443</v>
      </c>
      <c r="BG52" s="239"/>
      <c r="BH52" s="239"/>
      <c r="BI52" s="239"/>
      <c r="BJ52" s="240"/>
    </row>
    <row r="53" spans="4:62" x14ac:dyDescent="0.2">
      <c r="D53" s="178" t="s">
        <v>68</v>
      </c>
      <c r="E53" s="244">
        <f ca="1">IF(K53*Q53*E$112&lt;'Summary Results'!M$2,'Summary Results'!M$2/E$112,K53*Q53)</f>
        <v>-1.4999999999999996</v>
      </c>
      <c r="F53" s="244">
        <f ca="1">IF(L53*R53*F$112&lt;'Summary Results'!N$2,'Summary Results'!N$2/F$112,L53*R53)</f>
        <v>-6.4999999999999982</v>
      </c>
      <c r="G53" s="244">
        <f ca="1">IF(M53*S53*G$112&lt;'Summary Results'!O$2,'Summary Results'!O$2/G$112,M53*S53)</f>
        <v>0</v>
      </c>
      <c r="H53" s="180">
        <f ca="1">IF(N53*T53*H$112&lt;'Summary Results'!P$2,'Summary Results'!P$2/H$112,N53*T53)</f>
        <v>-3.9999999999999991</v>
      </c>
      <c r="I53" s="42"/>
      <c r="J53" s="175" t="s">
        <v>68</v>
      </c>
      <c r="K53" s="176">
        <f t="shared" ca="1" si="1"/>
        <v>1</v>
      </c>
      <c r="L53" s="176">
        <f t="shared" ca="1" si="0"/>
        <v>1</v>
      </c>
      <c r="M53" s="176">
        <f t="shared" ca="1" si="0"/>
        <v>1</v>
      </c>
      <c r="N53" s="177">
        <f t="shared" ca="1" si="0"/>
        <v>1</v>
      </c>
      <c r="O53" s="42"/>
      <c r="P53" s="178" t="s">
        <v>68</v>
      </c>
      <c r="Q53" s="179">
        <f ca="1"/>
        <v>-1.4999999999999996</v>
      </c>
      <c r="R53" s="179">
        <f ca="1"/>
        <v>-6.4999999999999982</v>
      </c>
      <c r="S53" s="179">
        <f ca="1"/>
        <v>0</v>
      </c>
      <c r="T53" s="180">
        <f ca="1"/>
        <v>-3.9999999999999991</v>
      </c>
      <c r="U53" s="42"/>
      <c r="V53" s="175" t="s">
        <v>68</v>
      </c>
      <c r="W53" s="181">
        <v>-15</v>
      </c>
      <c r="X53" s="182"/>
      <c r="Y53" s="182"/>
      <c r="Z53" s="183"/>
      <c r="AA53" s="42"/>
      <c r="AB53" s="178" t="s">
        <v>68</v>
      </c>
      <c r="AC53" s="179">
        <v>-15</v>
      </c>
      <c r="AD53" s="184"/>
      <c r="AE53" s="184"/>
      <c r="AF53" s="185"/>
      <c r="AG53" s="42"/>
      <c r="AH53" s="175" t="s">
        <v>68</v>
      </c>
      <c r="AI53" s="181">
        <v>-15</v>
      </c>
      <c r="AJ53" s="182"/>
      <c r="AK53" s="182"/>
      <c r="AL53" s="183">
        <v>-40</v>
      </c>
      <c r="AM53" s="42"/>
      <c r="AN53" s="178" t="s">
        <v>68</v>
      </c>
      <c r="AO53" s="179">
        <v>-15</v>
      </c>
      <c r="AP53" s="179">
        <v>-65</v>
      </c>
      <c r="AQ53" s="179"/>
      <c r="AR53" s="180">
        <v>-40</v>
      </c>
      <c r="AT53" s="178" t="s">
        <v>68</v>
      </c>
      <c r="AU53" s="244">
        <f>VLOOKUP($AT53,[1]Scn1!Scn1_Q3_LR,MATCH(AU$6,[1]!Scn_CH,0),0)</f>
        <v>-1.4999999999999996</v>
      </c>
      <c r="AV53" s="244">
        <f>VLOOKUP($AT53,[1]Scn1!Scn1_Q3_LR,MATCH(AV$6,[1]!Scn_CH,0),0)</f>
        <v>-6.4999999999999982</v>
      </c>
      <c r="AW53" s="244">
        <f>VLOOKUP($AT53,[1]Scn1!Scn1_Q3_LR,MATCH(AW$6,[1]!Scn_CH,0),0)</f>
        <v>0</v>
      </c>
      <c r="AX53" s="180">
        <f>VLOOKUP($AT53,[1]Scn1!Scn1_Q3_LR,MATCH(AX$6,[1]!Scn_CH,0),0)</f>
        <v>-3.9999999999999991</v>
      </c>
      <c r="AZ53" s="238" t="s">
        <v>68</v>
      </c>
      <c r="BA53" s="239"/>
      <c r="BB53" s="239"/>
      <c r="BC53" s="239"/>
      <c r="BD53" s="240"/>
      <c r="BF53" s="238" t="s">
        <v>68</v>
      </c>
      <c r="BG53" s="239"/>
      <c r="BH53" s="239"/>
      <c r="BI53" s="239"/>
      <c r="BJ53" s="240"/>
    </row>
    <row r="54" spans="4:62" x14ac:dyDescent="0.2">
      <c r="D54" s="178" t="s">
        <v>444</v>
      </c>
      <c r="E54" s="244">
        <f ca="1">IF(K54*Q54*E$112&lt;'Summary Results'!M$2,'Summary Results'!M$2/E$112,K54*Q54)</f>
        <v>-1.4999999999999996</v>
      </c>
      <c r="F54" s="244">
        <f ca="1">IF(L54*R54*F$112&lt;'Summary Results'!N$2,'Summary Results'!N$2/F$112,L54*R54)</f>
        <v>-6.4999999999999982</v>
      </c>
      <c r="G54" s="244">
        <f ca="1">IF(M54*S54*G$112&lt;'Summary Results'!O$2,'Summary Results'!O$2/G$112,M54*S54)</f>
        <v>0</v>
      </c>
      <c r="H54" s="180">
        <f ca="1">IF(N54*T54*H$112&lt;'Summary Results'!P$2,'Summary Results'!P$2/H$112,N54*T54)</f>
        <v>-3.9999999999999991</v>
      </c>
      <c r="I54" s="42"/>
      <c r="J54" s="175" t="s">
        <v>444</v>
      </c>
      <c r="K54" s="176">
        <f t="shared" ca="1" si="1"/>
        <v>1</v>
      </c>
      <c r="L54" s="176">
        <f t="shared" ca="1" si="0"/>
        <v>1</v>
      </c>
      <c r="M54" s="176">
        <f t="shared" ca="1" si="0"/>
        <v>1</v>
      </c>
      <c r="N54" s="177">
        <f t="shared" ca="1" si="0"/>
        <v>1</v>
      </c>
      <c r="O54" s="42"/>
      <c r="P54" s="178" t="s">
        <v>444</v>
      </c>
      <c r="Q54" s="179">
        <f ca="1"/>
        <v>-1.4999999999999996</v>
      </c>
      <c r="R54" s="179">
        <f ca="1"/>
        <v>-6.4999999999999982</v>
      </c>
      <c r="S54" s="179">
        <f ca="1"/>
        <v>0</v>
      </c>
      <c r="T54" s="180">
        <f ca="1"/>
        <v>-3.9999999999999991</v>
      </c>
      <c r="U54" s="42"/>
      <c r="V54" s="175" t="s">
        <v>444</v>
      </c>
      <c r="W54" s="181">
        <v>-15</v>
      </c>
      <c r="X54" s="182"/>
      <c r="Y54" s="182"/>
      <c r="Z54" s="183"/>
      <c r="AA54" s="42"/>
      <c r="AB54" s="178" t="s">
        <v>444</v>
      </c>
      <c r="AC54" s="179">
        <v>-15</v>
      </c>
      <c r="AD54" s="184"/>
      <c r="AE54" s="184"/>
      <c r="AF54" s="185"/>
      <c r="AG54" s="42"/>
      <c r="AH54" s="175" t="s">
        <v>444</v>
      </c>
      <c r="AI54" s="181">
        <v>-15</v>
      </c>
      <c r="AJ54" s="182"/>
      <c r="AK54" s="182"/>
      <c r="AL54" s="183">
        <v>-40</v>
      </c>
      <c r="AM54" s="42"/>
      <c r="AN54" s="178" t="s">
        <v>444</v>
      </c>
      <c r="AO54" s="179">
        <v>-15</v>
      </c>
      <c r="AP54" s="179">
        <v>-65</v>
      </c>
      <c r="AQ54" s="179"/>
      <c r="AR54" s="180">
        <v>-40</v>
      </c>
      <c r="AT54" s="178" t="s">
        <v>444</v>
      </c>
      <c r="AU54" s="244">
        <f>VLOOKUP($AT54,[1]Scn1!Scn1_Q3_LR,MATCH(AU$6,[1]!Scn_CH,0),0)</f>
        <v>-1.4999999999999996</v>
      </c>
      <c r="AV54" s="244">
        <f>VLOOKUP($AT54,[1]Scn1!Scn1_Q3_LR,MATCH(AV$6,[1]!Scn_CH,0),0)</f>
        <v>-6.4999999999999982</v>
      </c>
      <c r="AW54" s="244">
        <f>VLOOKUP($AT54,[1]Scn1!Scn1_Q3_LR,MATCH(AW$6,[1]!Scn_CH,0),0)</f>
        <v>0</v>
      </c>
      <c r="AX54" s="180">
        <f>VLOOKUP($AT54,[1]Scn1!Scn1_Q3_LR,MATCH(AX$6,[1]!Scn_CH,0),0)</f>
        <v>-3.9999999999999991</v>
      </c>
      <c r="AZ54" s="238" t="s">
        <v>444</v>
      </c>
      <c r="BA54" s="239"/>
      <c r="BB54" s="239"/>
      <c r="BC54" s="239"/>
      <c r="BD54" s="240"/>
      <c r="BF54" s="238" t="s">
        <v>444</v>
      </c>
      <c r="BG54" s="239"/>
      <c r="BH54" s="239"/>
      <c r="BI54" s="239"/>
      <c r="BJ54" s="240"/>
    </row>
    <row r="55" spans="4:62" x14ac:dyDescent="0.2">
      <c r="D55" s="178" t="s">
        <v>445</v>
      </c>
      <c r="E55" s="244">
        <f ca="1">IF(K55*Q55*E$112&lt;'Summary Results'!M$2,'Summary Results'!M$2/E$112,K55*Q55)</f>
        <v>-7.4999999999999982</v>
      </c>
      <c r="F55" s="244">
        <f ca="1">IF(L55*R55*F$112&lt;'Summary Results'!N$2,'Summary Results'!N$2/F$112,L55*R55)</f>
        <v>-7.4999999999999982</v>
      </c>
      <c r="G55" s="244">
        <f ca="1">IF(M55*S55*G$112&lt;'Summary Results'!O$2,'Summary Results'!O$2/G$112,M55*S55)</f>
        <v>0</v>
      </c>
      <c r="H55" s="180">
        <f ca="1">IF(N55*T55*H$112&lt;'Summary Results'!P$2,'Summary Results'!P$2/H$112,N55*T55)</f>
        <v>-7.4999999999999982</v>
      </c>
      <c r="I55" s="42"/>
      <c r="J55" s="175" t="s">
        <v>445</v>
      </c>
      <c r="K55" s="176">
        <f t="shared" ca="1" si="1"/>
        <v>1</v>
      </c>
      <c r="L55" s="176">
        <f t="shared" ca="1" si="0"/>
        <v>1</v>
      </c>
      <c r="M55" s="176">
        <f t="shared" ca="1" si="0"/>
        <v>1</v>
      </c>
      <c r="N55" s="177">
        <f t="shared" ca="1" si="0"/>
        <v>1</v>
      </c>
      <c r="O55" s="42"/>
      <c r="P55" s="178" t="s">
        <v>445</v>
      </c>
      <c r="Q55" s="179">
        <f ca="1"/>
        <v>-7.4999999999999982</v>
      </c>
      <c r="R55" s="179">
        <f ca="1"/>
        <v>-7.4999999999999982</v>
      </c>
      <c r="S55" s="179">
        <f ca="1"/>
        <v>0</v>
      </c>
      <c r="T55" s="180">
        <f ca="1"/>
        <v>-7.4999999999999982</v>
      </c>
      <c r="U55" s="42"/>
      <c r="V55" s="175" t="s">
        <v>445</v>
      </c>
      <c r="W55" s="181">
        <v>-75</v>
      </c>
      <c r="X55" s="182"/>
      <c r="Y55" s="182"/>
      <c r="Z55" s="183"/>
      <c r="AA55" s="42"/>
      <c r="AB55" s="178" t="s">
        <v>445</v>
      </c>
      <c r="AC55" s="179">
        <v>-75</v>
      </c>
      <c r="AD55" s="184"/>
      <c r="AE55" s="184"/>
      <c r="AF55" s="185"/>
      <c r="AG55" s="42"/>
      <c r="AH55" s="175" t="s">
        <v>445</v>
      </c>
      <c r="AI55" s="181">
        <v>-75</v>
      </c>
      <c r="AJ55" s="182"/>
      <c r="AK55" s="182"/>
      <c r="AL55" s="183">
        <v>-75</v>
      </c>
      <c r="AM55" s="42"/>
      <c r="AN55" s="178" t="s">
        <v>445</v>
      </c>
      <c r="AO55" s="179">
        <v>-75</v>
      </c>
      <c r="AP55" s="179">
        <v>-75</v>
      </c>
      <c r="AQ55" s="179"/>
      <c r="AR55" s="180">
        <v>-75</v>
      </c>
      <c r="AT55" s="178" t="s">
        <v>445</v>
      </c>
      <c r="AU55" s="244">
        <f>VLOOKUP($AT55,[1]Scn1!Scn1_Q3_LR,MATCH(AU$6,[1]!Scn_CH,0),0)</f>
        <v>-7.4999999999999982</v>
      </c>
      <c r="AV55" s="244">
        <f>VLOOKUP($AT55,[1]Scn1!Scn1_Q3_LR,MATCH(AV$6,[1]!Scn_CH,0),0)</f>
        <v>-7.4999999999999982</v>
      </c>
      <c r="AW55" s="244">
        <f>VLOOKUP($AT55,[1]Scn1!Scn1_Q3_LR,MATCH(AW$6,[1]!Scn_CH,0),0)</f>
        <v>0</v>
      </c>
      <c r="AX55" s="180">
        <f>VLOOKUP($AT55,[1]Scn1!Scn1_Q3_LR,MATCH(AX$6,[1]!Scn_CH,0),0)</f>
        <v>-7.4999999999999982</v>
      </c>
      <c r="AZ55" s="238" t="s">
        <v>445</v>
      </c>
      <c r="BA55" s="239"/>
      <c r="BB55" s="239"/>
      <c r="BC55" s="239"/>
      <c r="BD55" s="240"/>
      <c r="BF55" s="238" t="s">
        <v>445</v>
      </c>
      <c r="BG55" s="239"/>
      <c r="BH55" s="239"/>
      <c r="BI55" s="239"/>
      <c r="BJ55" s="240"/>
    </row>
    <row r="56" spans="4:62" x14ac:dyDescent="0.2">
      <c r="D56" s="178" t="s">
        <v>446</v>
      </c>
      <c r="E56" s="244">
        <f ca="1">IF(K56*Q56*E$112&lt;'Summary Results'!M$2,'Summary Results'!M$2/E$112,K56*Q56)</f>
        <v>-37.5</v>
      </c>
      <c r="F56" s="244">
        <f ca="1">IF(L56*R56*F$112&lt;'Summary Results'!N$2,'Summary Results'!N$2/F$112,L56*R56)</f>
        <v>-7.4999999999999982</v>
      </c>
      <c r="G56" s="244">
        <f ca="1">IF(M56*S56*G$112&lt;'Summary Results'!O$2,'Summary Results'!O$2/G$112,M56*S56)</f>
        <v>0</v>
      </c>
      <c r="H56" s="180">
        <f ca="1">IF(N56*T56*H$112&lt;'Summary Results'!P$2,'Summary Results'!P$2/H$112,N56*T56)</f>
        <v>-7.4999999999999982</v>
      </c>
      <c r="I56" s="42"/>
      <c r="J56" s="175" t="s">
        <v>446</v>
      </c>
      <c r="K56" s="176">
        <f t="shared" ca="1" si="1"/>
        <v>1</v>
      </c>
      <c r="L56" s="176">
        <f t="shared" ca="1" si="0"/>
        <v>1</v>
      </c>
      <c r="M56" s="176">
        <f t="shared" ca="1" si="0"/>
        <v>1</v>
      </c>
      <c r="N56" s="177">
        <f t="shared" ca="1" si="0"/>
        <v>1</v>
      </c>
      <c r="O56" s="42"/>
      <c r="P56" s="178" t="s">
        <v>446</v>
      </c>
      <c r="Q56" s="179">
        <f ca="1"/>
        <v>-37.5</v>
      </c>
      <c r="R56" s="179">
        <f ca="1"/>
        <v>-7.4999999999999982</v>
      </c>
      <c r="S56" s="179">
        <f ca="1"/>
        <v>0</v>
      </c>
      <c r="T56" s="180">
        <f ca="1"/>
        <v>-7.4999999999999982</v>
      </c>
      <c r="U56" s="42"/>
      <c r="V56" s="175" t="s">
        <v>446</v>
      </c>
      <c r="W56" s="181"/>
      <c r="X56" s="182"/>
      <c r="Y56" s="182"/>
      <c r="Z56" s="183">
        <v>-75</v>
      </c>
      <c r="AA56" s="42"/>
      <c r="AB56" s="178" t="s">
        <v>446</v>
      </c>
      <c r="AC56" s="179">
        <v>-75</v>
      </c>
      <c r="AD56" s="184"/>
      <c r="AE56" s="184"/>
      <c r="AF56" s="185">
        <v>-75</v>
      </c>
      <c r="AG56" s="42"/>
      <c r="AH56" s="175" t="s">
        <v>446</v>
      </c>
      <c r="AI56" s="181">
        <v>-75</v>
      </c>
      <c r="AJ56" s="182"/>
      <c r="AK56" s="182"/>
      <c r="AL56" s="183">
        <v>-75</v>
      </c>
      <c r="AM56" s="42"/>
      <c r="AN56" s="178" t="s">
        <v>446</v>
      </c>
      <c r="AO56" s="179">
        <v>-75</v>
      </c>
      <c r="AP56" s="179">
        <v>-75</v>
      </c>
      <c r="AQ56" s="179"/>
      <c r="AR56" s="180">
        <v>-75</v>
      </c>
      <c r="AT56" s="178" t="s">
        <v>446</v>
      </c>
      <c r="AU56" s="244">
        <f>VLOOKUP($AT56,[1]Scn1!Scn1_Q3_LR,MATCH(AU$6,[1]!Scn_CH,0),0)</f>
        <v>-37.5</v>
      </c>
      <c r="AV56" s="244">
        <f>VLOOKUP($AT56,[1]Scn1!Scn1_Q3_LR,MATCH(AV$6,[1]!Scn_CH,0),0)</f>
        <v>-7.4999999999999982</v>
      </c>
      <c r="AW56" s="244">
        <f>VLOOKUP($AT56,[1]Scn1!Scn1_Q3_LR,MATCH(AW$6,[1]!Scn_CH,0),0)</f>
        <v>0</v>
      </c>
      <c r="AX56" s="180">
        <f>VLOOKUP($AT56,[1]Scn1!Scn1_Q3_LR,MATCH(AX$6,[1]!Scn_CH,0),0)</f>
        <v>-7.4999999999999982</v>
      </c>
      <c r="AZ56" s="238" t="s">
        <v>446</v>
      </c>
      <c r="BA56" s="239"/>
      <c r="BB56" s="239"/>
      <c r="BC56" s="239"/>
      <c r="BD56" s="240"/>
      <c r="BF56" s="238" t="s">
        <v>446</v>
      </c>
      <c r="BG56" s="239"/>
      <c r="BH56" s="239"/>
      <c r="BI56" s="239"/>
      <c r="BJ56" s="240"/>
    </row>
    <row r="57" spans="4:62" x14ac:dyDescent="0.2">
      <c r="D57" s="178" t="s">
        <v>447</v>
      </c>
      <c r="E57" s="244">
        <f ca="1">IF(K57*Q57*E$112&lt;'Summary Results'!M$2,'Summary Results'!M$2/E$112,K57*Q57)</f>
        <v>-7.4999999999999982</v>
      </c>
      <c r="F57" s="244">
        <f ca="1">IF(L57*R57*F$112&lt;'Summary Results'!N$2,'Summary Results'!N$2/F$112,L57*R57)</f>
        <v>-7.4999999999999982</v>
      </c>
      <c r="G57" s="244">
        <f ca="1">IF(M57*S57*G$112&lt;'Summary Results'!O$2,'Summary Results'!O$2/G$112,M57*S57)</f>
        <v>0</v>
      </c>
      <c r="H57" s="180">
        <f ca="1">IF(N57*T57*H$112&lt;'Summary Results'!P$2,'Summary Results'!P$2/H$112,N57*T57)</f>
        <v>-7.4999999999999982</v>
      </c>
      <c r="I57" s="42"/>
      <c r="J57" s="175" t="s">
        <v>447</v>
      </c>
      <c r="K57" s="176">
        <f t="shared" ca="1" si="1"/>
        <v>1</v>
      </c>
      <c r="L57" s="176">
        <f t="shared" ca="1" si="0"/>
        <v>1</v>
      </c>
      <c r="M57" s="176">
        <f t="shared" ca="1" si="0"/>
        <v>1</v>
      </c>
      <c r="N57" s="177">
        <f t="shared" ca="1" si="0"/>
        <v>1</v>
      </c>
      <c r="O57" s="42"/>
      <c r="P57" s="178" t="s">
        <v>447</v>
      </c>
      <c r="Q57" s="179">
        <f ca="1"/>
        <v>-7.4999999999999982</v>
      </c>
      <c r="R57" s="179">
        <f ca="1"/>
        <v>-7.4999999999999982</v>
      </c>
      <c r="S57" s="179">
        <f ca="1"/>
        <v>0</v>
      </c>
      <c r="T57" s="180">
        <f ca="1"/>
        <v>-7.4999999999999982</v>
      </c>
      <c r="U57" s="42"/>
      <c r="V57" s="175" t="s">
        <v>447</v>
      </c>
      <c r="W57" s="181">
        <v>-75</v>
      </c>
      <c r="X57" s="182"/>
      <c r="Y57" s="182"/>
      <c r="Z57" s="183">
        <v>-75</v>
      </c>
      <c r="AA57" s="42"/>
      <c r="AB57" s="178" t="s">
        <v>447</v>
      </c>
      <c r="AC57" s="179">
        <v>-75</v>
      </c>
      <c r="AD57" s="184"/>
      <c r="AE57" s="184"/>
      <c r="AF57" s="185">
        <v>-75</v>
      </c>
      <c r="AG57" s="42"/>
      <c r="AH57" s="175" t="s">
        <v>447</v>
      </c>
      <c r="AI57" s="181">
        <v>-75</v>
      </c>
      <c r="AJ57" s="182"/>
      <c r="AK57" s="182"/>
      <c r="AL57" s="183">
        <v>-75</v>
      </c>
      <c r="AM57" s="42"/>
      <c r="AN57" s="178" t="s">
        <v>447</v>
      </c>
      <c r="AO57" s="179">
        <v>-75</v>
      </c>
      <c r="AP57" s="179">
        <v>-75</v>
      </c>
      <c r="AQ57" s="179"/>
      <c r="AR57" s="180">
        <v>-75</v>
      </c>
      <c r="AT57" s="178" t="s">
        <v>447</v>
      </c>
      <c r="AU57" s="244">
        <f>VLOOKUP($AT57,[1]Scn1!Scn1_Q3_LR,MATCH(AU$6,[1]!Scn_CH,0),0)</f>
        <v>-7.4999999999999982</v>
      </c>
      <c r="AV57" s="244">
        <f>VLOOKUP($AT57,[1]Scn1!Scn1_Q3_LR,MATCH(AV$6,[1]!Scn_CH,0),0)</f>
        <v>-7.4999999999999982</v>
      </c>
      <c r="AW57" s="244">
        <f>VLOOKUP($AT57,[1]Scn1!Scn1_Q3_LR,MATCH(AW$6,[1]!Scn_CH,0),0)</f>
        <v>0</v>
      </c>
      <c r="AX57" s="180">
        <f>VLOOKUP($AT57,[1]Scn1!Scn1_Q3_LR,MATCH(AX$6,[1]!Scn_CH,0),0)</f>
        <v>-7.4999999999999982</v>
      </c>
      <c r="AZ57" s="238" t="s">
        <v>447</v>
      </c>
      <c r="BA57" s="239"/>
      <c r="BB57" s="239"/>
      <c r="BC57" s="239"/>
      <c r="BD57" s="240"/>
      <c r="BF57" s="238" t="s">
        <v>447</v>
      </c>
      <c r="BG57" s="239"/>
      <c r="BH57" s="239"/>
      <c r="BI57" s="239"/>
      <c r="BJ57" s="240"/>
    </row>
    <row r="58" spans="4:62" x14ac:dyDescent="0.2">
      <c r="D58" s="178" t="s">
        <v>448</v>
      </c>
      <c r="E58" s="244">
        <f ca="1">IF(K58*Q58*E$112&lt;'Summary Results'!M$2,'Summary Results'!M$2/E$112,K58*Q58)</f>
        <v>-37.5</v>
      </c>
      <c r="F58" s="244">
        <f ca="1">IF(L58*R58*F$112&lt;'Summary Results'!N$2,'Summary Results'!N$2/F$112,L58*R58)</f>
        <v>-7.4999999999999982</v>
      </c>
      <c r="G58" s="244">
        <f ca="1">IF(M58*S58*G$112&lt;'Summary Results'!O$2,'Summary Results'!O$2/G$112,M58*S58)</f>
        <v>0</v>
      </c>
      <c r="H58" s="180">
        <f ca="1">IF(N58*T58*H$112&lt;'Summary Results'!P$2,'Summary Results'!P$2/H$112,N58*T58)</f>
        <v>-7.4999999999999982</v>
      </c>
      <c r="I58" s="42"/>
      <c r="J58" s="175" t="s">
        <v>448</v>
      </c>
      <c r="K58" s="176">
        <f t="shared" ca="1" si="1"/>
        <v>1</v>
      </c>
      <c r="L58" s="176">
        <f t="shared" ca="1" si="0"/>
        <v>1</v>
      </c>
      <c r="M58" s="176">
        <f t="shared" ca="1" si="0"/>
        <v>1</v>
      </c>
      <c r="N58" s="177">
        <f t="shared" ca="1" si="0"/>
        <v>1</v>
      </c>
      <c r="O58" s="42"/>
      <c r="P58" s="178" t="s">
        <v>448</v>
      </c>
      <c r="Q58" s="179">
        <f ca="1"/>
        <v>-37.5</v>
      </c>
      <c r="R58" s="179">
        <f ca="1"/>
        <v>-7.4999999999999982</v>
      </c>
      <c r="S58" s="179">
        <f ca="1"/>
        <v>0</v>
      </c>
      <c r="T58" s="180">
        <f ca="1"/>
        <v>-7.4999999999999982</v>
      </c>
      <c r="U58" s="42"/>
      <c r="V58" s="175" t="s">
        <v>448</v>
      </c>
      <c r="W58" s="181"/>
      <c r="X58" s="182"/>
      <c r="Y58" s="182"/>
      <c r="Z58" s="183">
        <v>-75</v>
      </c>
      <c r="AA58" s="42"/>
      <c r="AB58" s="178" t="s">
        <v>448</v>
      </c>
      <c r="AC58" s="179">
        <v>-75</v>
      </c>
      <c r="AD58" s="184"/>
      <c r="AE58" s="184"/>
      <c r="AF58" s="185">
        <v>-75</v>
      </c>
      <c r="AG58" s="42"/>
      <c r="AH58" s="175" t="s">
        <v>448</v>
      </c>
      <c r="AI58" s="181">
        <v>-75</v>
      </c>
      <c r="AJ58" s="182"/>
      <c r="AK58" s="182"/>
      <c r="AL58" s="183">
        <v>-75</v>
      </c>
      <c r="AM58" s="42"/>
      <c r="AN58" s="178" t="s">
        <v>448</v>
      </c>
      <c r="AO58" s="179">
        <v>-75</v>
      </c>
      <c r="AP58" s="179">
        <v>-75</v>
      </c>
      <c r="AQ58" s="179"/>
      <c r="AR58" s="180">
        <v>-75</v>
      </c>
      <c r="AT58" s="178" t="s">
        <v>448</v>
      </c>
      <c r="AU58" s="244">
        <f>VLOOKUP($AT58,[1]Scn1!Scn1_Q3_LR,MATCH(AU$6,[1]!Scn_CH,0),0)</f>
        <v>-37.5</v>
      </c>
      <c r="AV58" s="244">
        <f>VLOOKUP($AT58,[1]Scn1!Scn1_Q3_LR,MATCH(AV$6,[1]!Scn_CH,0),0)</f>
        <v>-7.4999999999999982</v>
      </c>
      <c r="AW58" s="244">
        <f>VLOOKUP($AT58,[1]Scn1!Scn1_Q3_LR,MATCH(AW$6,[1]!Scn_CH,0),0)</f>
        <v>0</v>
      </c>
      <c r="AX58" s="180">
        <f>VLOOKUP($AT58,[1]Scn1!Scn1_Q3_LR,MATCH(AX$6,[1]!Scn_CH,0),0)</f>
        <v>-7.4999999999999982</v>
      </c>
      <c r="AZ58" s="238" t="s">
        <v>448</v>
      </c>
      <c r="BA58" s="239"/>
      <c r="BB58" s="239"/>
      <c r="BC58" s="239"/>
      <c r="BD58" s="240"/>
      <c r="BF58" s="238" t="s">
        <v>448</v>
      </c>
      <c r="BG58" s="239"/>
      <c r="BH58" s="239"/>
      <c r="BI58" s="239"/>
      <c r="BJ58" s="240"/>
    </row>
    <row r="59" spans="4:62" x14ac:dyDescent="0.2">
      <c r="D59" s="178" t="s">
        <v>449</v>
      </c>
      <c r="E59" s="244">
        <f ca="1">IF(K59*Q59*E$112&lt;'Summary Results'!M$2,'Summary Results'!M$2/E$112,K59*Q59)</f>
        <v>-37.5</v>
      </c>
      <c r="F59" s="244">
        <f ca="1">IF(L59*R59*F$112&lt;'Summary Results'!N$2,'Summary Results'!N$2/F$112,L59*R59)</f>
        <v>-7.4999999999999982</v>
      </c>
      <c r="G59" s="244">
        <f ca="1">IF(M59*S59*G$112&lt;'Summary Results'!O$2,'Summary Results'!O$2/G$112,M59*S59)</f>
        <v>0</v>
      </c>
      <c r="H59" s="180">
        <f ca="1">IF(N59*T59*H$112&lt;'Summary Results'!P$2,'Summary Results'!P$2/H$112,N59*T59)</f>
        <v>-7.4999999999999982</v>
      </c>
      <c r="I59" s="42"/>
      <c r="J59" s="175" t="s">
        <v>449</v>
      </c>
      <c r="K59" s="176">
        <f t="shared" ca="1" si="1"/>
        <v>1</v>
      </c>
      <c r="L59" s="176">
        <f t="shared" ca="1" si="0"/>
        <v>1</v>
      </c>
      <c r="M59" s="176">
        <f t="shared" ca="1" si="0"/>
        <v>1</v>
      </c>
      <c r="N59" s="177">
        <f t="shared" ca="1" si="0"/>
        <v>1</v>
      </c>
      <c r="O59" s="42"/>
      <c r="P59" s="178" t="s">
        <v>449</v>
      </c>
      <c r="Q59" s="179">
        <f ca="1"/>
        <v>-37.5</v>
      </c>
      <c r="R59" s="179">
        <f ca="1"/>
        <v>-7.4999999999999982</v>
      </c>
      <c r="S59" s="179">
        <f ca="1"/>
        <v>0</v>
      </c>
      <c r="T59" s="180">
        <f ca="1"/>
        <v>-7.4999999999999982</v>
      </c>
      <c r="U59" s="42"/>
      <c r="V59" s="175" t="s">
        <v>449</v>
      </c>
      <c r="W59" s="181"/>
      <c r="X59" s="182"/>
      <c r="Y59" s="182"/>
      <c r="Z59" s="183">
        <v>-75</v>
      </c>
      <c r="AA59" s="42"/>
      <c r="AB59" s="178" t="s">
        <v>449</v>
      </c>
      <c r="AC59" s="179">
        <v>-75</v>
      </c>
      <c r="AD59" s="184"/>
      <c r="AE59" s="184"/>
      <c r="AF59" s="185">
        <v>-75</v>
      </c>
      <c r="AG59" s="42"/>
      <c r="AH59" s="175" t="s">
        <v>449</v>
      </c>
      <c r="AI59" s="181">
        <v>-75</v>
      </c>
      <c r="AJ59" s="182"/>
      <c r="AK59" s="182"/>
      <c r="AL59" s="183">
        <v>-75</v>
      </c>
      <c r="AM59" s="42"/>
      <c r="AN59" s="178" t="s">
        <v>449</v>
      </c>
      <c r="AO59" s="179">
        <v>-75</v>
      </c>
      <c r="AP59" s="179">
        <v>-75</v>
      </c>
      <c r="AQ59" s="179"/>
      <c r="AR59" s="180">
        <v>-75</v>
      </c>
      <c r="AT59" s="178" t="s">
        <v>449</v>
      </c>
      <c r="AU59" s="244">
        <f>VLOOKUP($AT59,[1]Scn1!Scn1_Q3_LR,MATCH(AU$6,[1]!Scn_CH,0),0)</f>
        <v>-37.5</v>
      </c>
      <c r="AV59" s="244">
        <f>VLOOKUP($AT59,[1]Scn1!Scn1_Q3_LR,MATCH(AV$6,[1]!Scn_CH,0),0)</f>
        <v>-7.4999999999999982</v>
      </c>
      <c r="AW59" s="244">
        <f>VLOOKUP($AT59,[1]Scn1!Scn1_Q3_LR,MATCH(AW$6,[1]!Scn_CH,0),0)</f>
        <v>0</v>
      </c>
      <c r="AX59" s="180">
        <f>VLOOKUP($AT59,[1]Scn1!Scn1_Q3_LR,MATCH(AX$6,[1]!Scn_CH,0),0)</f>
        <v>-7.4999999999999982</v>
      </c>
      <c r="AZ59" s="238" t="s">
        <v>449</v>
      </c>
      <c r="BA59" s="239"/>
      <c r="BB59" s="239"/>
      <c r="BC59" s="239"/>
      <c r="BD59" s="240"/>
      <c r="BF59" s="238" t="s">
        <v>449</v>
      </c>
      <c r="BG59" s="239"/>
      <c r="BH59" s="239"/>
      <c r="BI59" s="239"/>
      <c r="BJ59" s="240"/>
    </row>
    <row r="60" spans="4:62" x14ac:dyDescent="0.2">
      <c r="D60" s="178" t="s">
        <v>72</v>
      </c>
      <c r="E60" s="244">
        <f ca="1">IF(K60*Q60*E$112&lt;'Summary Results'!M$2,'Summary Results'!M$2/E$112,K60*Q60)</f>
        <v>-7.4999999999999982</v>
      </c>
      <c r="F60" s="244">
        <f ca="1">IF(L60*R60*F$112&lt;'Summary Results'!N$2,'Summary Results'!N$2/F$112,L60*R60)</f>
        <v>-7.4999999999999982</v>
      </c>
      <c r="G60" s="244">
        <f ca="1">IF(M60*S60*G$112&lt;'Summary Results'!O$2,'Summary Results'!O$2/G$112,M60*S60)</f>
        <v>0</v>
      </c>
      <c r="H60" s="180">
        <f ca="1">IF(N60*T60*H$112&lt;'Summary Results'!P$2,'Summary Results'!P$2/H$112,N60*T60)</f>
        <v>-7.4999999999999982</v>
      </c>
      <c r="I60" s="42"/>
      <c r="J60" s="175" t="s">
        <v>72</v>
      </c>
      <c r="K60" s="176">
        <f t="shared" ca="1" si="1"/>
        <v>1</v>
      </c>
      <c r="L60" s="176">
        <f t="shared" ca="1" si="0"/>
        <v>1</v>
      </c>
      <c r="M60" s="176">
        <f t="shared" ca="1" si="0"/>
        <v>1</v>
      </c>
      <c r="N60" s="177">
        <f t="shared" ca="1" si="0"/>
        <v>1</v>
      </c>
      <c r="O60" s="42"/>
      <c r="P60" s="178" t="s">
        <v>72</v>
      </c>
      <c r="Q60" s="179">
        <f ca="1"/>
        <v>-7.4999999999999982</v>
      </c>
      <c r="R60" s="179">
        <f ca="1"/>
        <v>-7.4999999999999982</v>
      </c>
      <c r="S60" s="179">
        <f ca="1"/>
        <v>0</v>
      </c>
      <c r="T60" s="180">
        <f ca="1"/>
        <v>-7.4999999999999982</v>
      </c>
      <c r="U60" s="42"/>
      <c r="V60" s="175" t="s">
        <v>72</v>
      </c>
      <c r="W60" s="181">
        <v>-75</v>
      </c>
      <c r="X60" s="182"/>
      <c r="Y60" s="182"/>
      <c r="Z60" s="183"/>
      <c r="AA60" s="42"/>
      <c r="AB60" s="178" t="s">
        <v>72</v>
      </c>
      <c r="AC60" s="179">
        <v>-75</v>
      </c>
      <c r="AD60" s="184"/>
      <c r="AE60" s="184"/>
      <c r="AF60" s="185"/>
      <c r="AG60" s="42"/>
      <c r="AH60" s="175" t="s">
        <v>72</v>
      </c>
      <c r="AI60" s="181">
        <v>-75</v>
      </c>
      <c r="AJ60" s="182"/>
      <c r="AK60" s="182"/>
      <c r="AL60" s="183">
        <v>-75</v>
      </c>
      <c r="AM60" s="42"/>
      <c r="AN60" s="178" t="s">
        <v>72</v>
      </c>
      <c r="AO60" s="179">
        <v>-75</v>
      </c>
      <c r="AP60" s="179">
        <v>-75</v>
      </c>
      <c r="AQ60" s="179"/>
      <c r="AR60" s="180">
        <v>-75</v>
      </c>
      <c r="AT60" s="178" t="s">
        <v>72</v>
      </c>
      <c r="AU60" s="244">
        <f>VLOOKUP($AT60,[1]Scn1!Scn1_Q3_LR,MATCH(AU$6,[1]!Scn_CH,0),0)</f>
        <v>-7.4999999999999982</v>
      </c>
      <c r="AV60" s="244">
        <f>VLOOKUP($AT60,[1]Scn1!Scn1_Q3_LR,MATCH(AV$6,[1]!Scn_CH,0),0)</f>
        <v>-7.4999999999999982</v>
      </c>
      <c r="AW60" s="244">
        <f>VLOOKUP($AT60,[1]Scn1!Scn1_Q3_LR,MATCH(AW$6,[1]!Scn_CH,0),0)</f>
        <v>0</v>
      </c>
      <c r="AX60" s="180">
        <f>VLOOKUP($AT60,[1]Scn1!Scn1_Q3_LR,MATCH(AX$6,[1]!Scn_CH,0),0)</f>
        <v>-7.4999999999999982</v>
      </c>
      <c r="AZ60" s="238" t="s">
        <v>72</v>
      </c>
      <c r="BA60" s="239"/>
      <c r="BB60" s="239"/>
      <c r="BC60" s="239"/>
      <c r="BD60" s="240"/>
      <c r="BF60" s="238" t="s">
        <v>72</v>
      </c>
      <c r="BG60" s="239"/>
      <c r="BH60" s="239"/>
      <c r="BI60" s="239"/>
      <c r="BJ60" s="240"/>
    </row>
    <row r="61" spans="4:62" x14ac:dyDescent="0.2">
      <c r="D61" s="178" t="s">
        <v>450</v>
      </c>
      <c r="E61" s="244">
        <f ca="1">IF(K61*Q61*E$112&lt;'Summary Results'!M$2,'Summary Results'!M$2/E$112,K61*Q61)</f>
        <v>-37.5</v>
      </c>
      <c r="F61" s="244">
        <f ca="1">IF(L61*R61*F$112&lt;'Summary Results'!N$2,'Summary Results'!N$2/F$112,L61*R61)</f>
        <v>-7.4999999999999982</v>
      </c>
      <c r="G61" s="244">
        <f ca="1">IF(M61*S61*G$112&lt;'Summary Results'!O$2,'Summary Results'!O$2/G$112,M61*S61)</f>
        <v>0</v>
      </c>
      <c r="H61" s="180">
        <f ca="1">IF(N61*T61*H$112&lt;'Summary Results'!P$2,'Summary Results'!P$2/H$112,N61*T61)</f>
        <v>-7.4999999999999982</v>
      </c>
      <c r="I61" s="42"/>
      <c r="J61" s="175" t="s">
        <v>450</v>
      </c>
      <c r="K61" s="176">
        <f t="shared" ca="1" si="1"/>
        <v>1</v>
      </c>
      <c r="L61" s="176">
        <f t="shared" ca="1" si="0"/>
        <v>1</v>
      </c>
      <c r="M61" s="176">
        <f t="shared" ca="1" si="0"/>
        <v>1</v>
      </c>
      <c r="N61" s="177">
        <f t="shared" ca="1" si="0"/>
        <v>1</v>
      </c>
      <c r="O61" s="42"/>
      <c r="P61" s="178" t="s">
        <v>450</v>
      </c>
      <c r="Q61" s="179">
        <f ca="1"/>
        <v>-37.5</v>
      </c>
      <c r="R61" s="179">
        <f ca="1"/>
        <v>-7.4999999999999982</v>
      </c>
      <c r="S61" s="179">
        <f ca="1"/>
        <v>0</v>
      </c>
      <c r="T61" s="180">
        <f ca="1"/>
        <v>-7.4999999999999982</v>
      </c>
      <c r="U61" s="42"/>
      <c r="V61" s="175" t="s">
        <v>450</v>
      </c>
      <c r="W61" s="181"/>
      <c r="X61" s="182"/>
      <c r="Y61" s="182"/>
      <c r="Z61" s="183">
        <v>-75</v>
      </c>
      <c r="AA61" s="42"/>
      <c r="AB61" s="178" t="s">
        <v>450</v>
      </c>
      <c r="AC61" s="179">
        <v>-75</v>
      </c>
      <c r="AD61" s="184"/>
      <c r="AE61" s="184"/>
      <c r="AF61" s="185">
        <v>-75</v>
      </c>
      <c r="AG61" s="42"/>
      <c r="AH61" s="175" t="s">
        <v>450</v>
      </c>
      <c r="AI61" s="181">
        <v>-75</v>
      </c>
      <c r="AJ61" s="182"/>
      <c r="AK61" s="182"/>
      <c r="AL61" s="183">
        <v>-75</v>
      </c>
      <c r="AM61" s="42"/>
      <c r="AN61" s="178" t="s">
        <v>450</v>
      </c>
      <c r="AO61" s="179">
        <v>-75</v>
      </c>
      <c r="AP61" s="179">
        <v>-75</v>
      </c>
      <c r="AQ61" s="179"/>
      <c r="AR61" s="180">
        <v>-75</v>
      </c>
      <c r="AT61" s="178" t="s">
        <v>450</v>
      </c>
      <c r="AU61" s="244">
        <f>VLOOKUP($AT61,[1]Scn1!Scn1_Q3_LR,MATCH(AU$6,[1]!Scn_CH,0),0)</f>
        <v>-37.5</v>
      </c>
      <c r="AV61" s="244">
        <f>VLOOKUP($AT61,[1]Scn1!Scn1_Q3_LR,MATCH(AV$6,[1]!Scn_CH,0),0)</f>
        <v>-7.4999999999999982</v>
      </c>
      <c r="AW61" s="244">
        <f>VLOOKUP($AT61,[1]Scn1!Scn1_Q3_LR,MATCH(AW$6,[1]!Scn_CH,0),0)</f>
        <v>0</v>
      </c>
      <c r="AX61" s="180">
        <f>VLOOKUP($AT61,[1]Scn1!Scn1_Q3_LR,MATCH(AX$6,[1]!Scn_CH,0),0)</f>
        <v>-7.4999999999999982</v>
      </c>
      <c r="AZ61" s="238" t="s">
        <v>450</v>
      </c>
      <c r="BA61" s="239"/>
      <c r="BB61" s="239"/>
      <c r="BC61" s="239"/>
      <c r="BD61" s="240"/>
      <c r="BF61" s="238" t="s">
        <v>450</v>
      </c>
      <c r="BG61" s="239"/>
      <c r="BH61" s="239"/>
      <c r="BI61" s="239"/>
      <c r="BJ61" s="240"/>
    </row>
    <row r="62" spans="4:62" x14ac:dyDescent="0.2">
      <c r="D62" s="178" t="s">
        <v>73</v>
      </c>
      <c r="E62" s="244">
        <f ca="1">IF(K62*Q62*E$112&lt;'Summary Results'!M$2,'Summary Results'!M$2/E$112,K62*Q62)</f>
        <v>-7.4999999999999982</v>
      </c>
      <c r="F62" s="244">
        <f ca="1">IF(L62*R62*F$112&lt;'Summary Results'!N$2,'Summary Results'!N$2/F$112,L62*R62)</f>
        <v>-7.4999999999999982</v>
      </c>
      <c r="G62" s="244">
        <f ca="1">IF(M62*S62*G$112&lt;'Summary Results'!O$2,'Summary Results'!O$2/G$112,M62*S62)</f>
        <v>0</v>
      </c>
      <c r="H62" s="180">
        <f ca="1">IF(N62*T62*H$112&lt;'Summary Results'!P$2,'Summary Results'!P$2/H$112,N62*T62)</f>
        <v>-7.4999999999999982</v>
      </c>
      <c r="I62" s="42"/>
      <c r="J62" s="175" t="s">
        <v>73</v>
      </c>
      <c r="K62" s="176">
        <f t="shared" ca="1" si="1"/>
        <v>1</v>
      </c>
      <c r="L62" s="176">
        <f t="shared" ca="1" si="0"/>
        <v>1</v>
      </c>
      <c r="M62" s="176">
        <f t="shared" ca="1" si="0"/>
        <v>1</v>
      </c>
      <c r="N62" s="177">
        <f t="shared" ca="1" si="0"/>
        <v>1</v>
      </c>
      <c r="O62" s="42"/>
      <c r="P62" s="178" t="s">
        <v>73</v>
      </c>
      <c r="Q62" s="179">
        <f ca="1"/>
        <v>-7.4999999999999982</v>
      </c>
      <c r="R62" s="179">
        <f ca="1"/>
        <v>-7.4999999999999982</v>
      </c>
      <c r="S62" s="179">
        <f ca="1"/>
        <v>0</v>
      </c>
      <c r="T62" s="180">
        <f ca="1"/>
        <v>-7.4999999999999982</v>
      </c>
      <c r="U62" s="42"/>
      <c r="V62" s="175" t="s">
        <v>73</v>
      </c>
      <c r="W62" s="181">
        <v>-75</v>
      </c>
      <c r="X62" s="182"/>
      <c r="Y62" s="182"/>
      <c r="Z62" s="183"/>
      <c r="AA62" s="42"/>
      <c r="AB62" s="178" t="s">
        <v>73</v>
      </c>
      <c r="AC62" s="179">
        <v>-75</v>
      </c>
      <c r="AD62" s="184"/>
      <c r="AE62" s="184"/>
      <c r="AF62" s="185"/>
      <c r="AG62" s="42"/>
      <c r="AH62" s="175" t="s">
        <v>73</v>
      </c>
      <c r="AI62" s="181">
        <v>-75</v>
      </c>
      <c r="AJ62" s="182"/>
      <c r="AK62" s="182"/>
      <c r="AL62" s="183">
        <v>-75</v>
      </c>
      <c r="AM62" s="42"/>
      <c r="AN62" s="178" t="s">
        <v>73</v>
      </c>
      <c r="AO62" s="179">
        <v>-75</v>
      </c>
      <c r="AP62" s="179">
        <v>-75</v>
      </c>
      <c r="AQ62" s="179"/>
      <c r="AR62" s="180">
        <v>-75</v>
      </c>
      <c r="AT62" s="178" t="s">
        <v>73</v>
      </c>
      <c r="AU62" s="244">
        <f>VLOOKUP($AT62,[1]Scn1!Scn1_Q3_LR,MATCH(AU$6,[1]!Scn_CH,0),0)</f>
        <v>-7.4999999999999982</v>
      </c>
      <c r="AV62" s="244">
        <f>VLOOKUP($AT62,[1]Scn1!Scn1_Q3_LR,MATCH(AV$6,[1]!Scn_CH,0),0)</f>
        <v>-7.4999999999999982</v>
      </c>
      <c r="AW62" s="244">
        <f>VLOOKUP($AT62,[1]Scn1!Scn1_Q3_LR,MATCH(AW$6,[1]!Scn_CH,0),0)</f>
        <v>0</v>
      </c>
      <c r="AX62" s="180">
        <f>VLOOKUP($AT62,[1]Scn1!Scn1_Q3_LR,MATCH(AX$6,[1]!Scn_CH,0),0)</f>
        <v>-7.4999999999999982</v>
      </c>
      <c r="AZ62" s="238" t="s">
        <v>73</v>
      </c>
      <c r="BA62" s="239"/>
      <c r="BB62" s="239"/>
      <c r="BC62" s="239"/>
      <c r="BD62" s="240"/>
      <c r="BF62" s="238" t="s">
        <v>73</v>
      </c>
      <c r="BG62" s="239"/>
      <c r="BH62" s="239"/>
      <c r="BI62" s="239"/>
      <c r="BJ62" s="240"/>
    </row>
    <row r="63" spans="4:62" x14ac:dyDescent="0.2">
      <c r="D63" s="178" t="s">
        <v>451</v>
      </c>
      <c r="E63" s="244">
        <f ca="1">IF(K63*Q63*E$112&lt;'Summary Results'!M$2,'Summary Results'!M$2/E$112,K63*Q63)</f>
        <v>-37.5</v>
      </c>
      <c r="F63" s="244">
        <f ca="1">IF(L63*R63*F$112&lt;'Summary Results'!N$2,'Summary Results'!N$2/F$112,L63*R63)</f>
        <v>-7.4999999999999982</v>
      </c>
      <c r="G63" s="244">
        <f ca="1">IF(M63*S63*G$112&lt;'Summary Results'!O$2,'Summary Results'!O$2/G$112,M63*S63)</f>
        <v>0</v>
      </c>
      <c r="H63" s="180">
        <f ca="1">IF(N63*T63*H$112&lt;'Summary Results'!P$2,'Summary Results'!P$2/H$112,N63*T63)</f>
        <v>-7.4999999999999982</v>
      </c>
      <c r="I63" s="42"/>
      <c r="J63" s="175" t="s">
        <v>451</v>
      </c>
      <c r="K63" s="176">
        <f t="shared" ca="1" si="1"/>
        <v>1</v>
      </c>
      <c r="L63" s="176">
        <f t="shared" ca="1" si="0"/>
        <v>1</v>
      </c>
      <c r="M63" s="176">
        <f t="shared" ca="1" si="0"/>
        <v>1</v>
      </c>
      <c r="N63" s="177">
        <f t="shared" ca="1" si="0"/>
        <v>1</v>
      </c>
      <c r="O63" s="42"/>
      <c r="P63" s="178" t="s">
        <v>451</v>
      </c>
      <c r="Q63" s="179">
        <f ca="1"/>
        <v>-37.5</v>
      </c>
      <c r="R63" s="179">
        <f ca="1"/>
        <v>-7.4999999999999982</v>
      </c>
      <c r="S63" s="179">
        <f ca="1"/>
        <v>0</v>
      </c>
      <c r="T63" s="180">
        <f ca="1"/>
        <v>-7.4999999999999982</v>
      </c>
      <c r="U63" s="42"/>
      <c r="V63" s="175" t="s">
        <v>451</v>
      </c>
      <c r="W63" s="181"/>
      <c r="X63" s="182"/>
      <c r="Y63" s="182"/>
      <c r="Z63" s="183">
        <v>-75</v>
      </c>
      <c r="AA63" s="42"/>
      <c r="AB63" s="178" t="s">
        <v>451</v>
      </c>
      <c r="AC63" s="179">
        <v>-75</v>
      </c>
      <c r="AD63" s="184"/>
      <c r="AE63" s="184"/>
      <c r="AF63" s="185">
        <v>-75</v>
      </c>
      <c r="AG63" s="42"/>
      <c r="AH63" s="175" t="s">
        <v>451</v>
      </c>
      <c r="AI63" s="181">
        <v>-75</v>
      </c>
      <c r="AJ63" s="182"/>
      <c r="AK63" s="182"/>
      <c r="AL63" s="183">
        <v>-75</v>
      </c>
      <c r="AM63" s="42"/>
      <c r="AN63" s="178" t="s">
        <v>451</v>
      </c>
      <c r="AO63" s="179">
        <v>-75</v>
      </c>
      <c r="AP63" s="179">
        <v>-75</v>
      </c>
      <c r="AQ63" s="179"/>
      <c r="AR63" s="180">
        <v>-75</v>
      </c>
      <c r="AT63" s="178" t="s">
        <v>451</v>
      </c>
      <c r="AU63" s="244">
        <f>VLOOKUP($AT63,[1]Scn1!Scn1_Q3_LR,MATCH(AU$6,[1]!Scn_CH,0),0)</f>
        <v>-37.5</v>
      </c>
      <c r="AV63" s="244">
        <f>VLOOKUP($AT63,[1]Scn1!Scn1_Q3_LR,MATCH(AV$6,[1]!Scn_CH,0),0)</f>
        <v>-7.4999999999999982</v>
      </c>
      <c r="AW63" s="244">
        <f>VLOOKUP($AT63,[1]Scn1!Scn1_Q3_LR,MATCH(AW$6,[1]!Scn_CH,0),0)</f>
        <v>0</v>
      </c>
      <c r="AX63" s="180">
        <f>VLOOKUP($AT63,[1]Scn1!Scn1_Q3_LR,MATCH(AX$6,[1]!Scn_CH,0),0)</f>
        <v>-7.4999999999999982</v>
      </c>
      <c r="AZ63" s="238" t="s">
        <v>451</v>
      </c>
      <c r="BA63" s="239"/>
      <c r="BB63" s="239"/>
      <c r="BC63" s="239"/>
      <c r="BD63" s="240"/>
      <c r="BF63" s="238" t="s">
        <v>451</v>
      </c>
      <c r="BG63" s="239"/>
      <c r="BH63" s="239"/>
      <c r="BI63" s="239"/>
      <c r="BJ63" s="240"/>
    </row>
    <row r="64" spans="4:62" x14ac:dyDescent="0.2">
      <c r="D64" s="178" t="s">
        <v>452</v>
      </c>
      <c r="E64" s="244">
        <f ca="1">IF(K64*Q64*E$112&lt;'Summary Results'!M$2,'Summary Results'!M$2/E$112,K64*Q64)</f>
        <v>-37.5</v>
      </c>
      <c r="F64" s="244">
        <f ca="1">IF(L64*R64*F$112&lt;'Summary Results'!N$2,'Summary Results'!N$2/F$112,L64*R64)</f>
        <v>-7.4999999999999982</v>
      </c>
      <c r="G64" s="244">
        <f ca="1">IF(M64*S64*G$112&lt;'Summary Results'!O$2,'Summary Results'!O$2/G$112,M64*S64)</f>
        <v>0</v>
      </c>
      <c r="H64" s="180">
        <f ca="1">IF(N64*T64*H$112&lt;'Summary Results'!P$2,'Summary Results'!P$2/H$112,N64*T64)</f>
        <v>-7.4999999999999982</v>
      </c>
      <c r="I64" s="42"/>
      <c r="J64" s="175" t="s">
        <v>452</v>
      </c>
      <c r="K64" s="176">
        <f t="shared" ca="1" si="1"/>
        <v>1</v>
      </c>
      <c r="L64" s="176">
        <f t="shared" ca="1" si="0"/>
        <v>1</v>
      </c>
      <c r="M64" s="176">
        <f t="shared" ca="1" si="0"/>
        <v>1</v>
      </c>
      <c r="N64" s="177">
        <f t="shared" ca="1" si="0"/>
        <v>1</v>
      </c>
      <c r="O64" s="42"/>
      <c r="P64" s="178" t="s">
        <v>452</v>
      </c>
      <c r="Q64" s="179">
        <f ca="1"/>
        <v>-37.5</v>
      </c>
      <c r="R64" s="179">
        <f ca="1"/>
        <v>-7.4999999999999982</v>
      </c>
      <c r="S64" s="179">
        <f ca="1"/>
        <v>0</v>
      </c>
      <c r="T64" s="180">
        <f ca="1"/>
        <v>-7.4999999999999982</v>
      </c>
      <c r="U64" s="42"/>
      <c r="V64" s="175" t="s">
        <v>452</v>
      </c>
      <c r="W64" s="181"/>
      <c r="X64" s="182"/>
      <c r="Y64" s="182"/>
      <c r="Z64" s="183">
        <v>-75</v>
      </c>
      <c r="AA64" s="42"/>
      <c r="AB64" s="178" t="s">
        <v>452</v>
      </c>
      <c r="AC64" s="179">
        <v>-75</v>
      </c>
      <c r="AD64" s="184"/>
      <c r="AE64" s="184"/>
      <c r="AF64" s="185">
        <v>-75</v>
      </c>
      <c r="AG64" s="42"/>
      <c r="AH64" s="175" t="s">
        <v>452</v>
      </c>
      <c r="AI64" s="181">
        <v>-75</v>
      </c>
      <c r="AJ64" s="182"/>
      <c r="AK64" s="182"/>
      <c r="AL64" s="183">
        <v>-75</v>
      </c>
      <c r="AM64" s="42"/>
      <c r="AN64" s="178" t="s">
        <v>452</v>
      </c>
      <c r="AO64" s="179">
        <v>-75</v>
      </c>
      <c r="AP64" s="179">
        <v>-75</v>
      </c>
      <c r="AQ64" s="179"/>
      <c r="AR64" s="180">
        <v>-75</v>
      </c>
      <c r="AT64" s="178" t="s">
        <v>452</v>
      </c>
      <c r="AU64" s="244">
        <f>VLOOKUP($AT64,[1]Scn1!Scn1_Q3_LR,MATCH(AU$6,[1]!Scn_CH,0),0)</f>
        <v>-37.5</v>
      </c>
      <c r="AV64" s="244">
        <f>VLOOKUP($AT64,[1]Scn1!Scn1_Q3_LR,MATCH(AV$6,[1]!Scn_CH,0),0)</f>
        <v>-7.4999999999999982</v>
      </c>
      <c r="AW64" s="244">
        <f>VLOOKUP($AT64,[1]Scn1!Scn1_Q3_LR,MATCH(AW$6,[1]!Scn_CH,0),0)</f>
        <v>0</v>
      </c>
      <c r="AX64" s="180">
        <f>VLOOKUP($AT64,[1]Scn1!Scn1_Q3_LR,MATCH(AX$6,[1]!Scn_CH,0),0)</f>
        <v>-7.4999999999999982</v>
      </c>
      <c r="AZ64" s="238" t="s">
        <v>452</v>
      </c>
      <c r="BA64" s="239"/>
      <c r="BB64" s="239"/>
      <c r="BC64" s="239"/>
      <c r="BD64" s="240"/>
      <c r="BF64" s="238" t="s">
        <v>452</v>
      </c>
      <c r="BG64" s="239"/>
      <c r="BH64" s="239"/>
      <c r="BI64" s="239"/>
      <c r="BJ64" s="240"/>
    </row>
    <row r="65" spans="4:62" x14ac:dyDescent="0.2">
      <c r="D65" s="178" t="s">
        <v>69</v>
      </c>
      <c r="E65" s="244">
        <f ca="1">IF(K65*Q65*E$112&lt;'Summary Results'!M$2,'Summary Results'!M$2/E$112,K65*Q65)</f>
        <v>-37.5</v>
      </c>
      <c r="F65" s="244">
        <f ca="1">IF(L65*R65*F$112&lt;'Summary Results'!N$2,'Summary Results'!N$2/F$112,L65*R65)</f>
        <v>-7.4999999999999982</v>
      </c>
      <c r="G65" s="244">
        <f ca="1">IF(M65*S65*G$112&lt;'Summary Results'!O$2,'Summary Results'!O$2/G$112,M65*S65)</f>
        <v>0</v>
      </c>
      <c r="H65" s="180">
        <f ca="1">IF(N65*T65*H$112&lt;'Summary Results'!P$2,'Summary Results'!P$2/H$112,N65*T65)</f>
        <v>-7.4999999999999982</v>
      </c>
      <c r="I65" s="42"/>
      <c r="J65" s="175" t="s">
        <v>69</v>
      </c>
      <c r="K65" s="176">
        <f t="shared" ca="1" si="1"/>
        <v>1</v>
      </c>
      <c r="L65" s="176">
        <f t="shared" ca="1" si="0"/>
        <v>1</v>
      </c>
      <c r="M65" s="176">
        <f t="shared" ca="1" si="0"/>
        <v>1</v>
      </c>
      <c r="N65" s="177">
        <f t="shared" ca="1" si="0"/>
        <v>1</v>
      </c>
      <c r="O65" s="42"/>
      <c r="P65" s="178" t="s">
        <v>69</v>
      </c>
      <c r="Q65" s="179">
        <f ca="1"/>
        <v>-37.5</v>
      </c>
      <c r="R65" s="179">
        <f ca="1"/>
        <v>-7.4999999999999982</v>
      </c>
      <c r="S65" s="179">
        <f ca="1"/>
        <v>0</v>
      </c>
      <c r="T65" s="180">
        <f ca="1"/>
        <v>-7.4999999999999982</v>
      </c>
      <c r="U65" s="42"/>
      <c r="V65" s="175" t="s">
        <v>69</v>
      </c>
      <c r="W65" s="181"/>
      <c r="X65" s="182"/>
      <c r="Y65" s="182"/>
      <c r="Z65" s="183">
        <v>-75</v>
      </c>
      <c r="AA65" s="42"/>
      <c r="AB65" s="178" t="s">
        <v>69</v>
      </c>
      <c r="AC65" s="179">
        <v>-75</v>
      </c>
      <c r="AD65" s="184"/>
      <c r="AE65" s="184"/>
      <c r="AF65" s="185">
        <v>-75</v>
      </c>
      <c r="AG65" s="42"/>
      <c r="AH65" s="175" t="s">
        <v>69</v>
      </c>
      <c r="AI65" s="181">
        <v>-75</v>
      </c>
      <c r="AJ65" s="182"/>
      <c r="AK65" s="182"/>
      <c r="AL65" s="183">
        <v>-75</v>
      </c>
      <c r="AM65" s="42"/>
      <c r="AN65" s="178" t="s">
        <v>69</v>
      </c>
      <c r="AO65" s="179">
        <v>-75</v>
      </c>
      <c r="AP65" s="179">
        <v>-75</v>
      </c>
      <c r="AQ65" s="179"/>
      <c r="AR65" s="180">
        <v>-75</v>
      </c>
      <c r="AT65" s="178" t="s">
        <v>69</v>
      </c>
      <c r="AU65" s="244">
        <f>VLOOKUP($AT65,[1]Scn1!Scn1_Q3_LR,MATCH(AU$6,[1]!Scn_CH,0),0)</f>
        <v>-37.5</v>
      </c>
      <c r="AV65" s="244">
        <f>VLOOKUP($AT65,[1]Scn1!Scn1_Q3_LR,MATCH(AV$6,[1]!Scn_CH,0),0)</f>
        <v>-7.4999999999999982</v>
      </c>
      <c r="AW65" s="244">
        <f>VLOOKUP($AT65,[1]Scn1!Scn1_Q3_LR,MATCH(AW$6,[1]!Scn_CH,0),0)</f>
        <v>0</v>
      </c>
      <c r="AX65" s="180">
        <f>VLOOKUP($AT65,[1]Scn1!Scn1_Q3_LR,MATCH(AX$6,[1]!Scn_CH,0),0)</f>
        <v>-7.4999999999999982</v>
      </c>
      <c r="AZ65" s="238" t="s">
        <v>69</v>
      </c>
      <c r="BA65" s="239"/>
      <c r="BB65" s="239"/>
      <c r="BC65" s="239"/>
      <c r="BD65" s="240"/>
      <c r="BF65" s="238" t="s">
        <v>69</v>
      </c>
      <c r="BG65" s="239"/>
      <c r="BH65" s="239"/>
      <c r="BI65" s="239"/>
      <c r="BJ65" s="240"/>
    </row>
    <row r="66" spans="4:62" x14ac:dyDescent="0.2">
      <c r="D66" s="178" t="s">
        <v>453</v>
      </c>
      <c r="E66" s="244">
        <f ca="1">IF(K66*Q66*E$112&lt;'Summary Results'!M$2,'Summary Results'!M$2/E$112,K66*Q66)</f>
        <v>-37.5</v>
      </c>
      <c r="F66" s="244">
        <f ca="1">IF(L66*R66*F$112&lt;'Summary Results'!N$2,'Summary Results'!N$2/F$112,L66*R66)</f>
        <v>-7.4999999999999982</v>
      </c>
      <c r="G66" s="244">
        <f ca="1">IF(M66*S66*G$112&lt;'Summary Results'!O$2,'Summary Results'!O$2/G$112,M66*S66)</f>
        <v>0</v>
      </c>
      <c r="H66" s="180">
        <f ca="1">IF(N66*T66*H$112&lt;'Summary Results'!P$2,'Summary Results'!P$2/H$112,N66*T66)</f>
        <v>-7.4999999999999982</v>
      </c>
      <c r="I66" s="42"/>
      <c r="J66" s="175" t="s">
        <v>453</v>
      </c>
      <c r="K66" s="176">
        <f t="shared" ca="1" si="1"/>
        <v>1</v>
      </c>
      <c r="L66" s="176">
        <f t="shared" ca="1" si="0"/>
        <v>1</v>
      </c>
      <c r="M66" s="176">
        <f t="shared" ca="1" si="0"/>
        <v>1</v>
      </c>
      <c r="N66" s="177">
        <f t="shared" ca="1" si="0"/>
        <v>1</v>
      </c>
      <c r="O66" s="42"/>
      <c r="P66" s="178" t="s">
        <v>453</v>
      </c>
      <c r="Q66" s="179">
        <f ca="1"/>
        <v>-37.5</v>
      </c>
      <c r="R66" s="179">
        <f ca="1"/>
        <v>-7.4999999999999982</v>
      </c>
      <c r="S66" s="179">
        <f ca="1"/>
        <v>0</v>
      </c>
      <c r="T66" s="180">
        <f ca="1"/>
        <v>-7.4999999999999982</v>
      </c>
      <c r="U66" s="42"/>
      <c r="V66" s="175" t="s">
        <v>453</v>
      </c>
      <c r="W66" s="181"/>
      <c r="X66" s="182"/>
      <c r="Y66" s="182"/>
      <c r="Z66" s="183">
        <v>-75</v>
      </c>
      <c r="AA66" s="42"/>
      <c r="AB66" s="178" t="s">
        <v>453</v>
      </c>
      <c r="AC66" s="179">
        <v>-75</v>
      </c>
      <c r="AD66" s="184"/>
      <c r="AE66" s="184"/>
      <c r="AF66" s="185">
        <v>-75</v>
      </c>
      <c r="AG66" s="42"/>
      <c r="AH66" s="175" t="s">
        <v>453</v>
      </c>
      <c r="AI66" s="181">
        <v>-75</v>
      </c>
      <c r="AJ66" s="182"/>
      <c r="AK66" s="182"/>
      <c r="AL66" s="183">
        <v>-75</v>
      </c>
      <c r="AM66" s="42"/>
      <c r="AN66" s="178" t="s">
        <v>453</v>
      </c>
      <c r="AO66" s="179">
        <v>-75</v>
      </c>
      <c r="AP66" s="179">
        <v>-75</v>
      </c>
      <c r="AQ66" s="179"/>
      <c r="AR66" s="180">
        <v>-75</v>
      </c>
      <c r="AT66" s="178" t="s">
        <v>453</v>
      </c>
      <c r="AU66" s="244">
        <f>VLOOKUP($AT66,[1]Scn1!Scn1_Q3_LR,MATCH(AU$6,[1]!Scn_CH,0),0)</f>
        <v>-37.5</v>
      </c>
      <c r="AV66" s="244">
        <f>VLOOKUP($AT66,[1]Scn1!Scn1_Q3_LR,MATCH(AV$6,[1]!Scn_CH,0),0)</f>
        <v>-7.4999999999999982</v>
      </c>
      <c r="AW66" s="244">
        <f>VLOOKUP($AT66,[1]Scn1!Scn1_Q3_LR,MATCH(AW$6,[1]!Scn_CH,0),0)</f>
        <v>0</v>
      </c>
      <c r="AX66" s="180">
        <f>VLOOKUP($AT66,[1]Scn1!Scn1_Q3_LR,MATCH(AX$6,[1]!Scn_CH,0),0)</f>
        <v>-7.4999999999999982</v>
      </c>
      <c r="AZ66" s="238" t="s">
        <v>453</v>
      </c>
      <c r="BA66" s="239"/>
      <c r="BB66" s="239"/>
      <c r="BC66" s="239"/>
      <c r="BD66" s="240"/>
      <c r="BF66" s="238" t="s">
        <v>453</v>
      </c>
      <c r="BG66" s="239"/>
      <c r="BH66" s="239"/>
      <c r="BI66" s="239"/>
      <c r="BJ66" s="240"/>
    </row>
    <row r="67" spans="4:62" x14ac:dyDescent="0.2">
      <c r="D67" s="178" t="s">
        <v>454</v>
      </c>
      <c r="E67" s="244">
        <f ca="1">IF(K67*Q67*E$112&lt;'Summary Results'!M$2,'Summary Results'!M$2/E$112,K67*Q67)</f>
        <v>-37.5</v>
      </c>
      <c r="F67" s="244">
        <f ca="1">IF(L67*R67*F$112&lt;'Summary Results'!N$2,'Summary Results'!N$2/F$112,L67*R67)</f>
        <v>-7.4999999999999982</v>
      </c>
      <c r="G67" s="244">
        <f ca="1">IF(M67*S67*G$112&lt;'Summary Results'!O$2,'Summary Results'!O$2/G$112,M67*S67)</f>
        <v>0</v>
      </c>
      <c r="H67" s="180">
        <f ca="1">IF(N67*T67*H$112&lt;'Summary Results'!P$2,'Summary Results'!P$2/H$112,N67*T67)</f>
        <v>-7.4999999999999982</v>
      </c>
      <c r="I67" s="42"/>
      <c r="J67" s="175" t="s">
        <v>454</v>
      </c>
      <c r="K67" s="176">
        <f t="shared" ca="1" si="1"/>
        <v>1</v>
      </c>
      <c r="L67" s="176">
        <f t="shared" ca="1" si="0"/>
        <v>1</v>
      </c>
      <c r="M67" s="176">
        <f t="shared" ca="1" si="0"/>
        <v>1</v>
      </c>
      <c r="N67" s="177">
        <f t="shared" ca="1" si="0"/>
        <v>1</v>
      </c>
      <c r="O67" s="42"/>
      <c r="P67" s="178" t="s">
        <v>454</v>
      </c>
      <c r="Q67" s="179">
        <f ca="1"/>
        <v>-37.5</v>
      </c>
      <c r="R67" s="179">
        <f ca="1"/>
        <v>-7.4999999999999982</v>
      </c>
      <c r="S67" s="179">
        <f ca="1"/>
        <v>0</v>
      </c>
      <c r="T67" s="180">
        <f ca="1"/>
        <v>-7.4999999999999982</v>
      </c>
      <c r="U67" s="42"/>
      <c r="V67" s="175" t="s">
        <v>454</v>
      </c>
      <c r="W67" s="181"/>
      <c r="X67" s="182">
        <v>-75</v>
      </c>
      <c r="Y67" s="182"/>
      <c r="Z67" s="183"/>
      <c r="AA67" s="42"/>
      <c r="AB67" s="178" t="s">
        <v>454</v>
      </c>
      <c r="AC67" s="179">
        <v>-75</v>
      </c>
      <c r="AD67" s="184">
        <v>-75</v>
      </c>
      <c r="AE67" s="184"/>
      <c r="AF67" s="185"/>
      <c r="AG67" s="42"/>
      <c r="AH67" s="175" t="s">
        <v>454</v>
      </c>
      <c r="AI67" s="181">
        <v>-75</v>
      </c>
      <c r="AJ67" s="182">
        <v>-75</v>
      </c>
      <c r="AK67" s="182"/>
      <c r="AL67" s="183">
        <v>-75</v>
      </c>
      <c r="AM67" s="42"/>
      <c r="AN67" s="178" t="s">
        <v>454</v>
      </c>
      <c r="AO67" s="179">
        <v>-75</v>
      </c>
      <c r="AP67" s="179">
        <v>-75</v>
      </c>
      <c r="AQ67" s="179"/>
      <c r="AR67" s="180">
        <v>-75</v>
      </c>
      <c r="AT67" s="178" t="s">
        <v>454</v>
      </c>
      <c r="AU67" s="244">
        <f>VLOOKUP($AT67,[1]Scn1!Scn1_Q3_LR,MATCH(AU$6,[1]!Scn_CH,0),0)</f>
        <v>-37.5</v>
      </c>
      <c r="AV67" s="244">
        <f>VLOOKUP($AT67,[1]Scn1!Scn1_Q3_LR,MATCH(AV$6,[1]!Scn_CH,0),0)</f>
        <v>-7.4999999999999982</v>
      </c>
      <c r="AW67" s="244">
        <f>VLOOKUP($AT67,[1]Scn1!Scn1_Q3_LR,MATCH(AW$6,[1]!Scn_CH,0),0)</f>
        <v>0</v>
      </c>
      <c r="AX67" s="180">
        <f>VLOOKUP($AT67,[1]Scn1!Scn1_Q3_LR,MATCH(AX$6,[1]!Scn_CH,0),0)</f>
        <v>-7.4999999999999982</v>
      </c>
      <c r="AZ67" s="238" t="s">
        <v>454</v>
      </c>
      <c r="BA67" s="239"/>
      <c r="BB67" s="239"/>
      <c r="BC67" s="239"/>
      <c r="BD67" s="240"/>
      <c r="BF67" s="238" t="s">
        <v>454</v>
      </c>
      <c r="BG67" s="239"/>
      <c r="BH67" s="239"/>
      <c r="BI67" s="239"/>
      <c r="BJ67" s="240"/>
    </row>
    <row r="68" spans="4:62" x14ac:dyDescent="0.2">
      <c r="D68" s="178" t="s">
        <v>455</v>
      </c>
      <c r="E68" s="244">
        <f ca="1">IF(K68*Q68*E$112&lt;'Summary Results'!M$2,'Summary Results'!M$2/E$112,K68*Q68)</f>
        <v>-37.5</v>
      </c>
      <c r="F68" s="244">
        <f ca="1">IF(L68*R68*F$112&lt;'Summary Results'!N$2,'Summary Results'!N$2/F$112,L68*R68)</f>
        <v>-7.4999999999999982</v>
      </c>
      <c r="G68" s="244">
        <f ca="1">IF(M68*S68*G$112&lt;'Summary Results'!O$2,'Summary Results'!O$2/G$112,M68*S68)</f>
        <v>0</v>
      </c>
      <c r="H68" s="180">
        <f ca="1">IF(N68*T68*H$112&lt;'Summary Results'!P$2,'Summary Results'!P$2/H$112,N68*T68)</f>
        <v>-7.4999999999999982</v>
      </c>
      <c r="I68" s="42"/>
      <c r="J68" s="175" t="s">
        <v>455</v>
      </c>
      <c r="K68" s="176">
        <f t="shared" ca="1" si="1"/>
        <v>1</v>
      </c>
      <c r="L68" s="176">
        <f t="shared" ca="1" si="0"/>
        <v>1</v>
      </c>
      <c r="M68" s="176">
        <f t="shared" ca="1" si="0"/>
        <v>1</v>
      </c>
      <c r="N68" s="177">
        <f t="shared" ca="1" si="0"/>
        <v>1</v>
      </c>
      <c r="O68" s="42"/>
      <c r="P68" s="178" t="s">
        <v>455</v>
      </c>
      <c r="Q68" s="179">
        <f ca="1"/>
        <v>-37.5</v>
      </c>
      <c r="R68" s="179">
        <f ca="1"/>
        <v>-7.4999999999999982</v>
      </c>
      <c r="S68" s="179">
        <f ca="1"/>
        <v>0</v>
      </c>
      <c r="T68" s="180">
        <f ca="1"/>
        <v>-7.4999999999999982</v>
      </c>
      <c r="U68" s="42"/>
      <c r="V68" s="175" t="s">
        <v>455</v>
      </c>
      <c r="W68" s="181"/>
      <c r="X68" s="182"/>
      <c r="Y68" s="182"/>
      <c r="Z68" s="183">
        <v>-75</v>
      </c>
      <c r="AA68" s="42"/>
      <c r="AB68" s="178" t="s">
        <v>455</v>
      </c>
      <c r="AC68" s="179">
        <v>-75</v>
      </c>
      <c r="AD68" s="184"/>
      <c r="AE68" s="184"/>
      <c r="AF68" s="185">
        <v>-75</v>
      </c>
      <c r="AG68" s="42"/>
      <c r="AH68" s="175" t="s">
        <v>455</v>
      </c>
      <c r="AI68" s="181">
        <v>-75</v>
      </c>
      <c r="AJ68" s="182"/>
      <c r="AK68" s="182"/>
      <c r="AL68" s="183">
        <v>-75</v>
      </c>
      <c r="AM68" s="42"/>
      <c r="AN68" s="178" t="s">
        <v>455</v>
      </c>
      <c r="AO68" s="179">
        <v>-75</v>
      </c>
      <c r="AP68" s="179">
        <v>-75</v>
      </c>
      <c r="AQ68" s="179"/>
      <c r="AR68" s="180">
        <v>-75</v>
      </c>
      <c r="AT68" s="178" t="s">
        <v>455</v>
      </c>
      <c r="AU68" s="244">
        <f>VLOOKUP($AT68,[1]Scn1!Scn1_Q3_LR,MATCH(AU$6,[1]!Scn_CH,0),0)</f>
        <v>-37.5</v>
      </c>
      <c r="AV68" s="244">
        <f>VLOOKUP($AT68,[1]Scn1!Scn1_Q3_LR,MATCH(AV$6,[1]!Scn_CH,0),0)</f>
        <v>-7.4999999999999982</v>
      </c>
      <c r="AW68" s="244">
        <f>VLOOKUP($AT68,[1]Scn1!Scn1_Q3_LR,MATCH(AW$6,[1]!Scn_CH,0),0)</f>
        <v>0</v>
      </c>
      <c r="AX68" s="180">
        <f>VLOOKUP($AT68,[1]Scn1!Scn1_Q3_LR,MATCH(AX$6,[1]!Scn_CH,0),0)</f>
        <v>-7.4999999999999982</v>
      </c>
      <c r="AZ68" s="238" t="s">
        <v>455</v>
      </c>
      <c r="BA68" s="239"/>
      <c r="BB68" s="239"/>
      <c r="BC68" s="239"/>
      <c r="BD68" s="240"/>
      <c r="BF68" s="238" t="s">
        <v>455</v>
      </c>
      <c r="BG68" s="239"/>
      <c r="BH68" s="239"/>
      <c r="BI68" s="239"/>
      <c r="BJ68" s="240"/>
    </row>
    <row r="69" spans="4:62" x14ac:dyDescent="0.2">
      <c r="D69" s="178" t="s">
        <v>456</v>
      </c>
      <c r="E69" s="244">
        <f ca="1">IF(K69*Q69*E$112&lt;'Summary Results'!M$2,'Summary Results'!M$2/E$112,K69*Q69)</f>
        <v>-37.5</v>
      </c>
      <c r="F69" s="244">
        <f ca="1">IF(L69*R69*F$112&lt;'Summary Results'!N$2,'Summary Results'!N$2/F$112,L69*R69)</f>
        <v>-7.4999999999999982</v>
      </c>
      <c r="G69" s="244">
        <f ca="1">IF(M69*S69*G$112&lt;'Summary Results'!O$2,'Summary Results'!O$2/G$112,M69*S69)</f>
        <v>0</v>
      </c>
      <c r="H69" s="180">
        <f ca="1">IF(N69*T69*H$112&lt;'Summary Results'!P$2,'Summary Results'!P$2/H$112,N69*T69)</f>
        <v>-7.4999999999999982</v>
      </c>
      <c r="I69" s="42"/>
      <c r="J69" s="175" t="s">
        <v>456</v>
      </c>
      <c r="K69" s="176">
        <f t="shared" ca="1" si="1"/>
        <v>1</v>
      </c>
      <c r="L69" s="176">
        <f t="shared" ca="1" si="0"/>
        <v>1</v>
      </c>
      <c r="M69" s="176">
        <f t="shared" ca="1" si="0"/>
        <v>1</v>
      </c>
      <c r="N69" s="177">
        <f t="shared" ca="1" si="0"/>
        <v>1</v>
      </c>
      <c r="O69" s="42"/>
      <c r="P69" s="178" t="s">
        <v>456</v>
      </c>
      <c r="Q69" s="179">
        <f ca="1"/>
        <v>-37.5</v>
      </c>
      <c r="R69" s="179">
        <f ca="1"/>
        <v>-7.4999999999999982</v>
      </c>
      <c r="S69" s="179">
        <f ca="1"/>
        <v>0</v>
      </c>
      <c r="T69" s="180">
        <f ca="1"/>
        <v>-7.4999999999999982</v>
      </c>
      <c r="U69" s="42"/>
      <c r="V69" s="175" t="s">
        <v>456</v>
      </c>
      <c r="W69" s="181"/>
      <c r="X69" s="182">
        <v>-75</v>
      </c>
      <c r="Y69" s="182"/>
      <c r="Z69" s="183"/>
      <c r="AA69" s="42"/>
      <c r="AB69" s="178" t="s">
        <v>456</v>
      </c>
      <c r="AC69" s="179">
        <v>-75</v>
      </c>
      <c r="AD69" s="184">
        <v>-75</v>
      </c>
      <c r="AE69" s="184"/>
      <c r="AF69" s="185"/>
      <c r="AG69" s="42"/>
      <c r="AH69" s="175" t="s">
        <v>456</v>
      </c>
      <c r="AI69" s="181">
        <v>-75</v>
      </c>
      <c r="AJ69" s="182">
        <v>-75</v>
      </c>
      <c r="AK69" s="182"/>
      <c r="AL69" s="183">
        <v>-75</v>
      </c>
      <c r="AM69" s="42"/>
      <c r="AN69" s="178" t="s">
        <v>456</v>
      </c>
      <c r="AO69" s="179">
        <v>-75</v>
      </c>
      <c r="AP69" s="179">
        <v>-75</v>
      </c>
      <c r="AQ69" s="179"/>
      <c r="AR69" s="180">
        <v>-75</v>
      </c>
      <c r="AT69" s="178" t="s">
        <v>456</v>
      </c>
      <c r="AU69" s="244">
        <f>VLOOKUP($AT69,[1]Scn1!Scn1_Q3_LR,MATCH(AU$6,[1]!Scn_CH,0),0)</f>
        <v>-37.5</v>
      </c>
      <c r="AV69" s="244">
        <f>VLOOKUP($AT69,[1]Scn1!Scn1_Q3_LR,MATCH(AV$6,[1]!Scn_CH,0),0)</f>
        <v>-7.4999999999999982</v>
      </c>
      <c r="AW69" s="244">
        <f>VLOOKUP($AT69,[1]Scn1!Scn1_Q3_LR,MATCH(AW$6,[1]!Scn_CH,0),0)</f>
        <v>0</v>
      </c>
      <c r="AX69" s="180">
        <f>VLOOKUP($AT69,[1]Scn1!Scn1_Q3_LR,MATCH(AX$6,[1]!Scn_CH,0),0)</f>
        <v>-7.4999999999999982</v>
      </c>
      <c r="AZ69" s="238" t="s">
        <v>456</v>
      </c>
      <c r="BA69" s="239"/>
      <c r="BB69" s="239"/>
      <c r="BC69" s="239"/>
      <c r="BD69" s="240"/>
      <c r="BF69" s="238" t="s">
        <v>456</v>
      </c>
      <c r="BG69" s="239"/>
      <c r="BH69" s="239"/>
      <c r="BI69" s="239"/>
      <c r="BJ69" s="240"/>
    </row>
    <row r="70" spans="4:62" x14ac:dyDescent="0.2">
      <c r="D70" s="178" t="s">
        <v>457</v>
      </c>
      <c r="E70" s="244">
        <f ca="1">IF(K70*Q70*E$112&lt;'Summary Results'!M$2,'Summary Results'!M$2/E$112,K70*Q70)</f>
        <v>-37.5</v>
      </c>
      <c r="F70" s="244">
        <f ca="1">IF(L70*R70*F$112&lt;'Summary Results'!N$2,'Summary Results'!N$2/F$112,L70*R70)</f>
        <v>-7.4999999999999982</v>
      </c>
      <c r="G70" s="244">
        <f ca="1">IF(M70*S70*G$112&lt;'Summary Results'!O$2,'Summary Results'!O$2/G$112,M70*S70)</f>
        <v>0</v>
      </c>
      <c r="H70" s="180">
        <f ca="1">IF(N70*T70*H$112&lt;'Summary Results'!P$2,'Summary Results'!P$2/H$112,N70*T70)</f>
        <v>-7.4999999999999982</v>
      </c>
      <c r="I70" s="42"/>
      <c r="J70" s="175" t="s">
        <v>457</v>
      </c>
      <c r="K70" s="176">
        <f t="shared" ca="1" si="1"/>
        <v>1</v>
      </c>
      <c r="L70" s="176">
        <f t="shared" ca="1" si="0"/>
        <v>1</v>
      </c>
      <c r="M70" s="176">
        <f t="shared" ca="1" si="0"/>
        <v>1</v>
      </c>
      <c r="N70" s="177">
        <f t="shared" ca="1" si="0"/>
        <v>1</v>
      </c>
      <c r="O70" s="42"/>
      <c r="P70" s="178" t="s">
        <v>457</v>
      </c>
      <c r="Q70" s="179">
        <f ca="1"/>
        <v>-37.5</v>
      </c>
      <c r="R70" s="179">
        <f ca="1"/>
        <v>-7.4999999999999982</v>
      </c>
      <c r="S70" s="179">
        <f ca="1"/>
        <v>0</v>
      </c>
      <c r="T70" s="180">
        <f ca="1"/>
        <v>-7.4999999999999982</v>
      </c>
      <c r="U70" s="42"/>
      <c r="V70" s="175" t="s">
        <v>457</v>
      </c>
      <c r="W70" s="181"/>
      <c r="X70" s="182">
        <v>-75</v>
      </c>
      <c r="Y70" s="182"/>
      <c r="Z70" s="183"/>
      <c r="AA70" s="42"/>
      <c r="AB70" s="178" t="s">
        <v>457</v>
      </c>
      <c r="AC70" s="179">
        <v>-75</v>
      </c>
      <c r="AD70" s="184">
        <v>-75</v>
      </c>
      <c r="AE70" s="184"/>
      <c r="AF70" s="185"/>
      <c r="AG70" s="42"/>
      <c r="AH70" s="175" t="s">
        <v>457</v>
      </c>
      <c r="AI70" s="181">
        <v>-75</v>
      </c>
      <c r="AJ70" s="182">
        <v>-75</v>
      </c>
      <c r="AK70" s="182"/>
      <c r="AL70" s="183">
        <v>-75</v>
      </c>
      <c r="AM70" s="42"/>
      <c r="AN70" s="178" t="s">
        <v>457</v>
      </c>
      <c r="AO70" s="179">
        <v>-75</v>
      </c>
      <c r="AP70" s="179">
        <v>-75</v>
      </c>
      <c r="AQ70" s="179"/>
      <c r="AR70" s="180">
        <v>-75</v>
      </c>
      <c r="AT70" s="178" t="s">
        <v>457</v>
      </c>
      <c r="AU70" s="244">
        <f>VLOOKUP($AT70,[1]Scn1!Scn1_Q3_LR,MATCH(AU$6,[1]!Scn_CH,0),0)</f>
        <v>-37.5</v>
      </c>
      <c r="AV70" s="244">
        <f>VLOOKUP($AT70,[1]Scn1!Scn1_Q3_LR,MATCH(AV$6,[1]!Scn_CH,0),0)</f>
        <v>-7.4999999999999982</v>
      </c>
      <c r="AW70" s="244">
        <f>VLOOKUP($AT70,[1]Scn1!Scn1_Q3_LR,MATCH(AW$6,[1]!Scn_CH,0),0)</f>
        <v>0</v>
      </c>
      <c r="AX70" s="180">
        <f>VLOOKUP($AT70,[1]Scn1!Scn1_Q3_LR,MATCH(AX$6,[1]!Scn_CH,0),0)</f>
        <v>-7.4999999999999982</v>
      </c>
      <c r="AZ70" s="238" t="s">
        <v>457</v>
      </c>
      <c r="BA70" s="239"/>
      <c r="BB70" s="239"/>
      <c r="BC70" s="239"/>
      <c r="BD70" s="240"/>
      <c r="BF70" s="238" t="s">
        <v>457</v>
      </c>
      <c r="BG70" s="239"/>
      <c r="BH70" s="239"/>
      <c r="BI70" s="239"/>
      <c r="BJ70" s="240"/>
    </row>
    <row r="71" spans="4:62" x14ac:dyDescent="0.2">
      <c r="D71" s="178" t="s">
        <v>458</v>
      </c>
      <c r="E71" s="244">
        <f ca="1">IF(K71*Q71*E$112&lt;'Summary Results'!M$2,'Summary Results'!M$2/E$112,K71*Q71)</f>
        <v>-37.5</v>
      </c>
      <c r="F71" s="244">
        <f ca="1">IF(L71*R71*F$112&lt;'Summary Results'!N$2,'Summary Results'!N$2/F$112,L71*R71)</f>
        <v>-7.4999999999999982</v>
      </c>
      <c r="G71" s="244">
        <f ca="1">IF(M71*S71*G$112&lt;'Summary Results'!O$2,'Summary Results'!O$2/G$112,M71*S71)</f>
        <v>0</v>
      </c>
      <c r="H71" s="180">
        <f ca="1">IF(N71*T71*H$112&lt;'Summary Results'!P$2,'Summary Results'!P$2/H$112,N71*T71)</f>
        <v>-7.4999999999999982</v>
      </c>
      <c r="I71" s="42"/>
      <c r="J71" s="175" t="s">
        <v>458</v>
      </c>
      <c r="K71" s="176">
        <f t="shared" ca="1" si="1"/>
        <v>1</v>
      </c>
      <c r="L71" s="176">
        <f t="shared" ca="1" si="1"/>
        <v>1</v>
      </c>
      <c r="M71" s="176">
        <f t="shared" ca="1" si="1"/>
        <v>1</v>
      </c>
      <c r="N71" s="177">
        <f t="shared" ca="1" si="1"/>
        <v>1</v>
      </c>
      <c r="O71" s="42"/>
      <c r="P71" s="178" t="s">
        <v>458</v>
      </c>
      <c r="Q71" s="179">
        <f ca="1"/>
        <v>-37.5</v>
      </c>
      <c r="R71" s="179">
        <f ca="1"/>
        <v>-7.4999999999999982</v>
      </c>
      <c r="S71" s="179">
        <f ca="1"/>
        <v>0</v>
      </c>
      <c r="T71" s="180">
        <f ca="1"/>
        <v>-7.4999999999999982</v>
      </c>
      <c r="U71" s="42"/>
      <c r="V71" s="175" t="s">
        <v>458</v>
      </c>
      <c r="W71" s="181"/>
      <c r="X71" s="182"/>
      <c r="Y71" s="182"/>
      <c r="Z71" s="183">
        <v>-75</v>
      </c>
      <c r="AA71" s="42"/>
      <c r="AB71" s="178" t="s">
        <v>458</v>
      </c>
      <c r="AC71" s="179">
        <v>-75</v>
      </c>
      <c r="AD71" s="184"/>
      <c r="AE71" s="184"/>
      <c r="AF71" s="185">
        <v>-75</v>
      </c>
      <c r="AG71" s="42"/>
      <c r="AH71" s="175" t="s">
        <v>458</v>
      </c>
      <c r="AI71" s="181">
        <v>-75</v>
      </c>
      <c r="AJ71" s="182"/>
      <c r="AK71" s="182"/>
      <c r="AL71" s="183">
        <v>-75</v>
      </c>
      <c r="AM71" s="42"/>
      <c r="AN71" s="178" t="s">
        <v>458</v>
      </c>
      <c r="AO71" s="179">
        <v>-75</v>
      </c>
      <c r="AP71" s="179">
        <v>-75</v>
      </c>
      <c r="AQ71" s="179"/>
      <c r="AR71" s="180">
        <v>-75</v>
      </c>
      <c r="AT71" s="178" t="s">
        <v>458</v>
      </c>
      <c r="AU71" s="244">
        <f>VLOOKUP($AT71,[1]Scn1!Scn1_Q3_LR,MATCH(AU$6,[1]!Scn_CH,0),0)</f>
        <v>-37.5</v>
      </c>
      <c r="AV71" s="244">
        <f>VLOOKUP($AT71,[1]Scn1!Scn1_Q3_LR,MATCH(AV$6,[1]!Scn_CH,0),0)</f>
        <v>-7.4999999999999982</v>
      </c>
      <c r="AW71" s="244">
        <f>VLOOKUP($AT71,[1]Scn1!Scn1_Q3_LR,MATCH(AW$6,[1]!Scn_CH,0),0)</f>
        <v>0</v>
      </c>
      <c r="AX71" s="180">
        <f>VLOOKUP($AT71,[1]Scn1!Scn1_Q3_LR,MATCH(AX$6,[1]!Scn_CH,0),0)</f>
        <v>-7.4999999999999982</v>
      </c>
      <c r="AZ71" s="238" t="s">
        <v>458</v>
      </c>
      <c r="BA71" s="239"/>
      <c r="BB71" s="239"/>
      <c r="BC71" s="239"/>
      <c r="BD71" s="240"/>
      <c r="BF71" s="238" t="s">
        <v>458</v>
      </c>
      <c r="BG71" s="239"/>
      <c r="BH71" s="239"/>
      <c r="BI71" s="239"/>
      <c r="BJ71" s="240"/>
    </row>
    <row r="72" spans="4:62" x14ac:dyDescent="0.2">
      <c r="D72" s="178" t="s">
        <v>459</v>
      </c>
      <c r="E72" s="244">
        <f ca="1">IF(K72*Q72*E$112&lt;'Summary Results'!M$2,'Summary Results'!M$2/E$112,K72*Q72)</f>
        <v>-37.5</v>
      </c>
      <c r="F72" s="244">
        <f ca="1">IF(L72*R72*F$112&lt;'Summary Results'!N$2,'Summary Results'!N$2/F$112,L72*R72)</f>
        <v>-7.4999999999999982</v>
      </c>
      <c r="G72" s="244">
        <f ca="1">IF(M72*S72*G$112&lt;'Summary Results'!O$2,'Summary Results'!O$2/G$112,M72*S72)</f>
        <v>0</v>
      </c>
      <c r="H72" s="180">
        <f ca="1">IF(N72*T72*H$112&lt;'Summary Results'!P$2,'Summary Results'!P$2/H$112,N72*T72)</f>
        <v>-7.4999999999999982</v>
      </c>
      <c r="I72" s="42"/>
      <c r="J72" s="175" t="s">
        <v>459</v>
      </c>
      <c r="K72" s="176">
        <f t="shared" ref="K72:N110" ca="1" si="2">IF(Q72&gt;0,IF(E$112&lt;&gt;0,1/E$112,1),1)</f>
        <v>1</v>
      </c>
      <c r="L72" s="176">
        <f t="shared" ca="1" si="2"/>
        <v>1</v>
      </c>
      <c r="M72" s="176">
        <f t="shared" ca="1" si="2"/>
        <v>1</v>
      </c>
      <c r="N72" s="177">
        <f t="shared" ca="1" si="2"/>
        <v>1</v>
      </c>
      <c r="O72" s="42"/>
      <c r="P72" s="178" t="s">
        <v>459</v>
      </c>
      <c r="Q72" s="179">
        <f ca="1"/>
        <v>-37.5</v>
      </c>
      <c r="R72" s="179">
        <f ca="1"/>
        <v>-7.4999999999999982</v>
      </c>
      <c r="S72" s="179">
        <f ca="1"/>
        <v>0</v>
      </c>
      <c r="T72" s="180">
        <f ca="1"/>
        <v>-7.4999999999999982</v>
      </c>
      <c r="U72" s="42"/>
      <c r="V72" s="175" t="s">
        <v>459</v>
      </c>
      <c r="W72" s="181"/>
      <c r="X72" s="182">
        <v>-75</v>
      </c>
      <c r="Y72" s="182"/>
      <c r="Z72" s="183"/>
      <c r="AA72" s="42"/>
      <c r="AB72" s="178" t="s">
        <v>459</v>
      </c>
      <c r="AC72" s="179">
        <v>-75</v>
      </c>
      <c r="AD72" s="184">
        <v>-75</v>
      </c>
      <c r="AE72" s="184"/>
      <c r="AF72" s="185"/>
      <c r="AG72" s="42"/>
      <c r="AH72" s="175" t="s">
        <v>459</v>
      </c>
      <c r="AI72" s="181">
        <v>-75</v>
      </c>
      <c r="AJ72" s="182">
        <v>-75</v>
      </c>
      <c r="AK72" s="182"/>
      <c r="AL72" s="183">
        <v>-75</v>
      </c>
      <c r="AM72" s="42"/>
      <c r="AN72" s="178" t="s">
        <v>459</v>
      </c>
      <c r="AO72" s="179">
        <v>-75</v>
      </c>
      <c r="AP72" s="179">
        <v>-75</v>
      </c>
      <c r="AQ72" s="179"/>
      <c r="AR72" s="180">
        <v>-75</v>
      </c>
      <c r="AT72" s="178" t="s">
        <v>459</v>
      </c>
      <c r="AU72" s="244">
        <f>VLOOKUP($AT72,[1]Scn1!Scn1_Q3_LR,MATCH(AU$6,[1]!Scn_CH,0),0)</f>
        <v>-37.5</v>
      </c>
      <c r="AV72" s="244">
        <f>VLOOKUP($AT72,[1]Scn1!Scn1_Q3_LR,MATCH(AV$6,[1]!Scn_CH,0),0)</f>
        <v>-7.4999999999999982</v>
      </c>
      <c r="AW72" s="244">
        <f>VLOOKUP($AT72,[1]Scn1!Scn1_Q3_LR,MATCH(AW$6,[1]!Scn_CH,0),0)</f>
        <v>0</v>
      </c>
      <c r="AX72" s="180">
        <f>VLOOKUP($AT72,[1]Scn1!Scn1_Q3_LR,MATCH(AX$6,[1]!Scn_CH,0),0)</f>
        <v>-7.4999999999999982</v>
      </c>
      <c r="AZ72" s="238" t="s">
        <v>459</v>
      </c>
      <c r="BA72" s="239"/>
      <c r="BB72" s="239"/>
      <c r="BC72" s="239"/>
      <c r="BD72" s="240"/>
      <c r="BF72" s="238" t="s">
        <v>459</v>
      </c>
      <c r="BG72" s="239"/>
      <c r="BH72" s="239"/>
      <c r="BI72" s="239"/>
      <c r="BJ72" s="240"/>
    </row>
    <row r="73" spans="4:62" x14ac:dyDescent="0.2">
      <c r="D73" s="178" t="s">
        <v>460</v>
      </c>
      <c r="E73" s="244">
        <f ca="1">IF(K73*Q73*E$112&lt;'Summary Results'!M$2,'Summary Results'!M$2/E$112,K73*Q73)</f>
        <v>-37.5</v>
      </c>
      <c r="F73" s="244">
        <f ca="1">IF(L73*R73*F$112&lt;'Summary Results'!N$2,'Summary Results'!N$2/F$112,L73*R73)</f>
        <v>-7.4999999999999982</v>
      </c>
      <c r="G73" s="244">
        <f ca="1">IF(M73*S73*G$112&lt;'Summary Results'!O$2,'Summary Results'!O$2/G$112,M73*S73)</f>
        <v>0</v>
      </c>
      <c r="H73" s="180">
        <f ca="1">IF(N73*T73*H$112&lt;'Summary Results'!P$2,'Summary Results'!P$2/H$112,N73*T73)</f>
        <v>-7.4999999999999982</v>
      </c>
      <c r="I73" s="42"/>
      <c r="J73" s="175" t="s">
        <v>460</v>
      </c>
      <c r="K73" s="176">
        <f t="shared" ca="1" si="2"/>
        <v>1</v>
      </c>
      <c r="L73" s="176">
        <f t="shared" ca="1" si="2"/>
        <v>1</v>
      </c>
      <c r="M73" s="176">
        <f t="shared" ca="1" si="2"/>
        <v>1</v>
      </c>
      <c r="N73" s="177">
        <f t="shared" ca="1" si="2"/>
        <v>1</v>
      </c>
      <c r="O73" s="42"/>
      <c r="P73" s="178" t="s">
        <v>460</v>
      </c>
      <c r="Q73" s="179">
        <f ca="1"/>
        <v>-37.5</v>
      </c>
      <c r="R73" s="179">
        <f ca="1"/>
        <v>-7.4999999999999982</v>
      </c>
      <c r="S73" s="179">
        <f ca="1"/>
        <v>0</v>
      </c>
      <c r="T73" s="180">
        <f ca="1"/>
        <v>-7.4999999999999982</v>
      </c>
      <c r="U73" s="42"/>
      <c r="V73" s="175" t="s">
        <v>460</v>
      </c>
      <c r="W73" s="181"/>
      <c r="X73" s="182"/>
      <c r="Y73" s="182"/>
      <c r="Z73" s="183">
        <v>-75</v>
      </c>
      <c r="AA73" s="42"/>
      <c r="AB73" s="178" t="s">
        <v>460</v>
      </c>
      <c r="AC73" s="179">
        <v>-75</v>
      </c>
      <c r="AD73" s="184"/>
      <c r="AE73" s="184"/>
      <c r="AF73" s="185">
        <v>-75</v>
      </c>
      <c r="AG73" s="42"/>
      <c r="AH73" s="175" t="s">
        <v>460</v>
      </c>
      <c r="AI73" s="181">
        <v>-75</v>
      </c>
      <c r="AJ73" s="182"/>
      <c r="AK73" s="182"/>
      <c r="AL73" s="183">
        <v>-75</v>
      </c>
      <c r="AM73" s="42"/>
      <c r="AN73" s="178" t="s">
        <v>460</v>
      </c>
      <c r="AO73" s="179">
        <v>-75</v>
      </c>
      <c r="AP73" s="179">
        <v>-75</v>
      </c>
      <c r="AQ73" s="179"/>
      <c r="AR73" s="180">
        <v>-75</v>
      </c>
      <c r="AT73" s="178" t="s">
        <v>460</v>
      </c>
      <c r="AU73" s="244">
        <f>VLOOKUP($AT73,[1]Scn1!Scn1_Q3_LR,MATCH(AU$6,[1]!Scn_CH,0),0)</f>
        <v>-37.5</v>
      </c>
      <c r="AV73" s="244">
        <f>VLOOKUP($AT73,[1]Scn1!Scn1_Q3_LR,MATCH(AV$6,[1]!Scn_CH,0),0)</f>
        <v>-7.4999999999999982</v>
      </c>
      <c r="AW73" s="244">
        <f>VLOOKUP($AT73,[1]Scn1!Scn1_Q3_LR,MATCH(AW$6,[1]!Scn_CH,0),0)</f>
        <v>0</v>
      </c>
      <c r="AX73" s="180">
        <f>VLOOKUP($AT73,[1]Scn1!Scn1_Q3_LR,MATCH(AX$6,[1]!Scn_CH,0),0)</f>
        <v>-7.4999999999999982</v>
      </c>
      <c r="AZ73" s="238" t="s">
        <v>460</v>
      </c>
      <c r="BA73" s="239"/>
      <c r="BB73" s="239"/>
      <c r="BC73" s="239"/>
      <c r="BD73" s="240"/>
      <c r="BF73" s="238" t="s">
        <v>460</v>
      </c>
      <c r="BG73" s="239"/>
      <c r="BH73" s="239"/>
      <c r="BI73" s="239"/>
      <c r="BJ73" s="240"/>
    </row>
    <row r="74" spans="4:62" x14ac:dyDescent="0.2">
      <c r="D74" s="178" t="s">
        <v>461</v>
      </c>
      <c r="E74" s="244">
        <f ca="1">IF(K74*Q74*E$112&lt;'Summary Results'!M$2,'Summary Results'!M$2/E$112,K74*Q74)</f>
        <v>-37.5</v>
      </c>
      <c r="F74" s="244">
        <f ca="1">IF(L74*R74*F$112&lt;'Summary Results'!N$2,'Summary Results'!N$2/F$112,L74*R74)</f>
        <v>-7.4999999999999982</v>
      </c>
      <c r="G74" s="244">
        <f ca="1">IF(M74*S74*G$112&lt;'Summary Results'!O$2,'Summary Results'!O$2/G$112,M74*S74)</f>
        <v>0</v>
      </c>
      <c r="H74" s="180">
        <f ca="1">IF(N74*T74*H$112&lt;'Summary Results'!P$2,'Summary Results'!P$2/H$112,N74*T74)</f>
        <v>-7.4999999999999982</v>
      </c>
      <c r="I74" s="42"/>
      <c r="J74" s="175" t="s">
        <v>461</v>
      </c>
      <c r="K74" s="176">
        <f t="shared" ca="1" si="2"/>
        <v>1</v>
      </c>
      <c r="L74" s="176">
        <f t="shared" ca="1" si="2"/>
        <v>1</v>
      </c>
      <c r="M74" s="176">
        <f t="shared" ca="1" si="2"/>
        <v>1</v>
      </c>
      <c r="N74" s="177">
        <f t="shared" ca="1" si="2"/>
        <v>1</v>
      </c>
      <c r="O74" s="42"/>
      <c r="P74" s="178" t="s">
        <v>461</v>
      </c>
      <c r="Q74" s="179">
        <f ca="1"/>
        <v>-37.5</v>
      </c>
      <c r="R74" s="179">
        <f ca="1"/>
        <v>-7.4999999999999982</v>
      </c>
      <c r="S74" s="179">
        <f ca="1"/>
        <v>0</v>
      </c>
      <c r="T74" s="180">
        <f ca="1"/>
        <v>-7.4999999999999982</v>
      </c>
      <c r="U74" s="42"/>
      <c r="V74" s="175" t="s">
        <v>461</v>
      </c>
      <c r="W74" s="181"/>
      <c r="X74" s="182">
        <v>-75</v>
      </c>
      <c r="Y74" s="182"/>
      <c r="Z74" s="183"/>
      <c r="AA74" s="42"/>
      <c r="AB74" s="178" t="s">
        <v>461</v>
      </c>
      <c r="AC74" s="179">
        <v>-75</v>
      </c>
      <c r="AD74" s="184">
        <v>-75</v>
      </c>
      <c r="AE74" s="184"/>
      <c r="AF74" s="185"/>
      <c r="AG74" s="42"/>
      <c r="AH74" s="175" t="s">
        <v>461</v>
      </c>
      <c r="AI74" s="181">
        <v>-75</v>
      </c>
      <c r="AJ74" s="182">
        <v>-75</v>
      </c>
      <c r="AK74" s="182"/>
      <c r="AL74" s="183">
        <v>-75</v>
      </c>
      <c r="AM74" s="42"/>
      <c r="AN74" s="178" t="s">
        <v>461</v>
      </c>
      <c r="AO74" s="179">
        <v>-75</v>
      </c>
      <c r="AP74" s="179">
        <v>-75</v>
      </c>
      <c r="AQ74" s="179"/>
      <c r="AR74" s="180">
        <v>-75</v>
      </c>
      <c r="AT74" s="178" t="s">
        <v>461</v>
      </c>
      <c r="AU74" s="244">
        <f>VLOOKUP($AT74,[1]Scn1!Scn1_Q3_LR,MATCH(AU$6,[1]!Scn_CH,0),0)</f>
        <v>-37.5</v>
      </c>
      <c r="AV74" s="244">
        <f>VLOOKUP($AT74,[1]Scn1!Scn1_Q3_LR,MATCH(AV$6,[1]!Scn_CH,0),0)</f>
        <v>-7.4999999999999982</v>
      </c>
      <c r="AW74" s="244">
        <f>VLOOKUP($AT74,[1]Scn1!Scn1_Q3_LR,MATCH(AW$6,[1]!Scn_CH,0),0)</f>
        <v>0</v>
      </c>
      <c r="AX74" s="180">
        <f>VLOOKUP($AT74,[1]Scn1!Scn1_Q3_LR,MATCH(AX$6,[1]!Scn_CH,0),0)</f>
        <v>-7.4999999999999982</v>
      </c>
      <c r="AZ74" s="238" t="s">
        <v>461</v>
      </c>
      <c r="BA74" s="239"/>
      <c r="BB74" s="239"/>
      <c r="BC74" s="239"/>
      <c r="BD74" s="240"/>
      <c r="BF74" s="238" t="s">
        <v>461</v>
      </c>
      <c r="BG74" s="239"/>
      <c r="BH74" s="239"/>
      <c r="BI74" s="239"/>
      <c r="BJ74" s="240"/>
    </row>
    <row r="75" spans="4:62" x14ac:dyDescent="0.2">
      <c r="D75" s="178" t="s">
        <v>462</v>
      </c>
      <c r="E75" s="244">
        <f ca="1">IF(K75*Q75*E$112&lt;'Summary Results'!M$2,'Summary Results'!M$2/E$112,K75*Q75)</f>
        <v>-7.4999999999999982</v>
      </c>
      <c r="F75" s="244">
        <f ca="1">IF(L75*R75*F$112&lt;'Summary Results'!N$2,'Summary Results'!N$2/F$112,L75*R75)</f>
        <v>-7.4999999999999982</v>
      </c>
      <c r="G75" s="244">
        <f ca="1">IF(M75*S75*G$112&lt;'Summary Results'!O$2,'Summary Results'!O$2/G$112,M75*S75)</f>
        <v>0</v>
      </c>
      <c r="H75" s="180">
        <f ca="1">IF(N75*T75*H$112&lt;'Summary Results'!P$2,'Summary Results'!P$2/H$112,N75*T75)</f>
        <v>-7.4999999999999982</v>
      </c>
      <c r="I75" s="42"/>
      <c r="J75" s="175" t="s">
        <v>462</v>
      </c>
      <c r="K75" s="176">
        <f t="shared" ca="1" si="2"/>
        <v>1</v>
      </c>
      <c r="L75" s="176">
        <f t="shared" ca="1" si="2"/>
        <v>1</v>
      </c>
      <c r="M75" s="176">
        <f t="shared" ca="1" si="2"/>
        <v>1</v>
      </c>
      <c r="N75" s="177">
        <f t="shared" ca="1" si="2"/>
        <v>1</v>
      </c>
      <c r="O75" s="42"/>
      <c r="P75" s="178" t="s">
        <v>462</v>
      </c>
      <c r="Q75" s="179">
        <f ca="1"/>
        <v>-7.4999999999999982</v>
      </c>
      <c r="R75" s="179">
        <f ca="1"/>
        <v>-7.4999999999999982</v>
      </c>
      <c r="S75" s="179">
        <f ca="1"/>
        <v>0</v>
      </c>
      <c r="T75" s="180">
        <f ca="1"/>
        <v>-7.4999999999999982</v>
      </c>
      <c r="U75" s="42"/>
      <c r="V75" s="175" t="s">
        <v>462</v>
      </c>
      <c r="W75" s="181">
        <v>-75</v>
      </c>
      <c r="X75" s="182"/>
      <c r="Y75" s="182"/>
      <c r="Z75" s="183"/>
      <c r="AA75" s="42"/>
      <c r="AB75" s="178" t="s">
        <v>462</v>
      </c>
      <c r="AC75" s="179">
        <v>-75</v>
      </c>
      <c r="AD75" s="184"/>
      <c r="AE75" s="184"/>
      <c r="AF75" s="185"/>
      <c r="AG75" s="42"/>
      <c r="AH75" s="175" t="s">
        <v>462</v>
      </c>
      <c r="AI75" s="181">
        <v>-75</v>
      </c>
      <c r="AJ75" s="182"/>
      <c r="AK75" s="182"/>
      <c r="AL75" s="183">
        <v>-75</v>
      </c>
      <c r="AM75" s="42"/>
      <c r="AN75" s="178" t="s">
        <v>462</v>
      </c>
      <c r="AO75" s="179">
        <v>-75</v>
      </c>
      <c r="AP75" s="179">
        <v>-75</v>
      </c>
      <c r="AQ75" s="179"/>
      <c r="AR75" s="180">
        <v>-75</v>
      </c>
      <c r="AT75" s="178" t="s">
        <v>462</v>
      </c>
      <c r="AU75" s="244">
        <f>VLOOKUP($AT75,[1]Scn1!Scn1_Q3_LR,MATCH(AU$6,[1]!Scn_CH,0),0)</f>
        <v>-7.4999999999999982</v>
      </c>
      <c r="AV75" s="244">
        <f>VLOOKUP($AT75,[1]Scn1!Scn1_Q3_LR,MATCH(AV$6,[1]!Scn_CH,0),0)</f>
        <v>-7.4999999999999982</v>
      </c>
      <c r="AW75" s="244">
        <f>VLOOKUP($AT75,[1]Scn1!Scn1_Q3_LR,MATCH(AW$6,[1]!Scn_CH,0),0)</f>
        <v>0</v>
      </c>
      <c r="AX75" s="180">
        <f>VLOOKUP($AT75,[1]Scn1!Scn1_Q3_LR,MATCH(AX$6,[1]!Scn_CH,0),0)</f>
        <v>-7.4999999999999982</v>
      </c>
      <c r="AZ75" s="238" t="s">
        <v>462</v>
      </c>
      <c r="BA75" s="239"/>
      <c r="BB75" s="239"/>
      <c r="BC75" s="239"/>
      <c r="BD75" s="240"/>
      <c r="BF75" s="238" t="s">
        <v>462</v>
      </c>
      <c r="BG75" s="239"/>
      <c r="BH75" s="239"/>
      <c r="BI75" s="239"/>
      <c r="BJ75" s="240"/>
    </row>
    <row r="76" spans="4:62" x14ac:dyDescent="0.2">
      <c r="D76" s="178" t="s">
        <v>463</v>
      </c>
      <c r="E76" s="244">
        <f ca="1">IF(K76*Q76*E$112&lt;'Summary Results'!M$2,'Summary Results'!M$2/E$112,K76*Q76)</f>
        <v>-37.5</v>
      </c>
      <c r="F76" s="244">
        <f ca="1">IF(L76*R76*F$112&lt;'Summary Results'!N$2,'Summary Results'!N$2/F$112,L76*R76)</f>
        <v>-7.4999999999999982</v>
      </c>
      <c r="G76" s="244">
        <f ca="1">IF(M76*S76*G$112&lt;'Summary Results'!O$2,'Summary Results'!O$2/G$112,M76*S76)</f>
        <v>0</v>
      </c>
      <c r="H76" s="180">
        <f ca="1">IF(N76*T76*H$112&lt;'Summary Results'!P$2,'Summary Results'!P$2/H$112,N76*T76)</f>
        <v>-7.4999999999999982</v>
      </c>
      <c r="I76" s="42"/>
      <c r="J76" s="175" t="s">
        <v>463</v>
      </c>
      <c r="K76" s="176">
        <f t="shared" ca="1" si="2"/>
        <v>1</v>
      </c>
      <c r="L76" s="176">
        <f t="shared" ca="1" si="2"/>
        <v>1</v>
      </c>
      <c r="M76" s="176">
        <f t="shared" ca="1" si="2"/>
        <v>1</v>
      </c>
      <c r="N76" s="177">
        <f t="shared" ca="1" si="2"/>
        <v>1</v>
      </c>
      <c r="O76" s="42"/>
      <c r="P76" s="178" t="s">
        <v>463</v>
      </c>
      <c r="Q76" s="179">
        <f ca="1"/>
        <v>-37.5</v>
      </c>
      <c r="R76" s="179">
        <f ca="1"/>
        <v>-7.4999999999999982</v>
      </c>
      <c r="S76" s="179">
        <f ca="1"/>
        <v>0</v>
      </c>
      <c r="T76" s="180">
        <f ca="1"/>
        <v>-7.4999999999999982</v>
      </c>
      <c r="U76" s="42"/>
      <c r="V76" s="175" t="s">
        <v>463</v>
      </c>
      <c r="W76" s="181"/>
      <c r="X76" s="182">
        <v>-75</v>
      </c>
      <c r="Y76" s="182"/>
      <c r="Z76" s="183"/>
      <c r="AA76" s="42"/>
      <c r="AB76" s="178" t="s">
        <v>463</v>
      </c>
      <c r="AC76" s="179">
        <v>-75</v>
      </c>
      <c r="AD76" s="184">
        <v>-75</v>
      </c>
      <c r="AE76" s="184"/>
      <c r="AF76" s="185"/>
      <c r="AG76" s="42"/>
      <c r="AH76" s="175" t="s">
        <v>463</v>
      </c>
      <c r="AI76" s="181">
        <v>-75</v>
      </c>
      <c r="AJ76" s="182">
        <v>-75</v>
      </c>
      <c r="AK76" s="182"/>
      <c r="AL76" s="183">
        <v>-75</v>
      </c>
      <c r="AM76" s="42"/>
      <c r="AN76" s="178" t="s">
        <v>463</v>
      </c>
      <c r="AO76" s="179">
        <v>-75</v>
      </c>
      <c r="AP76" s="179">
        <v>-75</v>
      </c>
      <c r="AQ76" s="179"/>
      <c r="AR76" s="180">
        <v>-75</v>
      </c>
      <c r="AT76" s="178" t="s">
        <v>463</v>
      </c>
      <c r="AU76" s="244">
        <f>VLOOKUP($AT76,[1]Scn1!Scn1_Q3_LR,MATCH(AU$6,[1]!Scn_CH,0),0)</f>
        <v>-37.5</v>
      </c>
      <c r="AV76" s="244">
        <f>VLOOKUP($AT76,[1]Scn1!Scn1_Q3_LR,MATCH(AV$6,[1]!Scn_CH,0),0)</f>
        <v>-7.4999999999999982</v>
      </c>
      <c r="AW76" s="244">
        <f>VLOOKUP($AT76,[1]Scn1!Scn1_Q3_LR,MATCH(AW$6,[1]!Scn_CH,0),0)</f>
        <v>0</v>
      </c>
      <c r="AX76" s="180">
        <f>VLOOKUP($AT76,[1]Scn1!Scn1_Q3_LR,MATCH(AX$6,[1]!Scn_CH,0),0)</f>
        <v>-7.4999999999999982</v>
      </c>
      <c r="AZ76" s="238" t="s">
        <v>463</v>
      </c>
      <c r="BA76" s="239"/>
      <c r="BB76" s="239"/>
      <c r="BC76" s="239"/>
      <c r="BD76" s="240"/>
      <c r="BF76" s="238" t="s">
        <v>463</v>
      </c>
      <c r="BG76" s="239"/>
      <c r="BH76" s="239"/>
      <c r="BI76" s="239"/>
      <c r="BJ76" s="240"/>
    </row>
    <row r="77" spans="4:62" x14ac:dyDescent="0.2">
      <c r="D77" s="178" t="s">
        <v>464</v>
      </c>
      <c r="E77" s="244">
        <f ca="1">IF(K77*Q77*E$112&lt;'Summary Results'!M$2,'Summary Results'!M$2/E$112,K77*Q77)</f>
        <v>-37.5</v>
      </c>
      <c r="F77" s="244">
        <f ca="1">IF(L77*R77*F$112&lt;'Summary Results'!N$2,'Summary Results'!N$2/F$112,L77*R77)</f>
        <v>-7.4999999999999982</v>
      </c>
      <c r="G77" s="244">
        <f ca="1">IF(M77*S77*G$112&lt;'Summary Results'!O$2,'Summary Results'!O$2/G$112,M77*S77)</f>
        <v>0</v>
      </c>
      <c r="H77" s="180">
        <f ca="1">IF(N77*T77*H$112&lt;'Summary Results'!P$2,'Summary Results'!P$2/H$112,N77*T77)</f>
        <v>-7.4999999999999982</v>
      </c>
      <c r="I77" s="42"/>
      <c r="J77" s="175" t="s">
        <v>464</v>
      </c>
      <c r="K77" s="176">
        <f t="shared" ca="1" si="2"/>
        <v>1</v>
      </c>
      <c r="L77" s="176">
        <f t="shared" ca="1" si="2"/>
        <v>1</v>
      </c>
      <c r="M77" s="176">
        <f t="shared" ca="1" si="2"/>
        <v>1</v>
      </c>
      <c r="N77" s="177">
        <f t="shared" ca="1" si="2"/>
        <v>1</v>
      </c>
      <c r="O77" s="42"/>
      <c r="P77" s="178" t="s">
        <v>464</v>
      </c>
      <c r="Q77" s="179">
        <f ca="1"/>
        <v>-37.5</v>
      </c>
      <c r="R77" s="179">
        <f ca="1"/>
        <v>-7.4999999999999982</v>
      </c>
      <c r="S77" s="179">
        <f ca="1"/>
        <v>0</v>
      </c>
      <c r="T77" s="180">
        <f ca="1"/>
        <v>-7.4999999999999982</v>
      </c>
      <c r="U77" s="42"/>
      <c r="V77" s="175" t="s">
        <v>464</v>
      </c>
      <c r="W77" s="181"/>
      <c r="X77" s="182">
        <v>-75</v>
      </c>
      <c r="Y77" s="182"/>
      <c r="Z77" s="183"/>
      <c r="AA77" s="42"/>
      <c r="AB77" s="178" t="s">
        <v>464</v>
      </c>
      <c r="AC77" s="179">
        <v>-75</v>
      </c>
      <c r="AD77" s="184">
        <v>-75</v>
      </c>
      <c r="AE77" s="184"/>
      <c r="AF77" s="185"/>
      <c r="AG77" s="42"/>
      <c r="AH77" s="175" t="s">
        <v>464</v>
      </c>
      <c r="AI77" s="181">
        <v>-75</v>
      </c>
      <c r="AJ77" s="182">
        <v>-75</v>
      </c>
      <c r="AK77" s="182"/>
      <c r="AL77" s="183">
        <v>-75</v>
      </c>
      <c r="AM77" s="42"/>
      <c r="AN77" s="178" t="s">
        <v>464</v>
      </c>
      <c r="AO77" s="179">
        <v>-75</v>
      </c>
      <c r="AP77" s="179">
        <v>-75</v>
      </c>
      <c r="AQ77" s="179"/>
      <c r="AR77" s="180">
        <v>-75</v>
      </c>
      <c r="AT77" s="178" t="s">
        <v>464</v>
      </c>
      <c r="AU77" s="244">
        <f>VLOOKUP($AT77,[1]Scn1!Scn1_Q3_LR,MATCH(AU$6,[1]!Scn_CH,0),0)</f>
        <v>-37.5</v>
      </c>
      <c r="AV77" s="244">
        <f>VLOOKUP($AT77,[1]Scn1!Scn1_Q3_LR,MATCH(AV$6,[1]!Scn_CH,0),0)</f>
        <v>-7.4999999999999982</v>
      </c>
      <c r="AW77" s="244">
        <f>VLOOKUP($AT77,[1]Scn1!Scn1_Q3_LR,MATCH(AW$6,[1]!Scn_CH,0),0)</f>
        <v>0</v>
      </c>
      <c r="AX77" s="180">
        <f>VLOOKUP($AT77,[1]Scn1!Scn1_Q3_LR,MATCH(AX$6,[1]!Scn_CH,0),0)</f>
        <v>-7.4999999999999982</v>
      </c>
      <c r="AZ77" s="238" t="s">
        <v>464</v>
      </c>
      <c r="BA77" s="239"/>
      <c r="BB77" s="239"/>
      <c r="BC77" s="239"/>
      <c r="BD77" s="240"/>
      <c r="BF77" s="238" t="s">
        <v>464</v>
      </c>
      <c r="BG77" s="239"/>
      <c r="BH77" s="239"/>
      <c r="BI77" s="239"/>
      <c r="BJ77" s="240"/>
    </row>
    <row r="78" spans="4:62" x14ac:dyDescent="0.2">
      <c r="D78" s="178" t="s">
        <v>70</v>
      </c>
      <c r="E78" s="244">
        <f ca="1">IF(K78*Q78*E$112&lt;'Summary Results'!M$2,'Summary Results'!M$2/E$112,K78*Q78)</f>
        <v>-7.4999999999999982</v>
      </c>
      <c r="F78" s="244">
        <f ca="1">IF(L78*R78*F$112&lt;'Summary Results'!N$2,'Summary Results'!N$2/F$112,L78*R78)</f>
        <v>-7.4999999999999982</v>
      </c>
      <c r="G78" s="244">
        <f ca="1">IF(M78*S78*G$112&lt;'Summary Results'!O$2,'Summary Results'!O$2/G$112,M78*S78)</f>
        <v>0</v>
      </c>
      <c r="H78" s="180">
        <f ca="1">IF(N78*T78*H$112&lt;'Summary Results'!P$2,'Summary Results'!P$2/H$112,N78*T78)</f>
        <v>-7.4999999999999982</v>
      </c>
      <c r="I78" s="42"/>
      <c r="J78" s="175" t="s">
        <v>70</v>
      </c>
      <c r="K78" s="176">
        <f t="shared" ca="1" si="2"/>
        <v>1</v>
      </c>
      <c r="L78" s="176">
        <f t="shared" ca="1" si="2"/>
        <v>1</v>
      </c>
      <c r="M78" s="176">
        <f t="shared" ca="1" si="2"/>
        <v>1</v>
      </c>
      <c r="N78" s="177">
        <f t="shared" ca="1" si="2"/>
        <v>1</v>
      </c>
      <c r="O78" s="42"/>
      <c r="P78" s="178" t="s">
        <v>70</v>
      </c>
      <c r="Q78" s="179">
        <f ca="1"/>
        <v>-7.4999999999999982</v>
      </c>
      <c r="R78" s="179">
        <f ca="1"/>
        <v>-7.4999999999999982</v>
      </c>
      <c r="S78" s="179">
        <f ca="1"/>
        <v>0</v>
      </c>
      <c r="T78" s="180">
        <f ca="1"/>
        <v>-7.4999999999999982</v>
      </c>
      <c r="U78" s="42"/>
      <c r="V78" s="175" t="s">
        <v>70</v>
      </c>
      <c r="W78" s="181">
        <v>-75</v>
      </c>
      <c r="X78" s="182"/>
      <c r="Y78" s="182"/>
      <c r="Z78" s="183"/>
      <c r="AA78" s="42"/>
      <c r="AB78" s="178" t="s">
        <v>70</v>
      </c>
      <c r="AC78" s="179">
        <v>-75</v>
      </c>
      <c r="AD78" s="184"/>
      <c r="AE78" s="184"/>
      <c r="AF78" s="185"/>
      <c r="AG78" s="42"/>
      <c r="AH78" s="175" t="s">
        <v>70</v>
      </c>
      <c r="AI78" s="181">
        <v>-75</v>
      </c>
      <c r="AJ78" s="182"/>
      <c r="AK78" s="182"/>
      <c r="AL78" s="183">
        <v>-75</v>
      </c>
      <c r="AM78" s="42"/>
      <c r="AN78" s="178" t="s">
        <v>70</v>
      </c>
      <c r="AO78" s="179">
        <v>-75</v>
      </c>
      <c r="AP78" s="179">
        <v>-75</v>
      </c>
      <c r="AQ78" s="179"/>
      <c r="AR78" s="180">
        <v>-75</v>
      </c>
      <c r="AT78" s="178" t="s">
        <v>70</v>
      </c>
      <c r="AU78" s="244">
        <f>VLOOKUP($AT78,[1]Scn1!Scn1_Q3_LR,MATCH(AU$6,[1]!Scn_CH,0),0)</f>
        <v>-7.4999999999999982</v>
      </c>
      <c r="AV78" s="244">
        <f>VLOOKUP($AT78,[1]Scn1!Scn1_Q3_LR,MATCH(AV$6,[1]!Scn_CH,0),0)</f>
        <v>-7.4999999999999982</v>
      </c>
      <c r="AW78" s="244">
        <f>VLOOKUP($AT78,[1]Scn1!Scn1_Q3_LR,MATCH(AW$6,[1]!Scn_CH,0),0)</f>
        <v>0</v>
      </c>
      <c r="AX78" s="180">
        <f>VLOOKUP($AT78,[1]Scn1!Scn1_Q3_LR,MATCH(AX$6,[1]!Scn_CH,0),0)</f>
        <v>-7.4999999999999982</v>
      </c>
      <c r="AZ78" s="238" t="s">
        <v>70</v>
      </c>
      <c r="BA78" s="239"/>
      <c r="BB78" s="239"/>
      <c r="BC78" s="239"/>
      <c r="BD78" s="240"/>
      <c r="BF78" s="238" t="s">
        <v>70</v>
      </c>
      <c r="BG78" s="239"/>
      <c r="BH78" s="239"/>
      <c r="BI78" s="239"/>
      <c r="BJ78" s="240"/>
    </row>
    <row r="79" spans="4:62" x14ac:dyDescent="0.2">
      <c r="D79" s="178" t="s">
        <v>465</v>
      </c>
      <c r="E79" s="244">
        <f ca="1">IF(K79*Q79*E$112&lt;'Summary Results'!M$2,'Summary Results'!M$2/E$112,K79*Q79)</f>
        <v>10</v>
      </c>
      <c r="F79" s="244">
        <f ca="1">IF(L79*R79*F$112&lt;'Summary Results'!N$2,'Summary Results'!N$2/F$112,L79*R79)</f>
        <v>-6.4999999999999982</v>
      </c>
      <c r="G79" s="244">
        <f ca="1">IF(M79*S79*G$112&lt;'Summary Results'!O$2,'Summary Results'!O$2/G$112,M79*S79)</f>
        <v>0</v>
      </c>
      <c r="H79" s="180">
        <f ca="1">IF(N79*T79*H$112&lt;'Summary Results'!P$2,'Summary Results'!P$2/H$112,N79*T79)</f>
        <v>-3.9999999999999991</v>
      </c>
      <c r="I79" s="42"/>
      <c r="J79" s="175" t="s">
        <v>465</v>
      </c>
      <c r="K79" s="176">
        <f t="shared" ca="1" si="2"/>
        <v>1</v>
      </c>
      <c r="L79" s="176">
        <f t="shared" ca="1" si="2"/>
        <v>1</v>
      </c>
      <c r="M79" s="176">
        <f t="shared" ca="1" si="2"/>
        <v>1</v>
      </c>
      <c r="N79" s="177">
        <f t="shared" ca="1" si="2"/>
        <v>1</v>
      </c>
      <c r="O79" s="42"/>
      <c r="P79" s="178" t="s">
        <v>465</v>
      </c>
      <c r="Q79" s="179">
        <f ca="1"/>
        <v>10</v>
      </c>
      <c r="R79" s="179">
        <f ca="1"/>
        <v>-6.4999999999999982</v>
      </c>
      <c r="S79" s="179">
        <f ca="1"/>
        <v>0</v>
      </c>
      <c r="T79" s="180">
        <f ca="1"/>
        <v>-3.9999999999999991</v>
      </c>
      <c r="U79" s="42"/>
      <c r="V79" s="175" t="s">
        <v>465</v>
      </c>
      <c r="W79" s="181"/>
      <c r="X79" s="182">
        <v>-65</v>
      </c>
      <c r="Y79" s="182"/>
      <c r="Z79" s="183"/>
      <c r="AA79" s="42"/>
      <c r="AB79" s="178" t="s">
        <v>465</v>
      </c>
      <c r="AC79" s="179">
        <v>20</v>
      </c>
      <c r="AD79" s="184">
        <v>-65</v>
      </c>
      <c r="AE79" s="184"/>
      <c r="AF79" s="185"/>
      <c r="AG79" s="42"/>
      <c r="AH79" s="175" t="s">
        <v>465</v>
      </c>
      <c r="AI79" s="181">
        <v>20</v>
      </c>
      <c r="AJ79" s="182">
        <v>-65</v>
      </c>
      <c r="AK79" s="182"/>
      <c r="AL79" s="183">
        <v>-40</v>
      </c>
      <c r="AM79" s="42"/>
      <c r="AN79" s="178" t="s">
        <v>465</v>
      </c>
      <c r="AO79" s="179">
        <v>20</v>
      </c>
      <c r="AP79" s="179">
        <v>-65</v>
      </c>
      <c r="AQ79" s="179"/>
      <c r="AR79" s="180">
        <v>-40</v>
      </c>
      <c r="AT79" s="178" t="s">
        <v>465</v>
      </c>
      <c r="AU79" s="244">
        <f>VLOOKUP($AT79,[1]Scn1!Scn1_Q3_LR,MATCH(AU$6,[1]!Scn_CH,0),0)</f>
        <v>10</v>
      </c>
      <c r="AV79" s="244">
        <f>VLOOKUP($AT79,[1]Scn1!Scn1_Q3_LR,MATCH(AV$6,[1]!Scn_CH,0),0)</f>
        <v>-6.4999999999999982</v>
      </c>
      <c r="AW79" s="244">
        <f>VLOOKUP($AT79,[1]Scn1!Scn1_Q3_LR,MATCH(AW$6,[1]!Scn_CH,0),0)</f>
        <v>0</v>
      </c>
      <c r="AX79" s="180">
        <f>VLOOKUP($AT79,[1]Scn1!Scn1_Q3_LR,MATCH(AX$6,[1]!Scn_CH,0),0)</f>
        <v>-3.9999999999999991</v>
      </c>
      <c r="AZ79" s="238" t="s">
        <v>465</v>
      </c>
      <c r="BA79" s="239"/>
      <c r="BB79" s="239"/>
      <c r="BC79" s="239"/>
      <c r="BD79" s="240"/>
      <c r="BF79" s="238" t="s">
        <v>465</v>
      </c>
      <c r="BG79" s="239"/>
      <c r="BH79" s="239"/>
      <c r="BI79" s="239"/>
      <c r="BJ79" s="240"/>
    </row>
    <row r="80" spans="4:62" x14ac:dyDescent="0.2">
      <c r="D80" s="178" t="s">
        <v>71</v>
      </c>
      <c r="E80" s="244">
        <f ca="1">IF(K80*Q80*E$112&lt;'Summary Results'!M$2,'Summary Results'!M$2/E$112,K80*Q80)</f>
        <v>-7.4999999999999982</v>
      </c>
      <c r="F80" s="244">
        <f ca="1">IF(L80*R80*F$112&lt;'Summary Results'!N$2,'Summary Results'!N$2/F$112,L80*R80)</f>
        <v>-7.4999999999999982</v>
      </c>
      <c r="G80" s="244">
        <f ca="1">IF(M80*S80*G$112&lt;'Summary Results'!O$2,'Summary Results'!O$2/G$112,M80*S80)</f>
        <v>0</v>
      </c>
      <c r="H80" s="180">
        <f ca="1">IF(N80*T80*H$112&lt;'Summary Results'!P$2,'Summary Results'!P$2/H$112,N80*T80)</f>
        <v>-7.4999999999999982</v>
      </c>
      <c r="I80" s="42"/>
      <c r="J80" s="175" t="s">
        <v>71</v>
      </c>
      <c r="K80" s="176">
        <f t="shared" ca="1" si="2"/>
        <v>1</v>
      </c>
      <c r="L80" s="176">
        <f t="shared" ca="1" si="2"/>
        <v>1</v>
      </c>
      <c r="M80" s="176">
        <f t="shared" ca="1" si="2"/>
        <v>1</v>
      </c>
      <c r="N80" s="177">
        <f t="shared" ca="1" si="2"/>
        <v>1</v>
      </c>
      <c r="O80" s="42"/>
      <c r="P80" s="178" t="s">
        <v>71</v>
      </c>
      <c r="Q80" s="179">
        <f ca="1"/>
        <v>-7.4999999999999982</v>
      </c>
      <c r="R80" s="179">
        <f ca="1"/>
        <v>-7.4999999999999982</v>
      </c>
      <c r="S80" s="179">
        <f ca="1"/>
        <v>0</v>
      </c>
      <c r="T80" s="180">
        <f ca="1"/>
        <v>-7.4999999999999982</v>
      </c>
      <c r="U80" s="42"/>
      <c r="V80" s="175" t="s">
        <v>71</v>
      </c>
      <c r="W80" s="181">
        <v>-75</v>
      </c>
      <c r="X80" s="182">
        <v>-75</v>
      </c>
      <c r="Y80" s="182"/>
      <c r="Z80" s="183"/>
      <c r="AA80" s="42"/>
      <c r="AB80" s="178" t="s">
        <v>71</v>
      </c>
      <c r="AC80" s="179">
        <v>-75</v>
      </c>
      <c r="AD80" s="184">
        <v>-75</v>
      </c>
      <c r="AE80" s="184"/>
      <c r="AF80" s="185"/>
      <c r="AG80" s="42"/>
      <c r="AH80" s="175" t="s">
        <v>71</v>
      </c>
      <c r="AI80" s="181">
        <v>-75</v>
      </c>
      <c r="AJ80" s="182">
        <v>-75</v>
      </c>
      <c r="AK80" s="182"/>
      <c r="AL80" s="183">
        <v>-75</v>
      </c>
      <c r="AM80" s="42"/>
      <c r="AN80" s="178" t="s">
        <v>71</v>
      </c>
      <c r="AO80" s="179">
        <v>-75</v>
      </c>
      <c r="AP80" s="179">
        <v>-75</v>
      </c>
      <c r="AQ80" s="179"/>
      <c r="AR80" s="180">
        <v>-75</v>
      </c>
      <c r="AT80" s="178" t="s">
        <v>71</v>
      </c>
      <c r="AU80" s="244">
        <f>VLOOKUP($AT80,[1]Scn1!Scn1_Q3_LR,MATCH(AU$6,[1]!Scn_CH,0),0)</f>
        <v>-7.4999999999999982</v>
      </c>
      <c r="AV80" s="244">
        <f>VLOOKUP($AT80,[1]Scn1!Scn1_Q3_LR,MATCH(AV$6,[1]!Scn_CH,0),0)</f>
        <v>-7.4999999999999982</v>
      </c>
      <c r="AW80" s="244">
        <f>VLOOKUP($AT80,[1]Scn1!Scn1_Q3_LR,MATCH(AW$6,[1]!Scn_CH,0),0)</f>
        <v>0</v>
      </c>
      <c r="AX80" s="180">
        <f>VLOOKUP($AT80,[1]Scn1!Scn1_Q3_LR,MATCH(AX$6,[1]!Scn_CH,0),0)</f>
        <v>-7.4999999999999982</v>
      </c>
      <c r="AZ80" s="238" t="s">
        <v>71</v>
      </c>
      <c r="BA80" s="239"/>
      <c r="BB80" s="239"/>
      <c r="BC80" s="239"/>
      <c r="BD80" s="240"/>
      <c r="BF80" s="238" t="s">
        <v>71</v>
      </c>
      <c r="BG80" s="239"/>
      <c r="BH80" s="239"/>
      <c r="BI80" s="239"/>
      <c r="BJ80" s="240"/>
    </row>
    <row r="81" spans="4:62" x14ac:dyDescent="0.2">
      <c r="D81" s="178" t="s">
        <v>466</v>
      </c>
      <c r="E81" s="244">
        <f ca="1">IF(K81*Q81*E$112&lt;'Summary Results'!M$2,'Summary Results'!M$2/E$112,K81*Q81)</f>
        <v>-37.5</v>
      </c>
      <c r="F81" s="244">
        <f ca="1">IF(L81*R81*F$112&lt;'Summary Results'!N$2,'Summary Results'!N$2/F$112,L81*R81)</f>
        <v>-7.4999999999999982</v>
      </c>
      <c r="G81" s="244">
        <f ca="1">IF(M81*S81*G$112&lt;'Summary Results'!O$2,'Summary Results'!O$2/G$112,M81*S81)</f>
        <v>0</v>
      </c>
      <c r="H81" s="180">
        <f ca="1">IF(N81*T81*H$112&lt;'Summary Results'!P$2,'Summary Results'!P$2/H$112,N81*T81)</f>
        <v>-7.4999999999999982</v>
      </c>
      <c r="I81" s="42"/>
      <c r="J81" s="175" t="s">
        <v>466</v>
      </c>
      <c r="K81" s="176">
        <f t="shared" ca="1" si="2"/>
        <v>1</v>
      </c>
      <c r="L81" s="176">
        <f t="shared" ca="1" si="2"/>
        <v>1</v>
      </c>
      <c r="M81" s="176">
        <f t="shared" ca="1" si="2"/>
        <v>1</v>
      </c>
      <c r="N81" s="177">
        <f t="shared" ca="1" si="2"/>
        <v>1</v>
      </c>
      <c r="O81" s="42"/>
      <c r="P81" s="178" t="s">
        <v>466</v>
      </c>
      <c r="Q81" s="179">
        <f ca="1"/>
        <v>-37.5</v>
      </c>
      <c r="R81" s="179">
        <f ca="1"/>
        <v>-7.4999999999999982</v>
      </c>
      <c r="S81" s="179">
        <f ca="1"/>
        <v>0</v>
      </c>
      <c r="T81" s="180">
        <f ca="1"/>
        <v>-7.4999999999999982</v>
      </c>
      <c r="U81" s="42"/>
      <c r="V81" s="175" t="s">
        <v>466</v>
      </c>
      <c r="W81" s="181"/>
      <c r="X81" s="182">
        <v>-75</v>
      </c>
      <c r="Y81" s="182"/>
      <c r="Z81" s="183"/>
      <c r="AA81" s="42"/>
      <c r="AB81" s="178" t="s">
        <v>466</v>
      </c>
      <c r="AC81" s="179">
        <v>-75</v>
      </c>
      <c r="AD81" s="184">
        <v>-75</v>
      </c>
      <c r="AE81" s="184"/>
      <c r="AF81" s="185"/>
      <c r="AG81" s="42"/>
      <c r="AH81" s="175" t="s">
        <v>466</v>
      </c>
      <c r="AI81" s="181">
        <v>-75</v>
      </c>
      <c r="AJ81" s="182">
        <v>-75</v>
      </c>
      <c r="AK81" s="182"/>
      <c r="AL81" s="183">
        <v>-75</v>
      </c>
      <c r="AM81" s="42"/>
      <c r="AN81" s="178" t="s">
        <v>466</v>
      </c>
      <c r="AO81" s="179">
        <v>-75</v>
      </c>
      <c r="AP81" s="179">
        <v>-75</v>
      </c>
      <c r="AQ81" s="179"/>
      <c r="AR81" s="180">
        <v>-75</v>
      </c>
      <c r="AT81" s="178" t="s">
        <v>466</v>
      </c>
      <c r="AU81" s="244">
        <f>VLOOKUP($AT81,[1]Scn1!Scn1_Q3_LR,MATCH(AU$6,[1]!Scn_CH,0),0)</f>
        <v>-37.5</v>
      </c>
      <c r="AV81" s="244">
        <f>VLOOKUP($AT81,[1]Scn1!Scn1_Q3_LR,MATCH(AV$6,[1]!Scn_CH,0),0)</f>
        <v>-7.4999999999999982</v>
      </c>
      <c r="AW81" s="244">
        <f>VLOOKUP($AT81,[1]Scn1!Scn1_Q3_LR,MATCH(AW$6,[1]!Scn_CH,0),0)</f>
        <v>0</v>
      </c>
      <c r="AX81" s="180">
        <f>VLOOKUP($AT81,[1]Scn1!Scn1_Q3_LR,MATCH(AX$6,[1]!Scn_CH,0),0)</f>
        <v>-7.4999999999999982</v>
      </c>
      <c r="AZ81" s="238" t="s">
        <v>466</v>
      </c>
      <c r="BA81" s="239"/>
      <c r="BB81" s="239"/>
      <c r="BC81" s="239"/>
      <c r="BD81" s="240"/>
      <c r="BF81" s="238" t="s">
        <v>466</v>
      </c>
      <c r="BG81" s="239"/>
      <c r="BH81" s="239"/>
      <c r="BI81" s="239"/>
      <c r="BJ81" s="240"/>
    </row>
    <row r="82" spans="4:62" x14ac:dyDescent="0.2">
      <c r="D82" s="178" t="s">
        <v>467</v>
      </c>
      <c r="E82" s="244">
        <f ca="1">IF(K82*Q82*E$112&lt;'Summary Results'!M$2,'Summary Results'!M$2/E$112,K82*Q82)</f>
        <v>-37.5</v>
      </c>
      <c r="F82" s="244">
        <f ca="1">IF(L82*R82*F$112&lt;'Summary Results'!N$2,'Summary Results'!N$2/F$112,L82*R82)</f>
        <v>-7.4999999999999982</v>
      </c>
      <c r="G82" s="244">
        <f ca="1">IF(M82*S82*G$112&lt;'Summary Results'!O$2,'Summary Results'!O$2/G$112,M82*S82)</f>
        <v>0</v>
      </c>
      <c r="H82" s="180">
        <f ca="1">IF(N82*T82*H$112&lt;'Summary Results'!P$2,'Summary Results'!P$2/H$112,N82*T82)</f>
        <v>-7.4999999999999982</v>
      </c>
      <c r="I82" s="42"/>
      <c r="J82" s="175" t="s">
        <v>467</v>
      </c>
      <c r="K82" s="176">
        <f t="shared" ca="1" si="2"/>
        <v>1</v>
      </c>
      <c r="L82" s="176">
        <f t="shared" ca="1" si="2"/>
        <v>1</v>
      </c>
      <c r="M82" s="176">
        <f t="shared" ca="1" si="2"/>
        <v>1</v>
      </c>
      <c r="N82" s="177">
        <f t="shared" ca="1" si="2"/>
        <v>1</v>
      </c>
      <c r="O82" s="42"/>
      <c r="P82" s="178" t="s">
        <v>467</v>
      </c>
      <c r="Q82" s="179">
        <f ca="1"/>
        <v>-37.5</v>
      </c>
      <c r="R82" s="179">
        <f ca="1"/>
        <v>-7.4999999999999982</v>
      </c>
      <c r="S82" s="179">
        <f ca="1"/>
        <v>0</v>
      </c>
      <c r="T82" s="180">
        <f ca="1"/>
        <v>-7.4999999999999982</v>
      </c>
      <c r="U82" s="42"/>
      <c r="V82" s="175" t="s">
        <v>467</v>
      </c>
      <c r="W82" s="181"/>
      <c r="X82" s="182">
        <v>-75</v>
      </c>
      <c r="Y82" s="182"/>
      <c r="Z82" s="183"/>
      <c r="AA82" s="42"/>
      <c r="AB82" s="178" t="s">
        <v>467</v>
      </c>
      <c r="AC82" s="179">
        <v>-75</v>
      </c>
      <c r="AD82" s="184">
        <v>-75</v>
      </c>
      <c r="AE82" s="184"/>
      <c r="AF82" s="185"/>
      <c r="AG82" s="42"/>
      <c r="AH82" s="175" t="s">
        <v>467</v>
      </c>
      <c r="AI82" s="181">
        <v>-75</v>
      </c>
      <c r="AJ82" s="182">
        <v>-75</v>
      </c>
      <c r="AK82" s="182"/>
      <c r="AL82" s="183">
        <v>-75</v>
      </c>
      <c r="AM82" s="42"/>
      <c r="AN82" s="178" t="s">
        <v>467</v>
      </c>
      <c r="AO82" s="179">
        <v>-75</v>
      </c>
      <c r="AP82" s="179">
        <v>-75</v>
      </c>
      <c r="AQ82" s="179"/>
      <c r="AR82" s="180">
        <v>-75</v>
      </c>
      <c r="AT82" s="178" t="s">
        <v>467</v>
      </c>
      <c r="AU82" s="244">
        <f>VLOOKUP($AT82,[1]Scn1!Scn1_Q3_LR,MATCH(AU$6,[1]!Scn_CH,0),0)</f>
        <v>-37.5</v>
      </c>
      <c r="AV82" s="244">
        <f>VLOOKUP($AT82,[1]Scn1!Scn1_Q3_LR,MATCH(AV$6,[1]!Scn_CH,0),0)</f>
        <v>-7.4999999999999982</v>
      </c>
      <c r="AW82" s="244">
        <f>VLOOKUP($AT82,[1]Scn1!Scn1_Q3_LR,MATCH(AW$6,[1]!Scn_CH,0),0)</f>
        <v>0</v>
      </c>
      <c r="AX82" s="180">
        <f>VLOOKUP($AT82,[1]Scn1!Scn1_Q3_LR,MATCH(AX$6,[1]!Scn_CH,0),0)</f>
        <v>-7.4999999999999982</v>
      </c>
      <c r="AZ82" s="238" t="s">
        <v>467</v>
      </c>
      <c r="BA82" s="239"/>
      <c r="BB82" s="239"/>
      <c r="BC82" s="239"/>
      <c r="BD82" s="240"/>
      <c r="BF82" s="238" t="s">
        <v>467</v>
      </c>
      <c r="BG82" s="239"/>
      <c r="BH82" s="239"/>
      <c r="BI82" s="239"/>
      <c r="BJ82" s="240"/>
    </row>
    <row r="83" spans="4:62" x14ac:dyDescent="0.2">
      <c r="D83" s="178" t="s">
        <v>468</v>
      </c>
      <c r="E83" s="244">
        <f ca="1">IF(K83*Q83*E$112&lt;'Summary Results'!M$2,'Summary Results'!M$2/E$112,K83*Q83)</f>
        <v>-37.5</v>
      </c>
      <c r="F83" s="244">
        <f ca="1">IF(L83*R83*F$112&lt;'Summary Results'!N$2,'Summary Results'!N$2/F$112,L83*R83)</f>
        <v>-7.4999999999999982</v>
      </c>
      <c r="G83" s="244">
        <f ca="1">IF(M83*S83*G$112&lt;'Summary Results'!O$2,'Summary Results'!O$2/G$112,M83*S83)</f>
        <v>0</v>
      </c>
      <c r="H83" s="180">
        <f ca="1">IF(N83*T83*H$112&lt;'Summary Results'!P$2,'Summary Results'!P$2/H$112,N83*T83)</f>
        <v>-7.4999999999999982</v>
      </c>
      <c r="I83" s="42"/>
      <c r="J83" s="175" t="s">
        <v>468</v>
      </c>
      <c r="K83" s="176">
        <f t="shared" ca="1" si="2"/>
        <v>1</v>
      </c>
      <c r="L83" s="176">
        <f t="shared" ca="1" si="2"/>
        <v>1</v>
      </c>
      <c r="M83" s="176">
        <f t="shared" ca="1" si="2"/>
        <v>1</v>
      </c>
      <c r="N83" s="177">
        <f t="shared" ca="1" si="2"/>
        <v>1</v>
      </c>
      <c r="O83" s="42"/>
      <c r="P83" s="178" t="s">
        <v>468</v>
      </c>
      <c r="Q83" s="179">
        <f ca="1"/>
        <v>-37.5</v>
      </c>
      <c r="R83" s="179">
        <f ca="1"/>
        <v>-7.4999999999999982</v>
      </c>
      <c r="S83" s="179">
        <f ca="1"/>
        <v>0</v>
      </c>
      <c r="T83" s="180">
        <f ca="1"/>
        <v>-7.4999999999999982</v>
      </c>
      <c r="U83" s="42"/>
      <c r="V83" s="175" t="s">
        <v>468</v>
      </c>
      <c r="W83" s="181"/>
      <c r="X83" s="182"/>
      <c r="Y83" s="182"/>
      <c r="Z83" s="183">
        <v>-75</v>
      </c>
      <c r="AA83" s="42"/>
      <c r="AB83" s="178" t="s">
        <v>468</v>
      </c>
      <c r="AC83" s="179">
        <v>-75</v>
      </c>
      <c r="AD83" s="184"/>
      <c r="AE83" s="184"/>
      <c r="AF83" s="185">
        <v>-75</v>
      </c>
      <c r="AG83" s="42"/>
      <c r="AH83" s="175" t="s">
        <v>468</v>
      </c>
      <c r="AI83" s="181">
        <v>-75</v>
      </c>
      <c r="AJ83" s="182"/>
      <c r="AK83" s="182"/>
      <c r="AL83" s="183">
        <v>-75</v>
      </c>
      <c r="AM83" s="42"/>
      <c r="AN83" s="178" t="s">
        <v>468</v>
      </c>
      <c r="AO83" s="179">
        <v>-75</v>
      </c>
      <c r="AP83" s="179">
        <v>-75</v>
      </c>
      <c r="AQ83" s="179"/>
      <c r="AR83" s="180">
        <v>-75</v>
      </c>
      <c r="AT83" s="178" t="s">
        <v>468</v>
      </c>
      <c r="AU83" s="244">
        <f>VLOOKUP($AT83,[1]Scn1!Scn1_Q3_LR,MATCH(AU$6,[1]!Scn_CH,0),0)</f>
        <v>-37.5</v>
      </c>
      <c r="AV83" s="244">
        <f>VLOOKUP($AT83,[1]Scn1!Scn1_Q3_LR,MATCH(AV$6,[1]!Scn_CH,0),0)</f>
        <v>-7.4999999999999982</v>
      </c>
      <c r="AW83" s="244">
        <f>VLOOKUP($AT83,[1]Scn1!Scn1_Q3_LR,MATCH(AW$6,[1]!Scn_CH,0),0)</f>
        <v>0</v>
      </c>
      <c r="AX83" s="180">
        <f>VLOOKUP($AT83,[1]Scn1!Scn1_Q3_LR,MATCH(AX$6,[1]!Scn_CH,0),0)</f>
        <v>-7.4999999999999982</v>
      </c>
      <c r="AZ83" s="238" t="s">
        <v>468</v>
      </c>
      <c r="BA83" s="239"/>
      <c r="BB83" s="239"/>
      <c r="BC83" s="239"/>
      <c r="BD83" s="240"/>
      <c r="BF83" s="238" t="s">
        <v>468</v>
      </c>
      <c r="BG83" s="239"/>
      <c r="BH83" s="239"/>
      <c r="BI83" s="239"/>
      <c r="BJ83" s="240"/>
    </row>
    <row r="84" spans="4:62" x14ac:dyDescent="0.2">
      <c r="D84" s="178" t="s">
        <v>469</v>
      </c>
      <c r="E84" s="244">
        <f ca="1">IF(K84*Q84*E$112&lt;'Summary Results'!M$2,'Summary Results'!M$2/E$112,K84*Q84)</f>
        <v>-7.4999999999999982</v>
      </c>
      <c r="F84" s="244">
        <f ca="1">IF(L84*R84*F$112&lt;'Summary Results'!N$2,'Summary Results'!N$2/F$112,L84*R84)</f>
        <v>-7.4999999999999982</v>
      </c>
      <c r="G84" s="244">
        <f ca="1">IF(M84*S84*G$112&lt;'Summary Results'!O$2,'Summary Results'!O$2/G$112,M84*S84)</f>
        <v>0</v>
      </c>
      <c r="H84" s="180">
        <f ca="1">IF(N84*T84*H$112&lt;'Summary Results'!P$2,'Summary Results'!P$2/H$112,N84*T84)</f>
        <v>-7.4999999999999982</v>
      </c>
      <c r="I84" s="42"/>
      <c r="J84" s="175" t="s">
        <v>469</v>
      </c>
      <c r="K84" s="176">
        <f t="shared" ca="1" si="2"/>
        <v>1</v>
      </c>
      <c r="L84" s="176">
        <f t="shared" ca="1" si="2"/>
        <v>1</v>
      </c>
      <c r="M84" s="176">
        <f t="shared" ca="1" si="2"/>
        <v>1</v>
      </c>
      <c r="N84" s="177">
        <f t="shared" ca="1" si="2"/>
        <v>1</v>
      </c>
      <c r="O84" s="42"/>
      <c r="P84" s="178" t="s">
        <v>469</v>
      </c>
      <c r="Q84" s="179">
        <f ca="1"/>
        <v>-7.4999999999999982</v>
      </c>
      <c r="R84" s="179">
        <f ca="1"/>
        <v>-7.4999999999999982</v>
      </c>
      <c r="S84" s="179">
        <f ca="1"/>
        <v>0</v>
      </c>
      <c r="T84" s="180">
        <f ca="1"/>
        <v>-7.4999999999999982</v>
      </c>
      <c r="U84" s="42"/>
      <c r="V84" s="175" t="s">
        <v>469</v>
      </c>
      <c r="W84" s="181">
        <v>-75</v>
      </c>
      <c r="X84" s="182"/>
      <c r="Y84" s="182"/>
      <c r="Z84" s="183"/>
      <c r="AA84" s="42"/>
      <c r="AB84" s="178" t="s">
        <v>469</v>
      </c>
      <c r="AC84" s="179">
        <v>-75</v>
      </c>
      <c r="AD84" s="184"/>
      <c r="AE84" s="184"/>
      <c r="AF84" s="185"/>
      <c r="AG84" s="42"/>
      <c r="AH84" s="175" t="s">
        <v>469</v>
      </c>
      <c r="AI84" s="181">
        <v>-75</v>
      </c>
      <c r="AJ84" s="182"/>
      <c r="AK84" s="182"/>
      <c r="AL84" s="183">
        <v>-75</v>
      </c>
      <c r="AM84" s="42"/>
      <c r="AN84" s="178" t="s">
        <v>469</v>
      </c>
      <c r="AO84" s="179">
        <v>-75</v>
      </c>
      <c r="AP84" s="179">
        <v>-75</v>
      </c>
      <c r="AQ84" s="179"/>
      <c r="AR84" s="180">
        <v>-75</v>
      </c>
      <c r="AT84" s="178" t="s">
        <v>469</v>
      </c>
      <c r="AU84" s="244">
        <f>VLOOKUP($AT84,[1]Scn1!Scn1_Q3_LR,MATCH(AU$6,[1]!Scn_CH,0),0)</f>
        <v>-7.4999999999999982</v>
      </c>
      <c r="AV84" s="244">
        <f>VLOOKUP($AT84,[1]Scn1!Scn1_Q3_LR,MATCH(AV$6,[1]!Scn_CH,0),0)</f>
        <v>-7.4999999999999982</v>
      </c>
      <c r="AW84" s="244">
        <f>VLOOKUP($AT84,[1]Scn1!Scn1_Q3_LR,MATCH(AW$6,[1]!Scn_CH,0),0)</f>
        <v>0</v>
      </c>
      <c r="AX84" s="180">
        <f>VLOOKUP($AT84,[1]Scn1!Scn1_Q3_LR,MATCH(AX$6,[1]!Scn_CH,0),0)</f>
        <v>-7.4999999999999982</v>
      </c>
      <c r="AZ84" s="238" t="s">
        <v>469</v>
      </c>
      <c r="BA84" s="239"/>
      <c r="BB84" s="239"/>
      <c r="BC84" s="239"/>
      <c r="BD84" s="240"/>
      <c r="BF84" s="238" t="s">
        <v>469</v>
      </c>
      <c r="BG84" s="239"/>
      <c r="BH84" s="239"/>
      <c r="BI84" s="239"/>
      <c r="BJ84" s="240"/>
    </row>
    <row r="85" spans="4:62" x14ac:dyDescent="0.2">
      <c r="D85" s="178" t="s">
        <v>76</v>
      </c>
      <c r="E85" s="244">
        <f ca="1">IF(K85*Q85*E$112&lt;'Summary Results'!M$2,'Summary Results'!M$2/E$112,K85*Q85)</f>
        <v>-40</v>
      </c>
      <c r="F85" s="244">
        <f ca="1">IF(L85*R85*F$112&lt;'Summary Results'!N$2,'Summary Results'!N$2/F$112,L85*R85)</f>
        <v>-7.9999999999999982</v>
      </c>
      <c r="G85" s="244">
        <f ca="1">IF(M85*S85*G$112&lt;'Summary Results'!O$2,'Summary Results'!O$2/G$112,M85*S85)</f>
        <v>0</v>
      </c>
      <c r="H85" s="180">
        <f ca="1">IF(N85*T85*H$112&lt;'Summary Results'!P$2,'Summary Results'!P$2/H$112,N85*T85)</f>
        <v>-7.9999999999999982</v>
      </c>
      <c r="I85" s="42"/>
      <c r="J85" s="175" t="s">
        <v>76</v>
      </c>
      <c r="K85" s="176">
        <f t="shared" ca="1" si="2"/>
        <v>1</v>
      </c>
      <c r="L85" s="176">
        <f t="shared" ca="1" si="2"/>
        <v>1</v>
      </c>
      <c r="M85" s="176">
        <f t="shared" ca="1" si="2"/>
        <v>1</v>
      </c>
      <c r="N85" s="177">
        <f t="shared" ca="1" si="2"/>
        <v>1</v>
      </c>
      <c r="O85" s="42"/>
      <c r="P85" s="178" t="s">
        <v>76</v>
      </c>
      <c r="Q85" s="179">
        <f ca="1"/>
        <v>-40</v>
      </c>
      <c r="R85" s="179">
        <f ca="1"/>
        <v>-7.9999999999999982</v>
      </c>
      <c r="S85" s="179">
        <f ca="1"/>
        <v>0</v>
      </c>
      <c r="T85" s="180">
        <f ca="1"/>
        <v>-7.9999999999999982</v>
      </c>
      <c r="U85" s="42"/>
      <c r="V85" s="175" t="s">
        <v>76</v>
      </c>
      <c r="W85" s="181"/>
      <c r="X85" s="182">
        <v>-80</v>
      </c>
      <c r="Y85" s="182"/>
      <c r="Z85" s="183"/>
      <c r="AA85" s="42"/>
      <c r="AB85" s="178" t="s">
        <v>76</v>
      </c>
      <c r="AC85" s="179">
        <v>-80</v>
      </c>
      <c r="AD85" s="184">
        <v>-80</v>
      </c>
      <c r="AE85" s="184"/>
      <c r="AF85" s="185"/>
      <c r="AG85" s="42"/>
      <c r="AH85" s="175" t="s">
        <v>76</v>
      </c>
      <c r="AI85" s="181">
        <v>-80</v>
      </c>
      <c r="AJ85" s="182">
        <v>-80</v>
      </c>
      <c r="AK85" s="182"/>
      <c r="AL85" s="183">
        <v>-80</v>
      </c>
      <c r="AM85" s="42"/>
      <c r="AN85" s="178" t="s">
        <v>76</v>
      </c>
      <c r="AO85" s="179">
        <v>-80</v>
      </c>
      <c r="AP85" s="179">
        <v>-80</v>
      </c>
      <c r="AQ85" s="179"/>
      <c r="AR85" s="180">
        <v>-80</v>
      </c>
      <c r="AT85" s="178" t="s">
        <v>76</v>
      </c>
      <c r="AU85" s="244">
        <f>VLOOKUP($AT85,[1]Scn1!Scn1_Q3_LR,MATCH(AU$6,[1]!Scn_CH,0),0)</f>
        <v>-40</v>
      </c>
      <c r="AV85" s="244">
        <f>VLOOKUP($AT85,[1]Scn1!Scn1_Q3_LR,MATCH(AV$6,[1]!Scn_CH,0),0)</f>
        <v>-7.9999999999999982</v>
      </c>
      <c r="AW85" s="244">
        <f>VLOOKUP($AT85,[1]Scn1!Scn1_Q3_LR,MATCH(AW$6,[1]!Scn_CH,0),0)</f>
        <v>0</v>
      </c>
      <c r="AX85" s="180">
        <f>VLOOKUP($AT85,[1]Scn1!Scn1_Q3_LR,MATCH(AX$6,[1]!Scn_CH,0),0)</f>
        <v>-7.9999999999999982</v>
      </c>
      <c r="AZ85" s="238" t="s">
        <v>76</v>
      </c>
      <c r="BA85" s="239"/>
      <c r="BB85" s="239"/>
      <c r="BC85" s="239"/>
      <c r="BD85" s="240"/>
      <c r="BF85" s="238" t="s">
        <v>76</v>
      </c>
      <c r="BG85" s="239"/>
      <c r="BH85" s="239"/>
      <c r="BI85" s="239"/>
      <c r="BJ85" s="240"/>
    </row>
    <row r="86" spans="4:62" x14ac:dyDescent="0.2">
      <c r="D86" s="178" t="s">
        <v>470</v>
      </c>
      <c r="E86" s="244">
        <f ca="1">IF(K86*Q86*E$112&lt;'Summary Results'!M$2,'Summary Results'!M$2/E$112,K86*Q86)</f>
        <v>-40</v>
      </c>
      <c r="F86" s="244">
        <f ca="1">IF(L86*R86*F$112&lt;'Summary Results'!N$2,'Summary Results'!N$2/F$112,L86*R86)</f>
        <v>-7.9999999999999982</v>
      </c>
      <c r="G86" s="244">
        <f ca="1">IF(M86*S86*G$112&lt;'Summary Results'!O$2,'Summary Results'!O$2/G$112,M86*S86)</f>
        <v>0</v>
      </c>
      <c r="H86" s="180">
        <f ca="1">IF(N86*T86*H$112&lt;'Summary Results'!P$2,'Summary Results'!P$2/H$112,N86*T86)</f>
        <v>-7.9999999999999982</v>
      </c>
      <c r="I86" s="42"/>
      <c r="J86" s="175" t="s">
        <v>470</v>
      </c>
      <c r="K86" s="176">
        <f t="shared" ca="1" si="2"/>
        <v>1</v>
      </c>
      <c r="L86" s="176">
        <f t="shared" ca="1" si="2"/>
        <v>1</v>
      </c>
      <c r="M86" s="176">
        <f t="shared" ca="1" si="2"/>
        <v>1</v>
      </c>
      <c r="N86" s="177">
        <f t="shared" ca="1" si="2"/>
        <v>1</v>
      </c>
      <c r="O86" s="42"/>
      <c r="P86" s="178" t="s">
        <v>470</v>
      </c>
      <c r="Q86" s="179">
        <f ca="1"/>
        <v>-40</v>
      </c>
      <c r="R86" s="179">
        <f ca="1"/>
        <v>-7.9999999999999982</v>
      </c>
      <c r="S86" s="179">
        <f ca="1"/>
        <v>0</v>
      </c>
      <c r="T86" s="180">
        <f ca="1"/>
        <v>-7.9999999999999982</v>
      </c>
      <c r="U86" s="42"/>
      <c r="V86" s="175" t="s">
        <v>470</v>
      </c>
      <c r="W86" s="181"/>
      <c r="X86" s="182">
        <v>-80</v>
      </c>
      <c r="Y86" s="182"/>
      <c r="Z86" s="183"/>
      <c r="AA86" s="42"/>
      <c r="AB86" s="178" t="s">
        <v>470</v>
      </c>
      <c r="AC86" s="179">
        <v>-80</v>
      </c>
      <c r="AD86" s="184">
        <v>-80</v>
      </c>
      <c r="AE86" s="184"/>
      <c r="AF86" s="185"/>
      <c r="AG86" s="42"/>
      <c r="AH86" s="175" t="s">
        <v>470</v>
      </c>
      <c r="AI86" s="181">
        <v>-80</v>
      </c>
      <c r="AJ86" s="182">
        <v>-80</v>
      </c>
      <c r="AK86" s="182"/>
      <c r="AL86" s="183">
        <v>-80</v>
      </c>
      <c r="AM86" s="42"/>
      <c r="AN86" s="178" t="s">
        <v>470</v>
      </c>
      <c r="AO86" s="179">
        <v>-80</v>
      </c>
      <c r="AP86" s="179">
        <v>-80</v>
      </c>
      <c r="AQ86" s="179"/>
      <c r="AR86" s="180">
        <v>-80</v>
      </c>
      <c r="AT86" s="178" t="s">
        <v>470</v>
      </c>
      <c r="AU86" s="244">
        <f>VLOOKUP($AT86,[1]Scn1!Scn1_Q3_LR,MATCH(AU$6,[1]!Scn_CH,0),0)</f>
        <v>-40</v>
      </c>
      <c r="AV86" s="244">
        <f>VLOOKUP($AT86,[1]Scn1!Scn1_Q3_LR,MATCH(AV$6,[1]!Scn_CH,0),0)</f>
        <v>-7.9999999999999982</v>
      </c>
      <c r="AW86" s="244">
        <f>VLOOKUP($AT86,[1]Scn1!Scn1_Q3_LR,MATCH(AW$6,[1]!Scn_CH,0),0)</f>
        <v>0</v>
      </c>
      <c r="AX86" s="180">
        <f>VLOOKUP($AT86,[1]Scn1!Scn1_Q3_LR,MATCH(AX$6,[1]!Scn_CH,0),0)</f>
        <v>-7.9999999999999982</v>
      </c>
      <c r="AZ86" s="238" t="s">
        <v>470</v>
      </c>
      <c r="BA86" s="239"/>
      <c r="BB86" s="239"/>
      <c r="BC86" s="239"/>
      <c r="BD86" s="240"/>
      <c r="BF86" s="238" t="s">
        <v>470</v>
      </c>
      <c r="BG86" s="239"/>
      <c r="BH86" s="239"/>
      <c r="BI86" s="239"/>
      <c r="BJ86" s="240"/>
    </row>
    <row r="87" spans="4:62" x14ac:dyDescent="0.2">
      <c r="D87" s="178" t="s">
        <v>77</v>
      </c>
      <c r="E87" s="244">
        <f ca="1">IF(K87*Q87*E$112&lt;'Summary Results'!M$2,'Summary Results'!M$2/E$112,K87*Q87)</f>
        <v>-20</v>
      </c>
      <c r="F87" s="244">
        <f ca="1">IF(L87*R87*F$112&lt;'Summary Results'!N$2,'Summary Results'!N$2/F$112,L87*R87)</f>
        <v>-6.4999999999999982</v>
      </c>
      <c r="G87" s="244">
        <f ca="1">IF(M87*S87*G$112&lt;'Summary Results'!O$2,'Summary Results'!O$2/G$112,M87*S87)</f>
        <v>0</v>
      </c>
      <c r="H87" s="180">
        <f ca="1">IF(N87*T87*H$112&lt;'Summary Results'!P$2,'Summary Results'!P$2/H$112,N87*T87)</f>
        <v>-3.9999999999999991</v>
      </c>
      <c r="I87" s="42"/>
      <c r="J87" s="175" t="s">
        <v>77</v>
      </c>
      <c r="K87" s="176">
        <f t="shared" ca="1" si="2"/>
        <v>1</v>
      </c>
      <c r="L87" s="176">
        <f t="shared" ca="1" si="2"/>
        <v>1</v>
      </c>
      <c r="M87" s="176">
        <f t="shared" ca="1" si="2"/>
        <v>1</v>
      </c>
      <c r="N87" s="177">
        <f t="shared" ca="1" si="2"/>
        <v>1</v>
      </c>
      <c r="O87" s="42"/>
      <c r="P87" s="178" t="s">
        <v>77</v>
      </c>
      <c r="Q87" s="179">
        <f ca="1"/>
        <v>-20</v>
      </c>
      <c r="R87" s="179">
        <f ca="1"/>
        <v>-6.4999999999999982</v>
      </c>
      <c r="S87" s="179">
        <f ca="1"/>
        <v>0</v>
      </c>
      <c r="T87" s="180">
        <f ca="1"/>
        <v>-3.9999999999999991</v>
      </c>
      <c r="U87" s="42"/>
      <c r="V87" s="175" t="s">
        <v>77</v>
      </c>
      <c r="W87" s="181"/>
      <c r="X87" s="182"/>
      <c r="Y87" s="182"/>
      <c r="Z87" s="183">
        <v>-40</v>
      </c>
      <c r="AA87" s="42"/>
      <c r="AB87" s="178" t="s">
        <v>77</v>
      </c>
      <c r="AC87" s="179">
        <v>-40</v>
      </c>
      <c r="AD87" s="184"/>
      <c r="AE87" s="184"/>
      <c r="AF87" s="185">
        <v>-40</v>
      </c>
      <c r="AG87" s="42"/>
      <c r="AH87" s="175" t="s">
        <v>77</v>
      </c>
      <c r="AI87" s="181">
        <v>-40</v>
      </c>
      <c r="AJ87" s="182"/>
      <c r="AK87" s="182"/>
      <c r="AL87" s="183">
        <v>-40</v>
      </c>
      <c r="AM87" s="42"/>
      <c r="AN87" s="178" t="s">
        <v>77</v>
      </c>
      <c r="AO87" s="179">
        <v>-40</v>
      </c>
      <c r="AP87" s="179">
        <v>-65</v>
      </c>
      <c r="AQ87" s="179"/>
      <c r="AR87" s="180">
        <v>-40</v>
      </c>
      <c r="AT87" s="178" t="s">
        <v>77</v>
      </c>
      <c r="AU87" s="244">
        <f>VLOOKUP($AT87,[1]Scn1!Scn1_Q3_LR,MATCH(AU$6,[1]!Scn_CH,0),0)</f>
        <v>-20</v>
      </c>
      <c r="AV87" s="244">
        <f>VLOOKUP($AT87,[1]Scn1!Scn1_Q3_LR,MATCH(AV$6,[1]!Scn_CH,0),0)</f>
        <v>-6.4999999999999982</v>
      </c>
      <c r="AW87" s="244">
        <f>VLOOKUP($AT87,[1]Scn1!Scn1_Q3_LR,MATCH(AW$6,[1]!Scn_CH,0),0)</f>
        <v>0</v>
      </c>
      <c r="AX87" s="180">
        <f>VLOOKUP($AT87,[1]Scn1!Scn1_Q3_LR,MATCH(AX$6,[1]!Scn_CH,0),0)</f>
        <v>-3.9999999999999991</v>
      </c>
      <c r="AZ87" s="238" t="s">
        <v>77</v>
      </c>
      <c r="BA87" s="239"/>
      <c r="BB87" s="239"/>
      <c r="BC87" s="239"/>
      <c r="BD87" s="240"/>
      <c r="BF87" s="238" t="s">
        <v>77</v>
      </c>
      <c r="BG87" s="239"/>
      <c r="BH87" s="239"/>
      <c r="BI87" s="239"/>
      <c r="BJ87" s="240"/>
    </row>
    <row r="88" spans="4:62" x14ac:dyDescent="0.2">
      <c r="D88" s="178" t="s">
        <v>471</v>
      </c>
      <c r="E88" s="244">
        <f ca="1">IF(K88*Q88*E$112&lt;'Summary Results'!M$2,'Summary Results'!M$2/E$112,K88*Q88)</f>
        <v>-12.999999999999998</v>
      </c>
      <c r="F88" s="244">
        <f ca="1">IF(L88*R88*F$112&lt;'Summary Results'!N$2,'Summary Results'!N$2/F$112,L88*R88)</f>
        <v>-8.9999999999999982</v>
      </c>
      <c r="G88" s="244">
        <f ca="1">IF(M88*S88*G$112&lt;'Summary Results'!O$2,'Summary Results'!O$2/G$112,M88*S88)</f>
        <v>0</v>
      </c>
      <c r="H88" s="180">
        <f ca="1">IF(N88*T88*H$112&lt;'Summary Results'!P$2,'Summary Results'!P$2/H$112,N88*T88)</f>
        <v>-8.9999999999999982</v>
      </c>
      <c r="I88" s="42"/>
      <c r="J88" s="175" t="s">
        <v>471</v>
      </c>
      <c r="K88" s="176">
        <f t="shared" ca="1" si="2"/>
        <v>1</v>
      </c>
      <c r="L88" s="176">
        <f t="shared" ca="1" si="2"/>
        <v>1</v>
      </c>
      <c r="M88" s="176">
        <f t="shared" ca="1" si="2"/>
        <v>1</v>
      </c>
      <c r="N88" s="177">
        <f t="shared" ca="1" si="2"/>
        <v>1</v>
      </c>
      <c r="O88" s="42"/>
      <c r="P88" s="178" t="s">
        <v>471</v>
      </c>
      <c r="Q88" s="179">
        <f ca="1"/>
        <v>-12.999999999999998</v>
      </c>
      <c r="R88" s="179">
        <f ca="1"/>
        <v>-8.9999999999999982</v>
      </c>
      <c r="S88" s="179">
        <f ca="1"/>
        <v>0</v>
      </c>
      <c r="T88" s="180">
        <f ca="1"/>
        <v>-8.9999999999999982</v>
      </c>
      <c r="U88" s="42"/>
      <c r="V88" s="175" t="s">
        <v>471</v>
      </c>
      <c r="W88" s="181">
        <v>-80</v>
      </c>
      <c r="X88" s="182"/>
      <c r="Y88" s="182"/>
      <c r="Z88" s="183"/>
      <c r="AA88" s="42"/>
      <c r="AB88" s="178" t="s">
        <v>471</v>
      </c>
      <c r="AC88" s="179">
        <v>-90</v>
      </c>
      <c r="AD88" s="184"/>
      <c r="AE88" s="184"/>
      <c r="AF88" s="185"/>
      <c r="AG88" s="42"/>
      <c r="AH88" s="175" t="s">
        <v>471</v>
      </c>
      <c r="AI88" s="181">
        <v>-90</v>
      </c>
      <c r="AJ88" s="182"/>
      <c r="AK88" s="182"/>
      <c r="AL88" s="183">
        <v>-90</v>
      </c>
      <c r="AM88" s="42"/>
      <c r="AN88" s="178" t="s">
        <v>471</v>
      </c>
      <c r="AO88" s="179">
        <v>-90</v>
      </c>
      <c r="AP88" s="179">
        <v>-90</v>
      </c>
      <c r="AQ88" s="179"/>
      <c r="AR88" s="180">
        <v>-90</v>
      </c>
      <c r="AT88" s="178" t="s">
        <v>471</v>
      </c>
      <c r="AU88" s="244">
        <f>VLOOKUP($AT88,[1]Scn1!Scn1_Q3_LR,MATCH(AU$6,[1]!Scn_CH,0),0)</f>
        <v>-12.999999999999998</v>
      </c>
      <c r="AV88" s="244">
        <f>VLOOKUP($AT88,[1]Scn1!Scn1_Q3_LR,MATCH(AV$6,[1]!Scn_CH,0),0)</f>
        <v>-8.9999999999999982</v>
      </c>
      <c r="AW88" s="244">
        <f>VLOOKUP($AT88,[1]Scn1!Scn1_Q3_LR,MATCH(AW$6,[1]!Scn_CH,0),0)</f>
        <v>0</v>
      </c>
      <c r="AX88" s="180">
        <f>VLOOKUP($AT88,[1]Scn1!Scn1_Q3_LR,MATCH(AX$6,[1]!Scn_CH,0),0)</f>
        <v>-8.9999999999999982</v>
      </c>
      <c r="AZ88" s="238" t="s">
        <v>471</v>
      </c>
      <c r="BA88" s="239"/>
      <c r="BB88" s="239"/>
      <c r="BC88" s="239"/>
      <c r="BD88" s="240"/>
      <c r="BF88" s="238" t="s">
        <v>471</v>
      </c>
      <c r="BG88" s="239"/>
      <c r="BH88" s="239"/>
      <c r="BI88" s="239"/>
      <c r="BJ88" s="240"/>
    </row>
    <row r="89" spans="4:62" x14ac:dyDescent="0.2">
      <c r="D89" s="178" t="s">
        <v>472</v>
      </c>
      <c r="E89" s="244">
        <f ca="1">IF(K89*Q89*E$112&lt;'Summary Results'!M$2,'Summary Results'!M$2/E$112,K89*Q89)</f>
        <v>-10.999999999999998</v>
      </c>
      <c r="F89" s="244">
        <f ca="1">IF(L89*R89*F$112&lt;'Summary Results'!N$2,'Summary Results'!N$2/F$112,L89*R89)</f>
        <v>-8.9999999999999982</v>
      </c>
      <c r="G89" s="244">
        <f ca="1">IF(M89*S89*G$112&lt;'Summary Results'!O$2,'Summary Results'!O$2/G$112,M89*S89)</f>
        <v>0</v>
      </c>
      <c r="H89" s="180">
        <f ca="1">IF(N89*T89*H$112&lt;'Summary Results'!P$2,'Summary Results'!P$2/H$112,N89*T89)</f>
        <v>-8.9999999999999982</v>
      </c>
      <c r="I89" s="42"/>
      <c r="J89" s="175" t="s">
        <v>472</v>
      </c>
      <c r="K89" s="176">
        <f t="shared" ca="1" si="2"/>
        <v>1</v>
      </c>
      <c r="L89" s="176">
        <f t="shared" ca="1" si="2"/>
        <v>1</v>
      </c>
      <c r="M89" s="176">
        <f t="shared" ca="1" si="2"/>
        <v>1</v>
      </c>
      <c r="N89" s="177">
        <f t="shared" ca="1" si="2"/>
        <v>1</v>
      </c>
      <c r="O89" s="42"/>
      <c r="P89" s="178" t="s">
        <v>472</v>
      </c>
      <c r="Q89" s="179">
        <f ca="1"/>
        <v>-10.999999999999998</v>
      </c>
      <c r="R89" s="179">
        <f ca="1"/>
        <v>-8.9999999999999982</v>
      </c>
      <c r="S89" s="179">
        <f ca="1"/>
        <v>0</v>
      </c>
      <c r="T89" s="180">
        <f ca="1"/>
        <v>-8.9999999999999982</v>
      </c>
      <c r="U89" s="42"/>
      <c r="V89" s="175" t="s">
        <v>472</v>
      </c>
      <c r="W89" s="181">
        <v>-85</v>
      </c>
      <c r="X89" s="182"/>
      <c r="Y89" s="182"/>
      <c r="Z89" s="183"/>
      <c r="AA89" s="42"/>
      <c r="AB89" s="178" t="s">
        <v>472</v>
      </c>
      <c r="AC89" s="179">
        <v>-90</v>
      </c>
      <c r="AD89" s="184"/>
      <c r="AE89" s="184"/>
      <c r="AF89" s="185"/>
      <c r="AG89" s="42"/>
      <c r="AH89" s="175" t="s">
        <v>472</v>
      </c>
      <c r="AI89" s="181">
        <v>-90</v>
      </c>
      <c r="AJ89" s="182"/>
      <c r="AK89" s="182"/>
      <c r="AL89" s="183">
        <v>-90</v>
      </c>
      <c r="AM89" s="42"/>
      <c r="AN89" s="178" t="s">
        <v>472</v>
      </c>
      <c r="AO89" s="179">
        <v>-90</v>
      </c>
      <c r="AP89" s="179">
        <v>-90</v>
      </c>
      <c r="AQ89" s="179"/>
      <c r="AR89" s="180">
        <v>-90</v>
      </c>
      <c r="AT89" s="178" t="s">
        <v>472</v>
      </c>
      <c r="AU89" s="244">
        <f>VLOOKUP($AT89,[1]Scn1!Scn1_Q3_LR,MATCH(AU$6,[1]!Scn_CH,0),0)</f>
        <v>-10.999999999999998</v>
      </c>
      <c r="AV89" s="244">
        <f>VLOOKUP($AT89,[1]Scn1!Scn1_Q3_LR,MATCH(AV$6,[1]!Scn_CH,0),0)</f>
        <v>-8.9999999999999982</v>
      </c>
      <c r="AW89" s="244">
        <f>VLOOKUP($AT89,[1]Scn1!Scn1_Q3_LR,MATCH(AW$6,[1]!Scn_CH,0),0)</f>
        <v>0</v>
      </c>
      <c r="AX89" s="180">
        <f>VLOOKUP($AT89,[1]Scn1!Scn1_Q3_LR,MATCH(AX$6,[1]!Scn_CH,0),0)</f>
        <v>-8.9999999999999982</v>
      </c>
      <c r="AZ89" s="238" t="s">
        <v>472</v>
      </c>
      <c r="BA89" s="239"/>
      <c r="BB89" s="239"/>
      <c r="BC89" s="239"/>
      <c r="BD89" s="240"/>
      <c r="BF89" s="238" t="s">
        <v>472</v>
      </c>
      <c r="BG89" s="239"/>
      <c r="BH89" s="239"/>
      <c r="BI89" s="239"/>
      <c r="BJ89" s="240"/>
    </row>
    <row r="90" spans="4:62" x14ac:dyDescent="0.2">
      <c r="D90" s="178" t="s">
        <v>473</v>
      </c>
      <c r="E90" s="244">
        <f ca="1">IF(K90*Q90*E$112&lt;'Summary Results'!M$2,'Summary Results'!M$2/E$112,K90*Q90)</f>
        <v>-16.5</v>
      </c>
      <c r="F90" s="244">
        <f ca="1">IF(L90*R90*F$112&lt;'Summary Results'!N$2,'Summary Results'!N$2/F$112,L90*R90)</f>
        <v>-6.4999999999999982</v>
      </c>
      <c r="G90" s="244">
        <f ca="1">IF(M90*S90*G$112&lt;'Summary Results'!O$2,'Summary Results'!O$2/G$112,M90*S90)</f>
        <v>0</v>
      </c>
      <c r="H90" s="180">
        <f ca="1">IF(N90*T90*H$112&lt;'Summary Results'!P$2,'Summary Results'!P$2/H$112,N90*T90)</f>
        <v>-6.4999999999999982</v>
      </c>
      <c r="I90" s="42"/>
      <c r="J90" s="175" t="s">
        <v>473</v>
      </c>
      <c r="K90" s="176">
        <f t="shared" ca="1" si="2"/>
        <v>1</v>
      </c>
      <c r="L90" s="176">
        <f t="shared" ca="1" si="2"/>
        <v>1</v>
      </c>
      <c r="M90" s="176">
        <f t="shared" ca="1" si="2"/>
        <v>1</v>
      </c>
      <c r="N90" s="177">
        <f t="shared" ca="1" si="2"/>
        <v>1</v>
      </c>
      <c r="O90" s="42"/>
      <c r="P90" s="178" t="s">
        <v>473</v>
      </c>
      <c r="Q90" s="179">
        <f ca="1"/>
        <v>-16.5</v>
      </c>
      <c r="R90" s="179">
        <f ca="1"/>
        <v>-6.4999999999999982</v>
      </c>
      <c r="S90" s="179">
        <f ca="1"/>
        <v>0</v>
      </c>
      <c r="T90" s="180">
        <f ca="1"/>
        <v>-6.4999999999999982</v>
      </c>
      <c r="U90" s="42"/>
      <c r="V90" s="175" t="s">
        <v>473</v>
      </c>
      <c r="W90" s="181">
        <v>-40</v>
      </c>
      <c r="X90" s="182"/>
      <c r="Y90" s="182"/>
      <c r="Z90" s="183"/>
      <c r="AA90" s="42"/>
      <c r="AB90" s="178" t="s">
        <v>473</v>
      </c>
      <c r="AC90" s="179">
        <v>-65</v>
      </c>
      <c r="AD90" s="184"/>
      <c r="AE90" s="184"/>
      <c r="AF90" s="185"/>
      <c r="AG90" s="42"/>
      <c r="AH90" s="175" t="s">
        <v>473</v>
      </c>
      <c r="AI90" s="181">
        <v>-65</v>
      </c>
      <c r="AJ90" s="182"/>
      <c r="AK90" s="182"/>
      <c r="AL90" s="183">
        <v>-65</v>
      </c>
      <c r="AM90" s="42"/>
      <c r="AN90" s="178" t="s">
        <v>473</v>
      </c>
      <c r="AO90" s="179">
        <v>-65</v>
      </c>
      <c r="AP90" s="179">
        <v>-65</v>
      </c>
      <c r="AQ90" s="179"/>
      <c r="AR90" s="180">
        <v>-65</v>
      </c>
      <c r="AT90" s="178" t="s">
        <v>473</v>
      </c>
      <c r="AU90" s="244">
        <f>VLOOKUP($AT90,[1]Scn1!Scn1_Q3_LR,MATCH(AU$6,[1]!Scn_CH,0),0)</f>
        <v>-16.5</v>
      </c>
      <c r="AV90" s="244">
        <f>VLOOKUP($AT90,[1]Scn1!Scn1_Q3_LR,MATCH(AV$6,[1]!Scn_CH,0),0)</f>
        <v>-6.4999999999999982</v>
      </c>
      <c r="AW90" s="244">
        <f>VLOOKUP($AT90,[1]Scn1!Scn1_Q3_LR,MATCH(AW$6,[1]!Scn_CH,0),0)</f>
        <v>0</v>
      </c>
      <c r="AX90" s="180">
        <f>VLOOKUP($AT90,[1]Scn1!Scn1_Q3_LR,MATCH(AX$6,[1]!Scn_CH,0),0)</f>
        <v>-6.4999999999999982</v>
      </c>
      <c r="AZ90" s="238" t="s">
        <v>473</v>
      </c>
      <c r="BA90" s="239"/>
      <c r="BB90" s="239"/>
      <c r="BC90" s="239"/>
      <c r="BD90" s="240"/>
      <c r="BF90" s="238" t="s">
        <v>473</v>
      </c>
      <c r="BG90" s="239"/>
      <c r="BH90" s="239"/>
      <c r="BI90" s="239"/>
      <c r="BJ90" s="240"/>
    </row>
    <row r="91" spans="4:62" x14ac:dyDescent="0.2">
      <c r="D91" s="178" t="s">
        <v>474</v>
      </c>
      <c r="E91" s="244">
        <f ca="1">IF(K91*Q91*E$112&lt;'Summary Results'!M$2,'Summary Results'!M$2/E$112,K91*Q91)</f>
        <v>-3.4999999999999991</v>
      </c>
      <c r="F91" s="244">
        <f ca="1">IF(L91*R91*F$112&lt;'Summary Results'!N$2,'Summary Results'!N$2/F$112,L91*R91)</f>
        <v>-6.4999999999999982</v>
      </c>
      <c r="G91" s="244">
        <f ca="1">IF(M91*S91*G$112&lt;'Summary Results'!O$2,'Summary Results'!O$2/G$112,M91*S91)</f>
        <v>0</v>
      </c>
      <c r="H91" s="180">
        <f ca="1">IF(N91*T91*H$112&lt;'Summary Results'!P$2,'Summary Results'!P$2/H$112,N91*T91)</f>
        <v>-3.9999999999999991</v>
      </c>
      <c r="I91" s="42"/>
      <c r="J91" s="175" t="s">
        <v>474</v>
      </c>
      <c r="K91" s="176">
        <f t="shared" ca="1" si="2"/>
        <v>1</v>
      </c>
      <c r="L91" s="176">
        <f t="shared" ca="1" si="2"/>
        <v>1</v>
      </c>
      <c r="M91" s="176">
        <f t="shared" ca="1" si="2"/>
        <v>1</v>
      </c>
      <c r="N91" s="177">
        <f t="shared" ca="1" si="2"/>
        <v>1</v>
      </c>
      <c r="O91" s="42"/>
      <c r="P91" s="178" t="s">
        <v>474</v>
      </c>
      <c r="Q91" s="179">
        <f ca="1"/>
        <v>-3.4999999999999991</v>
      </c>
      <c r="R91" s="179">
        <f ca="1"/>
        <v>-6.4999999999999982</v>
      </c>
      <c r="S91" s="179">
        <f ca="1"/>
        <v>0</v>
      </c>
      <c r="T91" s="180">
        <f ca="1"/>
        <v>-3.9999999999999991</v>
      </c>
      <c r="U91" s="42"/>
      <c r="V91" s="175" t="s">
        <v>474</v>
      </c>
      <c r="W91" s="181">
        <v>-35</v>
      </c>
      <c r="X91" s="182"/>
      <c r="Y91" s="182"/>
      <c r="Z91" s="183"/>
      <c r="AA91" s="42"/>
      <c r="AB91" s="178" t="s">
        <v>474</v>
      </c>
      <c r="AC91" s="179">
        <v>-35</v>
      </c>
      <c r="AD91" s="184"/>
      <c r="AE91" s="184"/>
      <c r="AF91" s="185"/>
      <c r="AG91" s="42"/>
      <c r="AH91" s="175" t="s">
        <v>474</v>
      </c>
      <c r="AI91" s="181">
        <v>-35</v>
      </c>
      <c r="AJ91" s="182"/>
      <c r="AK91" s="182"/>
      <c r="AL91" s="183">
        <v>-40</v>
      </c>
      <c r="AM91" s="42"/>
      <c r="AN91" s="178" t="s">
        <v>474</v>
      </c>
      <c r="AO91" s="179">
        <v>-35</v>
      </c>
      <c r="AP91" s="179">
        <v>-65</v>
      </c>
      <c r="AQ91" s="179"/>
      <c r="AR91" s="180">
        <v>-40</v>
      </c>
      <c r="AT91" s="178" t="s">
        <v>474</v>
      </c>
      <c r="AU91" s="244">
        <f>VLOOKUP($AT91,[1]Scn1!Scn1_Q3_LR,MATCH(AU$6,[1]!Scn_CH,0),0)</f>
        <v>-3.4999999999999991</v>
      </c>
      <c r="AV91" s="244">
        <f>VLOOKUP($AT91,[1]Scn1!Scn1_Q3_LR,MATCH(AV$6,[1]!Scn_CH,0),0)</f>
        <v>-6.4999999999999982</v>
      </c>
      <c r="AW91" s="244">
        <f>VLOOKUP($AT91,[1]Scn1!Scn1_Q3_LR,MATCH(AW$6,[1]!Scn_CH,0),0)</f>
        <v>0</v>
      </c>
      <c r="AX91" s="180">
        <f>VLOOKUP($AT91,[1]Scn1!Scn1_Q3_LR,MATCH(AX$6,[1]!Scn_CH,0),0)</f>
        <v>-3.9999999999999991</v>
      </c>
      <c r="AZ91" s="238" t="s">
        <v>474</v>
      </c>
      <c r="BA91" s="239"/>
      <c r="BB91" s="239"/>
      <c r="BC91" s="239"/>
      <c r="BD91" s="240"/>
      <c r="BF91" s="238" t="s">
        <v>474</v>
      </c>
      <c r="BG91" s="239"/>
      <c r="BH91" s="239"/>
      <c r="BI91" s="239"/>
      <c r="BJ91" s="240"/>
    </row>
    <row r="92" spans="4:62" x14ac:dyDescent="0.2">
      <c r="D92" s="178" t="s">
        <v>78</v>
      </c>
      <c r="E92" s="244">
        <f ca="1">IF(K92*Q92*E$112&lt;'Summary Results'!M$2,'Summary Results'!M$2/E$112,K92*Q92)</f>
        <v>-3.4999999999999991</v>
      </c>
      <c r="F92" s="244">
        <f ca="1">IF(L92*R92*F$112&lt;'Summary Results'!N$2,'Summary Results'!N$2/F$112,L92*R92)</f>
        <v>-6.4999999999999982</v>
      </c>
      <c r="G92" s="244">
        <f ca="1">IF(M92*S92*G$112&lt;'Summary Results'!O$2,'Summary Results'!O$2/G$112,M92*S92)</f>
        <v>0</v>
      </c>
      <c r="H92" s="180">
        <f ca="1">IF(N92*T92*H$112&lt;'Summary Results'!P$2,'Summary Results'!P$2/H$112,N92*T92)</f>
        <v>-3.9999999999999991</v>
      </c>
      <c r="I92" s="42"/>
      <c r="J92" s="175" t="s">
        <v>78</v>
      </c>
      <c r="K92" s="176">
        <f t="shared" ca="1" si="2"/>
        <v>1</v>
      </c>
      <c r="L92" s="176">
        <f t="shared" ca="1" si="2"/>
        <v>1</v>
      </c>
      <c r="M92" s="176">
        <f t="shared" ca="1" si="2"/>
        <v>1</v>
      </c>
      <c r="N92" s="177">
        <f t="shared" ca="1" si="2"/>
        <v>1</v>
      </c>
      <c r="O92" s="42"/>
      <c r="P92" s="178" t="s">
        <v>78</v>
      </c>
      <c r="Q92" s="179">
        <f ca="1"/>
        <v>-3.4999999999999991</v>
      </c>
      <c r="R92" s="179">
        <f ca="1"/>
        <v>-6.4999999999999982</v>
      </c>
      <c r="S92" s="179">
        <f ca="1"/>
        <v>0</v>
      </c>
      <c r="T92" s="180">
        <f ca="1"/>
        <v>-3.9999999999999991</v>
      </c>
      <c r="U92" s="42"/>
      <c r="V92" s="175" t="s">
        <v>78</v>
      </c>
      <c r="W92" s="181">
        <v>-35</v>
      </c>
      <c r="X92" s="182"/>
      <c r="Y92" s="182"/>
      <c r="Z92" s="183"/>
      <c r="AA92" s="42"/>
      <c r="AB92" s="178" t="s">
        <v>78</v>
      </c>
      <c r="AC92" s="179">
        <v>-35</v>
      </c>
      <c r="AD92" s="184"/>
      <c r="AE92" s="184"/>
      <c r="AF92" s="185"/>
      <c r="AG92" s="42"/>
      <c r="AH92" s="175" t="s">
        <v>78</v>
      </c>
      <c r="AI92" s="181">
        <v>-35</v>
      </c>
      <c r="AJ92" s="182"/>
      <c r="AK92" s="182"/>
      <c r="AL92" s="183">
        <v>-40</v>
      </c>
      <c r="AM92" s="42"/>
      <c r="AN92" s="178" t="s">
        <v>78</v>
      </c>
      <c r="AO92" s="179">
        <v>-35</v>
      </c>
      <c r="AP92" s="179">
        <v>-65</v>
      </c>
      <c r="AQ92" s="179"/>
      <c r="AR92" s="180">
        <v>-40</v>
      </c>
      <c r="AT92" s="178" t="s">
        <v>78</v>
      </c>
      <c r="AU92" s="244">
        <f>VLOOKUP($AT92,[1]Scn1!Scn1_Q3_LR,MATCH(AU$6,[1]!Scn_CH,0),0)</f>
        <v>-3.4999999999999991</v>
      </c>
      <c r="AV92" s="244">
        <f>VLOOKUP($AT92,[1]Scn1!Scn1_Q3_LR,MATCH(AV$6,[1]!Scn_CH,0),0)</f>
        <v>-6.4999999999999982</v>
      </c>
      <c r="AW92" s="244">
        <f>VLOOKUP($AT92,[1]Scn1!Scn1_Q3_LR,MATCH(AW$6,[1]!Scn_CH,0),0)</f>
        <v>0</v>
      </c>
      <c r="AX92" s="180">
        <f>VLOOKUP($AT92,[1]Scn1!Scn1_Q3_LR,MATCH(AX$6,[1]!Scn_CH,0),0)</f>
        <v>-3.9999999999999991</v>
      </c>
      <c r="AZ92" s="238" t="s">
        <v>78</v>
      </c>
      <c r="BA92" s="239"/>
      <c r="BB92" s="239"/>
      <c r="BC92" s="239"/>
      <c r="BD92" s="240"/>
      <c r="BF92" s="238" t="s">
        <v>78</v>
      </c>
      <c r="BG92" s="239"/>
      <c r="BH92" s="239"/>
      <c r="BI92" s="239"/>
      <c r="BJ92" s="240"/>
    </row>
    <row r="93" spans="4:62" x14ac:dyDescent="0.2">
      <c r="D93" s="178" t="s">
        <v>79</v>
      </c>
      <c r="E93" s="244">
        <f ca="1">IF(K93*Q93*E$112&lt;'Summary Results'!M$2,'Summary Results'!M$2/E$112,K93*Q93)</f>
        <v>2.4999999999999996</v>
      </c>
      <c r="F93" s="244">
        <f ca="1">IF(L93*R93*F$112&lt;'Summary Results'!N$2,'Summary Results'!N$2/F$112,L93*R93)</f>
        <v>-6.4999999999999982</v>
      </c>
      <c r="G93" s="244">
        <f ca="1">IF(M93*S93*G$112&lt;'Summary Results'!O$2,'Summary Results'!O$2/G$112,M93*S93)</f>
        <v>0</v>
      </c>
      <c r="H93" s="180">
        <f ca="1">IF(N93*T93*H$112&lt;'Summary Results'!P$2,'Summary Results'!P$2/H$112,N93*T93)</f>
        <v>-3.9999999999999991</v>
      </c>
      <c r="I93" s="42"/>
      <c r="J93" s="175" t="s">
        <v>79</v>
      </c>
      <c r="K93" s="176">
        <f t="shared" ca="1" si="2"/>
        <v>1</v>
      </c>
      <c r="L93" s="176">
        <f t="shared" ca="1" si="2"/>
        <v>1</v>
      </c>
      <c r="M93" s="176">
        <f t="shared" ca="1" si="2"/>
        <v>1</v>
      </c>
      <c r="N93" s="177">
        <f t="shared" ca="1" si="2"/>
        <v>1</v>
      </c>
      <c r="O93" s="42"/>
      <c r="P93" s="178" t="s">
        <v>79</v>
      </c>
      <c r="Q93" s="179">
        <f ca="1"/>
        <v>2.4999999999999996</v>
      </c>
      <c r="R93" s="179">
        <f ca="1"/>
        <v>-6.4999999999999982</v>
      </c>
      <c r="S93" s="179">
        <f ca="1"/>
        <v>0</v>
      </c>
      <c r="T93" s="180">
        <f ca="1"/>
        <v>-3.9999999999999991</v>
      </c>
      <c r="U93" s="42"/>
      <c r="V93" s="175" t="s">
        <v>79</v>
      </c>
      <c r="W93" s="181">
        <v>25</v>
      </c>
      <c r="X93" s="182"/>
      <c r="Y93" s="182"/>
      <c r="Z93" s="183"/>
      <c r="AA93" s="42"/>
      <c r="AB93" s="178" t="s">
        <v>79</v>
      </c>
      <c r="AC93" s="179">
        <v>25</v>
      </c>
      <c r="AD93" s="184"/>
      <c r="AE93" s="184"/>
      <c r="AF93" s="185"/>
      <c r="AG93" s="42"/>
      <c r="AH93" s="175" t="s">
        <v>79</v>
      </c>
      <c r="AI93" s="181">
        <v>25</v>
      </c>
      <c r="AJ93" s="182"/>
      <c r="AK93" s="182"/>
      <c r="AL93" s="183">
        <v>-40</v>
      </c>
      <c r="AM93" s="42"/>
      <c r="AN93" s="178" t="s">
        <v>79</v>
      </c>
      <c r="AO93" s="179">
        <v>25</v>
      </c>
      <c r="AP93" s="179">
        <v>-65</v>
      </c>
      <c r="AQ93" s="179"/>
      <c r="AR93" s="180">
        <v>-40</v>
      </c>
      <c r="AT93" s="178" t="s">
        <v>79</v>
      </c>
      <c r="AU93" s="244">
        <f>VLOOKUP($AT93,[1]Scn1!Scn1_Q3_LR,MATCH(AU$6,[1]!Scn_CH,0),0)</f>
        <v>2.4999999999999996</v>
      </c>
      <c r="AV93" s="244">
        <f>VLOOKUP($AT93,[1]Scn1!Scn1_Q3_LR,MATCH(AV$6,[1]!Scn_CH,0),0)</f>
        <v>-6.4999999999999982</v>
      </c>
      <c r="AW93" s="244">
        <f>VLOOKUP($AT93,[1]Scn1!Scn1_Q3_LR,MATCH(AW$6,[1]!Scn_CH,0),0)</f>
        <v>0</v>
      </c>
      <c r="AX93" s="180">
        <f>VLOOKUP($AT93,[1]Scn1!Scn1_Q3_LR,MATCH(AX$6,[1]!Scn_CH,0),0)</f>
        <v>-3.9999999999999991</v>
      </c>
      <c r="AZ93" s="238" t="s">
        <v>79</v>
      </c>
      <c r="BA93" s="239"/>
      <c r="BB93" s="239"/>
      <c r="BC93" s="239"/>
      <c r="BD93" s="240"/>
      <c r="BF93" s="238" t="s">
        <v>79</v>
      </c>
      <c r="BG93" s="239"/>
      <c r="BH93" s="239"/>
      <c r="BI93" s="239"/>
      <c r="BJ93" s="240"/>
    </row>
    <row r="94" spans="4:62" x14ac:dyDescent="0.2">
      <c r="D94" s="178" t="s">
        <v>475</v>
      </c>
      <c r="E94" s="244">
        <f ca="1">IF(K94*Q94*E$112&lt;'Summary Results'!M$2,'Summary Results'!M$2/E$112,K94*Q94)</f>
        <v>0</v>
      </c>
      <c r="F94" s="244">
        <f ca="1">IF(L94*R94*F$112&lt;'Summary Results'!N$2,'Summary Results'!N$2/F$112,L94*R94)</f>
        <v>-6.4999999999999982</v>
      </c>
      <c r="G94" s="244">
        <f ca="1">IF(M94*S94*G$112&lt;'Summary Results'!O$2,'Summary Results'!O$2/G$112,M94*S94)</f>
        <v>0</v>
      </c>
      <c r="H94" s="180">
        <f ca="1">IF(N94*T94*H$112&lt;'Summary Results'!P$2,'Summary Results'!P$2/H$112,N94*T94)</f>
        <v>-3.9999999999999991</v>
      </c>
      <c r="I94" s="42"/>
      <c r="J94" s="175" t="s">
        <v>475</v>
      </c>
      <c r="K94" s="176">
        <f t="shared" ca="1" si="2"/>
        <v>1</v>
      </c>
      <c r="L94" s="176">
        <f t="shared" ca="1" si="2"/>
        <v>1</v>
      </c>
      <c r="M94" s="176">
        <f t="shared" ca="1" si="2"/>
        <v>1</v>
      </c>
      <c r="N94" s="177">
        <f t="shared" ca="1" si="2"/>
        <v>1</v>
      </c>
      <c r="O94" s="42"/>
      <c r="P94" s="178" t="s">
        <v>475</v>
      </c>
      <c r="Q94" s="179">
        <f ca="1"/>
        <v>0</v>
      </c>
      <c r="R94" s="179">
        <f ca="1"/>
        <v>-6.4999999999999982</v>
      </c>
      <c r="S94" s="179">
        <f ca="1"/>
        <v>0</v>
      </c>
      <c r="T94" s="180">
        <f ca="1"/>
        <v>-3.9999999999999991</v>
      </c>
      <c r="U94" s="42"/>
      <c r="V94" s="175" t="s">
        <v>475</v>
      </c>
      <c r="W94" s="181"/>
      <c r="X94" s="182"/>
      <c r="Y94" s="182"/>
      <c r="Z94" s="183"/>
      <c r="AA94" s="42"/>
      <c r="AB94" s="178" t="s">
        <v>475</v>
      </c>
      <c r="AC94" s="179"/>
      <c r="AD94" s="184"/>
      <c r="AE94" s="184"/>
      <c r="AF94" s="185"/>
      <c r="AG94" s="42"/>
      <c r="AH94" s="175" t="s">
        <v>475</v>
      </c>
      <c r="AI94" s="181"/>
      <c r="AJ94" s="182"/>
      <c r="AK94" s="182"/>
      <c r="AL94" s="183">
        <v>-40</v>
      </c>
      <c r="AM94" s="42"/>
      <c r="AN94" s="178" t="s">
        <v>475</v>
      </c>
      <c r="AO94" s="179"/>
      <c r="AP94" s="179">
        <v>-65</v>
      </c>
      <c r="AQ94" s="179"/>
      <c r="AR94" s="180">
        <v>-40</v>
      </c>
      <c r="AT94" s="178" t="s">
        <v>475</v>
      </c>
      <c r="AU94" s="244">
        <f>VLOOKUP($AT94,[1]Scn1!Scn1_Q3_LR,MATCH(AU$6,[1]!Scn_CH,0),0)</f>
        <v>0</v>
      </c>
      <c r="AV94" s="244">
        <f>VLOOKUP($AT94,[1]Scn1!Scn1_Q3_LR,MATCH(AV$6,[1]!Scn_CH,0),0)</f>
        <v>-6.4999999999999982</v>
      </c>
      <c r="AW94" s="244">
        <f>VLOOKUP($AT94,[1]Scn1!Scn1_Q3_LR,MATCH(AW$6,[1]!Scn_CH,0),0)</f>
        <v>0</v>
      </c>
      <c r="AX94" s="180">
        <f>VLOOKUP($AT94,[1]Scn1!Scn1_Q3_LR,MATCH(AX$6,[1]!Scn_CH,0),0)</f>
        <v>-3.9999999999999991</v>
      </c>
      <c r="AZ94" s="238" t="s">
        <v>475</v>
      </c>
      <c r="BA94" s="239"/>
      <c r="BB94" s="239"/>
      <c r="BC94" s="239"/>
      <c r="BD94" s="240"/>
      <c r="BF94" s="238" t="s">
        <v>475</v>
      </c>
      <c r="BG94" s="239"/>
      <c r="BH94" s="239"/>
      <c r="BI94" s="239"/>
      <c r="BJ94" s="240"/>
    </row>
    <row r="95" spans="4:62" x14ac:dyDescent="0.2">
      <c r="D95" s="178" t="s">
        <v>75</v>
      </c>
      <c r="E95" s="244">
        <f ca="1">IF(K95*Q95*E$112&lt;'Summary Results'!M$2,'Summary Results'!M$2/E$112,K95*Q95)</f>
        <v>0</v>
      </c>
      <c r="F95" s="244">
        <f ca="1">IF(L95*R95*F$112&lt;'Summary Results'!N$2,'Summary Results'!N$2/F$112,L95*R95)</f>
        <v>-6.4999999999999982</v>
      </c>
      <c r="G95" s="244">
        <f ca="1">IF(M95*S95*G$112&lt;'Summary Results'!O$2,'Summary Results'!O$2/G$112,M95*S95)</f>
        <v>0</v>
      </c>
      <c r="H95" s="180">
        <f ca="1">IF(N95*T95*H$112&lt;'Summary Results'!P$2,'Summary Results'!P$2/H$112,N95*T95)</f>
        <v>-3.9999999999999991</v>
      </c>
      <c r="I95" s="42"/>
      <c r="J95" s="175" t="s">
        <v>75</v>
      </c>
      <c r="K95" s="176">
        <f t="shared" ca="1" si="2"/>
        <v>1</v>
      </c>
      <c r="L95" s="176">
        <f t="shared" ca="1" si="2"/>
        <v>1</v>
      </c>
      <c r="M95" s="176">
        <f t="shared" ca="1" si="2"/>
        <v>1</v>
      </c>
      <c r="N95" s="177">
        <f t="shared" ca="1" si="2"/>
        <v>1</v>
      </c>
      <c r="O95" s="42"/>
      <c r="P95" s="178" t="s">
        <v>75</v>
      </c>
      <c r="Q95" s="179">
        <f ca="1"/>
        <v>0</v>
      </c>
      <c r="R95" s="179">
        <f ca="1"/>
        <v>-6.4999999999999982</v>
      </c>
      <c r="S95" s="179">
        <f ca="1"/>
        <v>0</v>
      </c>
      <c r="T95" s="180">
        <f ca="1"/>
        <v>-3.9999999999999991</v>
      </c>
      <c r="U95" s="42"/>
      <c r="V95" s="175" t="s">
        <v>75</v>
      </c>
      <c r="W95" s="181"/>
      <c r="X95" s="182"/>
      <c r="Y95" s="182"/>
      <c r="Z95" s="183"/>
      <c r="AA95" s="42"/>
      <c r="AB95" s="178" t="s">
        <v>75</v>
      </c>
      <c r="AC95" s="179"/>
      <c r="AD95" s="184"/>
      <c r="AE95" s="184"/>
      <c r="AF95" s="185"/>
      <c r="AG95" s="42"/>
      <c r="AH95" s="175" t="s">
        <v>75</v>
      </c>
      <c r="AI95" s="181"/>
      <c r="AJ95" s="182"/>
      <c r="AK95" s="182"/>
      <c r="AL95" s="183">
        <v>-40</v>
      </c>
      <c r="AM95" s="42"/>
      <c r="AN95" s="178" t="s">
        <v>75</v>
      </c>
      <c r="AO95" s="179"/>
      <c r="AP95" s="179">
        <v>-65</v>
      </c>
      <c r="AQ95" s="179"/>
      <c r="AR95" s="180">
        <v>-40</v>
      </c>
      <c r="AT95" s="178" t="s">
        <v>75</v>
      </c>
      <c r="AU95" s="244">
        <f>VLOOKUP($AT95,[1]Scn1!Scn1_Q3_LR,MATCH(AU$6,[1]!Scn_CH,0),0)</f>
        <v>0</v>
      </c>
      <c r="AV95" s="244">
        <f>VLOOKUP($AT95,[1]Scn1!Scn1_Q3_LR,MATCH(AV$6,[1]!Scn_CH,0),0)</f>
        <v>-6.4999999999999982</v>
      </c>
      <c r="AW95" s="244">
        <f>VLOOKUP($AT95,[1]Scn1!Scn1_Q3_LR,MATCH(AW$6,[1]!Scn_CH,0),0)</f>
        <v>0</v>
      </c>
      <c r="AX95" s="180">
        <f>VLOOKUP($AT95,[1]Scn1!Scn1_Q3_LR,MATCH(AX$6,[1]!Scn_CH,0),0)</f>
        <v>-3.9999999999999991</v>
      </c>
      <c r="AZ95" s="238" t="s">
        <v>75</v>
      </c>
      <c r="BA95" s="239"/>
      <c r="BB95" s="239"/>
      <c r="BC95" s="239"/>
      <c r="BD95" s="240"/>
      <c r="BF95" s="238" t="s">
        <v>75</v>
      </c>
      <c r="BG95" s="239"/>
      <c r="BH95" s="239"/>
      <c r="BI95" s="239"/>
      <c r="BJ95" s="240"/>
    </row>
    <row r="96" spans="4:62" x14ac:dyDescent="0.2">
      <c r="D96" s="178" t="s">
        <v>80</v>
      </c>
      <c r="E96" s="244">
        <f ca="1">IF(K96*Q96*E$112&lt;'Summary Results'!M$2,'Summary Results'!M$2/E$112,K96*Q96)</f>
        <v>-0.49999999999999989</v>
      </c>
      <c r="F96" s="244">
        <f ca="1">IF(L96*R96*F$112&lt;'Summary Results'!N$2,'Summary Results'!N$2/F$112,L96*R96)</f>
        <v>-6.4999999999999982</v>
      </c>
      <c r="G96" s="244">
        <f ca="1">IF(M96*S96*G$112&lt;'Summary Results'!O$2,'Summary Results'!O$2/G$112,M96*S96)</f>
        <v>0</v>
      </c>
      <c r="H96" s="180">
        <f ca="1">IF(N96*T96*H$112&lt;'Summary Results'!P$2,'Summary Results'!P$2/H$112,N96*T96)</f>
        <v>-3.9999999999999991</v>
      </c>
      <c r="I96" s="42"/>
      <c r="J96" s="175" t="s">
        <v>80</v>
      </c>
      <c r="K96" s="176">
        <f t="shared" ca="1" si="2"/>
        <v>1</v>
      </c>
      <c r="L96" s="176">
        <f t="shared" ca="1" si="2"/>
        <v>1</v>
      </c>
      <c r="M96" s="176">
        <f t="shared" ca="1" si="2"/>
        <v>1</v>
      </c>
      <c r="N96" s="177">
        <f t="shared" ca="1" si="2"/>
        <v>1</v>
      </c>
      <c r="O96" s="42"/>
      <c r="P96" s="178" t="s">
        <v>80</v>
      </c>
      <c r="Q96" s="179">
        <f ca="1"/>
        <v>-0.49999999999999989</v>
      </c>
      <c r="R96" s="179">
        <f ca="1"/>
        <v>-6.4999999999999982</v>
      </c>
      <c r="S96" s="179">
        <f ca="1"/>
        <v>0</v>
      </c>
      <c r="T96" s="180">
        <f ca="1"/>
        <v>-3.9999999999999991</v>
      </c>
      <c r="U96" s="42"/>
      <c r="V96" s="175" t="s">
        <v>80</v>
      </c>
      <c r="W96" s="181">
        <v>-5</v>
      </c>
      <c r="X96" s="182"/>
      <c r="Y96" s="182"/>
      <c r="Z96" s="183"/>
      <c r="AA96" s="42"/>
      <c r="AB96" s="178" t="s">
        <v>80</v>
      </c>
      <c r="AC96" s="179">
        <v>-5</v>
      </c>
      <c r="AD96" s="184"/>
      <c r="AE96" s="184"/>
      <c r="AF96" s="185"/>
      <c r="AG96" s="42"/>
      <c r="AH96" s="175" t="s">
        <v>80</v>
      </c>
      <c r="AI96" s="181">
        <v>-5</v>
      </c>
      <c r="AJ96" s="182"/>
      <c r="AK96" s="182"/>
      <c r="AL96" s="183">
        <v>-40</v>
      </c>
      <c r="AM96" s="42"/>
      <c r="AN96" s="178" t="s">
        <v>80</v>
      </c>
      <c r="AO96" s="179">
        <v>-5</v>
      </c>
      <c r="AP96" s="179">
        <v>-65</v>
      </c>
      <c r="AQ96" s="179"/>
      <c r="AR96" s="180">
        <v>-40</v>
      </c>
      <c r="AT96" s="178" t="s">
        <v>80</v>
      </c>
      <c r="AU96" s="244">
        <f>VLOOKUP($AT96,[1]Scn1!Scn1_Q3_LR,MATCH(AU$6,[1]!Scn_CH,0),0)</f>
        <v>-0.49999999999999989</v>
      </c>
      <c r="AV96" s="244">
        <f>VLOOKUP($AT96,[1]Scn1!Scn1_Q3_LR,MATCH(AV$6,[1]!Scn_CH,0),0)</f>
        <v>-6.4999999999999982</v>
      </c>
      <c r="AW96" s="244">
        <f>VLOOKUP($AT96,[1]Scn1!Scn1_Q3_LR,MATCH(AW$6,[1]!Scn_CH,0),0)</f>
        <v>0</v>
      </c>
      <c r="AX96" s="180">
        <f>VLOOKUP($AT96,[1]Scn1!Scn1_Q3_LR,MATCH(AX$6,[1]!Scn_CH,0),0)</f>
        <v>-3.9999999999999991</v>
      </c>
      <c r="AZ96" s="238" t="s">
        <v>80</v>
      </c>
      <c r="BA96" s="239"/>
      <c r="BB96" s="239"/>
      <c r="BC96" s="239"/>
      <c r="BD96" s="240"/>
      <c r="BF96" s="238" t="s">
        <v>80</v>
      </c>
      <c r="BG96" s="239"/>
      <c r="BH96" s="239"/>
      <c r="BI96" s="239"/>
      <c r="BJ96" s="240"/>
    </row>
    <row r="97" spans="4:62" x14ac:dyDescent="0.2">
      <c r="D97" s="178" t="s">
        <v>81</v>
      </c>
      <c r="E97" s="244">
        <f ca="1">IF(K97*Q97*E$112&lt;'Summary Results'!M$2,'Summary Results'!M$2/E$112,K97*Q97)</f>
        <v>-0.49999999999999989</v>
      </c>
      <c r="F97" s="244">
        <f ca="1">IF(L97*R97*F$112&lt;'Summary Results'!N$2,'Summary Results'!N$2/F$112,L97*R97)</f>
        <v>-6.4999999999999982</v>
      </c>
      <c r="G97" s="244">
        <f ca="1">IF(M97*S97*G$112&lt;'Summary Results'!O$2,'Summary Results'!O$2/G$112,M97*S97)</f>
        <v>0</v>
      </c>
      <c r="H97" s="180">
        <f ca="1">IF(N97*T97*H$112&lt;'Summary Results'!P$2,'Summary Results'!P$2/H$112,N97*T97)</f>
        <v>-3.9999999999999991</v>
      </c>
      <c r="I97" s="42"/>
      <c r="J97" s="175" t="s">
        <v>81</v>
      </c>
      <c r="K97" s="176">
        <f t="shared" ca="1" si="2"/>
        <v>1</v>
      </c>
      <c r="L97" s="176">
        <f t="shared" ca="1" si="2"/>
        <v>1</v>
      </c>
      <c r="M97" s="176">
        <f t="shared" ca="1" si="2"/>
        <v>1</v>
      </c>
      <c r="N97" s="177">
        <f t="shared" ca="1" si="2"/>
        <v>1</v>
      </c>
      <c r="O97" s="42"/>
      <c r="P97" s="178" t="s">
        <v>81</v>
      </c>
      <c r="Q97" s="179">
        <f ca="1"/>
        <v>-0.49999999999999989</v>
      </c>
      <c r="R97" s="179">
        <f ca="1"/>
        <v>-6.4999999999999982</v>
      </c>
      <c r="S97" s="179">
        <f ca="1"/>
        <v>0</v>
      </c>
      <c r="T97" s="180">
        <f ca="1"/>
        <v>-3.9999999999999991</v>
      </c>
      <c r="U97" s="42"/>
      <c r="V97" s="175" t="s">
        <v>81</v>
      </c>
      <c r="W97" s="181">
        <v>-5</v>
      </c>
      <c r="X97" s="182"/>
      <c r="Y97" s="182"/>
      <c r="Z97" s="183"/>
      <c r="AA97" s="42"/>
      <c r="AB97" s="178" t="s">
        <v>81</v>
      </c>
      <c r="AC97" s="179">
        <v>-5</v>
      </c>
      <c r="AD97" s="184"/>
      <c r="AE97" s="184"/>
      <c r="AF97" s="185"/>
      <c r="AG97" s="42"/>
      <c r="AH97" s="175" t="s">
        <v>81</v>
      </c>
      <c r="AI97" s="181">
        <v>-5</v>
      </c>
      <c r="AJ97" s="182"/>
      <c r="AK97" s="182"/>
      <c r="AL97" s="183">
        <v>-40</v>
      </c>
      <c r="AM97" s="42"/>
      <c r="AN97" s="178" t="s">
        <v>81</v>
      </c>
      <c r="AO97" s="179">
        <v>-5</v>
      </c>
      <c r="AP97" s="179">
        <v>-65</v>
      </c>
      <c r="AQ97" s="179"/>
      <c r="AR97" s="180">
        <v>-40</v>
      </c>
      <c r="AT97" s="178" t="s">
        <v>81</v>
      </c>
      <c r="AU97" s="244">
        <f>VLOOKUP($AT97,[1]Scn1!Scn1_Q3_LR,MATCH(AU$6,[1]!Scn_CH,0),0)</f>
        <v>-0.49999999999999989</v>
      </c>
      <c r="AV97" s="244">
        <f>VLOOKUP($AT97,[1]Scn1!Scn1_Q3_LR,MATCH(AV$6,[1]!Scn_CH,0),0)</f>
        <v>-6.4999999999999982</v>
      </c>
      <c r="AW97" s="244">
        <f>VLOOKUP($AT97,[1]Scn1!Scn1_Q3_LR,MATCH(AW$6,[1]!Scn_CH,0),0)</f>
        <v>0</v>
      </c>
      <c r="AX97" s="180">
        <f>VLOOKUP($AT97,[1]Scn1!Scn1_Q3_LR,MATCH(AX$6,[1]!Scn_CH,0),0)</f>
        <v>-3.9999999999999991</v>
      </c>
      <c r="AZ97" s="238" t="s">
        <v>81</v>
      </c>
      <c r="BA97" s="239"/>
      <c r="BB97" s="239"/>
      <c r="BC97" s="239"/>
      <c r="BD97" s="240"/>
      <c r="BF97" s="238" t="s">
        <v>81</v>
      </c>
      <c r="BG97" s="239"/>
      <c r="BH97" s="239"/>
      <c r="BI97" s="239"/>
      <c r="BJ97" s="240"/>
    </row>
    <row r="98" spans="4:62" x14ac:dyDescent="0.2">
      <c r="D98" s="178" t="s">
        <v>82</v>
      </c>
      <c r="E98" s="244">
        <f ca="1">IF(K98*Q98*E$112&lt;'Summary Results'!M$2,'Summary Results'!M$2/E$112,K98*Q98)</f>
        <v>-2.5</v>
      </c>
      <c r="F98" s="244">
        <f ca="1">IF(L98*R98*F$112&lt;'Summary Results'!N$2,'Summary Results'!N$2/F$112,L98*R98)</f>
        <v>-6.4999999999999982</v>
      </c>
      <c r="G98" s="244">
        <f ca="1">IF(M98*S98*G$112&lt;'Summary Results'!O$2,'Summary Results'!O$2/G$112,M98*S98)</f>
        <v>0</v>
      </c>
      <c r="H98" s="180">
        <f ca="1">IF(N98*T98*H$112&lt;'Summary Results'!P$2,'Summary Results'!P$2/H$112,N98*T98)</f>
        <v>-3.9999999999999991</v>
      </c>
      <c r="I98" s="42"/>
      <c r="J98" s="175" t="s">
        <v>82</v>
      </c>
      <c r="K98" s="176">
        <f t="shared" ca="1" si="2"/>
        <v>1</v>
      </c>
      <c r="L98" s="176">
        <f t="shared" ca="1" si="2"/>
        <v>1</v>
      </c>
      <c r="M98" s="176">
        <f t="shared" ca="1" si="2"/>
        <v>1</v>
      </c>
      <c r="N98" s="177">
        <f t="shared" ca="1" si="2"/>
        <v>1</v>
      </c>
      <c r="O98" s="42"/>
      <c r="P98" s="178" t="s">
        <v>82</v>
      </c>
      <c r="Q98" s="179">
        <f ca="1"/>
        <v>-2.5</v>
      </c>
      <c r="R98" s="179">
        <f ca="1"/>
        <v>-6.4999999999999982</v>
      </c>
      <c r="S98" s="179">
        <f ca="1"/>
        <v>0</v>
      </c>
      <c r="T98" s="180">
        <f ca="1"/>
        <v>-3.9999999999999991</v>
      </c>
      <c r="U98" s="42"/>
      <c r="V98" s="175" t="s">
        <v>82</v>
      </c>
      <c r="W98" s="181"/>
      <c r="X98" s="182">
        <v>-65</v>
      </c>
      <c r="Y98" s="182"/>
      <c r="Z98" s="183">
        <v>-40</v>
      </c>
      <c r="AA98" s="42"/>
      <c r="AB98" s="178" t="s">
        <v>82</v>
      </c>
      <c r="AC98" s="179">
        <v>-5</v>
      </c>
      <c r="AD98" s="184">
        <v>-65</v>
      </c>
      <c r="AE98" s="184"/>
      <c r="AF98" s="185">
        <v>-40</v>
      </c>
      <c r="AG98" s="42"/>
      <c r="AH98" s="175" t="s">
        <v>82</v>
      </c>
      <c r="AI98" s="181">
        <v>-5</v>
      </c>
      <c r="AJ98" s="182">
        <v>-65</v>
      </c>
      <c r="AK98" s="182"/>
      <c r="AL98" s="183">
        <v>-40</v>
      </c>
      <c r="AM98" s="42"/>
      <c r="AN98" s="178" t="s">
        <v>82</v>
      </c>
      <c r="AO98" s="179">
        <v>-5</v>
      </c>
      <c r="AP98" s="179">
        <v>-65</v>
      </c>
      <c r="AQ98" s="179"/>
      <c r="AR98" s="180">
        <v>-40</v>
      </c>
      <c r="AT98" s="178" t="s">
        <v>82</v>
      </c>
      <c r="AU98" s="244">
        <f>VLOOKUP($AT98,[1]Scn1!Scn1_Q3_LR,MATCH(AU$6,[1]!Scn_CH,0),0)</f>
        <v>-2.5</v>
      </c>
      <c r="AV98" s="244">
        <f>VLOOKUP($AT98,[1]Scn1!Scn1_Q3_LR,MATCH(AV$6,[1]!Scn_CH,0),0)</f>
        <v>-6.4999999999999982</v>
      </c>
      <c r="AW98" s="244">
        <f>VLOOKUP($AT98,[1]Scn1!Scn1_Q3_LR,MATCH(AW$6,[1]!Scn_CH,0),0)</f>
        <v>0</v>
      </c>
      <c r="AX98" s="180">
        <f>VLOOKUP($AT98,[1]Scn1!Scn1_Q3_LR,MATCH(AX$6,[1]!Scn_CH,0),0)</f>
        <v>-3.9999999999999991</v>
      </c>
      <c r="AZ98" s="238" t="s">
        <v>82</v>
      </c>
      <c r="BA98" s="239"/>
      <c r="BB98" s="239"/>
      <c r="BC98" s="239"/>
      <c r="BD98" s="240"/>
      <c r="BF98" s="238" t="s">
        <v>82</v>
      </c>
      <c r="BG98" s="239"/>
      <c r="BH98" s="239"/>
      <c r="BI98" s="239"/>
      <c r="BJ98" s="240"/>
    </row>
    <row r="99" spans="4:62" x14ac:dyDescent="0.2">
      <c r="D99" s="178" t="s">
        <v>83</v>
      </c>
      <c r="E99" s="244">
        <f ca="1">IF(K99*Q99*E$112&lt;'Summary Results'!M$2,'Summary Results'!M$2/E$112,K99*Q99)</f>
        <v>-2.4999999999999996</v>
      </c>
      <c r="F99" s="244">
        <f ca="1">IF(L99*R99*F$112&lt;'Summary Results'!N$2,'Summary Results'!N$2/F$112,L99*R99)</f>
        <v>-6.4999999999999982</v>
      </c>
      <c r="G99" s="244">
        <f ca="1">IF(M99*S99*G$112&lt;'Summary Results'!O$2,'Summary Results'!O$2/G$112,M99*S99)</f>
        <v>0</v>
      </c>
      <c r="H99" s="180">
        <f ca="1">IF(N99*T99*H$112&lt;'Summary Results'!P$2,'Summary Results'!P$2/H$112,N99*T99)</f>
        <v>-3.9999999999999991</v>
      </c>
      <c r="I99" s="42"/>
      <c r="J99" s="175" t="s">
        <v>83</v>
      </c>
      <c r="K99" s="176">
        <f t="shared" ca="1" si="2"/>
        <v>1</v>
      </c>
      <c r="L99" s="176">
        <f t="shared" ca="1" si="2"/>
        <v>1</v>
      </c>
      <c r="M99" s="176">
        <f t="shared" ca="1" si="2"/>
        <v>1</v>
      </c>
      <c r="N99" s="177">
        <f t="shared" ca="1" si="2"/>
        <v>1</v>
      </c>
      <c r="O99" s="42"/>
      <c r="P99" s="178" t="s">
        <v>83</v>
      </c>
      <c r="Q99" s="179">
        <f ca="1"/>
        <v>-2.4999999999999996</v>
      </c>
      <c r="R99" s="179">
        <f ca="1"/>
        <v>-6.4999999999999982</v>
      </c>
      <c r="S99" s="179">
        <f ca="1"/>
        <v>0</v>
      </c>
      <c r="T99" s="180">
        <f ca="1"/>
        <v>-3.9999999999999991</v>
      </c>
      <c r="U99" s="42"/>
      <c r="V99" s="175" t="s">
        <v>83</v>
      </c>
      <c r="W99" s="181">
        <v>-25</v>
      </c>
      <c r="X99" s="182"/>
      <c r="Y99" s="182"/>
      <c r="Z99" s="183"/>
      <c r="AA99" s="42"/>
      <c r="AB99" s="178" t="s">
        <v>83</v>
      </c>
      <c r="AC99" s="179">
        <v>-25</v>
      </c>
      <c r="AD99" s="184"/>
      <c r="AE99" s="184"/>
      <c r="AF99" s="185"/>
      <c r="AG99" s="42"/>
      <c r="AH99" s="175" t="s">
        <v>83</v>
      </c>
      <c r="AI99" s="181">
        <v>-25</v>
      </c>
      <c r="AJ99" s="182"/>
      <c r="AK99" s="182"/>
      <c r="AL99" s="183">
        <v>-40</v>
      </c>
      <c r="AM99" s="42"/>
      <c r="AN99" s="178" t="s">
        <v>83</v>
      </c>
      <c r="AO99" s="179">
        <v>-25</v>
      </c>
      <c r="AP99" s="179">
        <v>-65</v>
      </c>
      <c r="AQ99" s="179"/>
      <c r="AR99" s="180">
        <v>-40</v>
      </c>
      <c r="AT99" s="178" t="s">
        <v>83</v>
      </c>
      <c r="AU99" s="244">
        <f>VLOOKUP($AT99,[1]Scn1!Scn1_Q3_LR,MATCH(AU$6,[1]!Scn_CH,0),0)</f>
        <v>-2.4999999999999996</v>
      </c>
      <c r="AV99" s="244">
        <f>VLOOKUP($AT99,[1]Scn1!Scn1_Q3_LR,MATCH(AV$6,[1]!Scn_CH,0),0)</f>
        <v>-6.4999999999999982</v>
      </c>
      <c r="AW99" s="244">
        <f>VLOOKUP($AT99,[1]Scn1!Scn1_Q3_LR,MATCH(AW$6,[1]!Scn_CH,0),0)</f>
        <v>0</v>
      </c>
      <c r="AX99" s="180">
        <f>VLOOKUP($AT99,[1]Scn1!Scn1_Q3_LR,MATCH(AX$6,[1]!Scn_CH,0),0)</f>
        <v>-3.9999999999999991</v>
      </c>
      <c r="AZ99" s="238" t="s">
        <v>83</v>
      </c>
      <c r="BA99" s="239"/>
      <c r="BB99" s="239"/>
      <c r="BC99" s="239"/>
      <c r="BD99" s="240"/>
      <c r="BF99" s="238" t="s">
        <v>83</v>
      </c>
      <c r="BG99" s="239"/>
      <c r="BH99" s="239"/>
      <c r="BI99" s="239"/>
      <c r="BJ99" s="240"/>
    </row>
    <row r="100" spans="4:62" x14ac:dyDescent="0.2">
      <c r="D100" s="178" t="s">
        <v>84</v>
      </c>
      <c r="E100" s="244">
        <f ca="1">IF(K100*Q100*E$112&lt;'Summary Results'!M$2,'Summary Results'!M$2/E$112,K100*Q100)</f>
        <v>-5.9999999999999982</v>
      </c>
      <c r="F100" s="244">
        <f ca="1">IF(L100*R100*F$112&lt;'Summary Results'!N$2,'Summary Results'!N$2/F$112,L100*R100)</f>
        <v>-6.4999999999999982</v>
      </c>
      <c r="G100" s="244">
        <f ca="1">IF(M100*S100*G$112&lt;'Summary Results'!O$2,'Summary Results'!O$2/G$112,M100*S100)</f>
        <v>0</v>
      </c>
      <c r="H100" s="180">
        <f ca="1">IF(N100*T100*H$112&lt;'Summary Results'!P$2,'Summary Results'!P$2/H$112,N100*T100)</f>
        <v>-5.9999999999999982</v>
      </c>
      <c r="I100" s="42"/>
      <c r="J100" s="175" t="s">
        <v>84</v>
      </c>
      <c r="K100" s="176">
        <f t="shared" ca="1" si="2"/>
        <v>1</v>
      </c>
      <c r="L100" s="176">
        <f t="shared" ca="1" si="2"/>
        <v>1</v>
      </c>
      <c r="M100" s="176">
        <f t="shared" ca="1" si="2"/>
        <v>1</v>
      </c>
      <c r="N100" s="177">
        <f t="shared" ca="1" si="2"/>
        <v>1</v>
      </c>
      <c r="O100" s="42"/>
      <c r="P100" s="178" t="s">
        <v>84</v>
      </c>
      <c r="Q100" s="179">
        <f ca="1"/>
        <v>-5.9999999999999982</v>
      </c>
      <c r="R100" s="179">
        <f ca="1"/>
        <v>-6.4999999999999982</v>
      </c>
      <c r="S100" s="179">
        <f ca="1"/>
        <v>0</v>
      </c>
      <c r="T100" s="180">
        <f ca="1"/>
        <v>-5.9999999999999982</v>
      </c>
      <c r="U100" s="42"/>
      <c r="V100" s="175" t="s">
        <v>84</v>
      </c>
      <c r="W100" s="181">
        <v>-60</v>
      </c>
      <c r="X100" s="182"/>
      <c r="Y100" s="182"/>
      <c r="Z100" s="183"/>
      <c r="AA100" s="42"/>
      <c r="AB100" s="178" t="s">
        <v>84</v>
      </c>
      <c r="AC100" s="179">
        <v>-60</v>
      </c>
      <c r="AD100" s="184"/>
      <c r="AE100" s="184"/>
      <c r="AF100" s="185"/>
      <c r="AG100" s="42"/>
      <c r="AH100" s="175" t="s">
        <v>84</v>
      </c>
      <c r="AI100" s="181">
        <v>-60</v>
      </c>
      <c r="AJ100" s="182"/>
      <c r="AK100" s="182"/>
      <c r="AL100" s="183">
        <v>-60</v>
      </c>
      <c r="AM100" s="42"/>
      <c r="AN100" s="178" t="s">
        <v>84</v>
      </c>
      <c r="AO100" s="179">
        <v>-60</v>
      </c>
      <c r="AP100" s="179">
        <v>-65</v>
      </c>
      <c r="AQ100" s="179"/>
      <c r="AR100" s="180">
        <v>-60</v>
      </c>
      <c r="AT100" s="178" t="s">
        <v>84</v>
      </c>
      <c r="AU100" s="244">
        <f>VLOOKUP($AT100,[1]Scn1!Scn1_Q3_LR,MATCH(AU$6,[1]!Scn_CH,0),0)</f>
        <v>-5.9999999999999982</v>
      </c>
      <c r="AV100" s="244">
        <f>VLOOKUP($AT100,[1]Scn1!Scn1_Q3_LR,MATCH(AV$6,[1]!Scn_CH,0),0)</f>
        <v>-6.4999999999999982</v>
      </c>
      <c r="AW100" s="244">
        <f>VLOOKUP($AT100,[1]Scn1!Scn1_Q3_LR,MATCH(AW$6,[1]!Scn_CH,0),0)</f>
        <v>0</v>
      </c>
      <c r="AX100" s="180">
        <f>VLOOKUP($AT100,[1]Scn1!Scn1_Q3_LR,MATCH(AX$6,[1]!Scn_CH,0),0)</f>
        <v>-5.9999999999999982</v>
      </c>
      <c r="AZ100" s="238" t="s">
        <v>84</v>
      </c>
      <c r="BA100" s="239"/>
      <c r="BB100" s="239"/>
      <c r="BC100" s="239"/>
      <c r="BD100" s="240"/>
      <c r="BF100" s="238" t="s">
        <v>84</v>
      </c>
      <c r="BG100" s="239"/>
      <c r="BH100" s="239"/>
      <c r="BI100" s="239"/>
      <c r="BJ100" s="240"/>
    </row>
    <row r="101" spans="4:62" x14ac:dyDescent="0.2">
      <c r="D101" s="178" t="s">
        <v>85</v>
      </c>
      <c r="E101" s="244">
        <f ca="1">IF(K101*Q101*E$112&lt;'Summary Results'!M$2,'Summary Results'!M$2/E$112,K101*Q101)</f>
        <v>-25</v>
      </c>
      <c r="F101" s="244">
        <f ca="1">IF(L101*R101*F$112&lt;'Summary Results'!N$2,'Summary Results'!N$2/F$112,L101*R101)</f>
        <v>-6.4999999999999982</v>
      </c>
      <c r="G101" s="244">
        <f ca="1">IF(M101*S101*G$112&lt;'Summary Results'!O$2,'Summary Results'!O$2/G$112,M101*S101)</f>
        <v>0</v>
      </c>
      <c r="H101" s="180">
        <f ca="1">IF(N101*T101*H$112&lt;'Summary Results'!P$2,'Summary Results'!P$2/H$112,N101*T101)</f>
        <v>-4.9999999999999991</v>
      </c>
      <c r="I101" s="42"/>
      <c r="J101" s="175" t="s">
        <v>85</v>
      </c>
      <c r="K101" s="176">
        <f t="shared" ca="1" si="2"/>
        <v>1</v>
      </c>
      <c r="L101" s="176">
        <f t="shared" ca="1" si="2"/>
        <v>1</v>
      </c>
      <c r="M101" s="176">
        <f t="shared" ca="1" si="2"/>
        <v>1</v>
      </c>
      <c r="N101" s="177">
        <f t="shared" ca="1" si="2"/>
        <v>1</v>
      </c>
      <c r="O101" s="42"/>
      <c r="P101" s="178" t="s">
        <v>85</v>
      </c>
      <c r="Q101" s="179">
        <f ca="1"/>
        <v>-25</v>
      </c>
      <c r="R101" s="179">
        <f ca="1"/>
        <v>-6.4999999999999982</v>
      </c>
      <c r="S101" s="179">
        <f ca="1"/>
        <v>0</v>
      </c>
      <c r="T101" s="180">
        <f ca="1"/>
        <v>-4.9999999999999991</v>
      </c>
      <c r="U101" s="42"/>
      <c r="V101" s="175" t="s">
        <v>85</v>
      </c>
      <c r="W101" s="181"/>
      <c r="X101" s="182">
        <v>-65</v>
      </c>
      <c r="Y101" s="182"/>
      <c r="Z101" s="183"/>
      <c r="AA101" s="42"/>
      <c r="AB101" s="178" t="s">
        <v>85</v>
      </c>
      <c r="AC101" s="179">
        <v>-50</v>
      </c>
      <c r="AD101" s="184">
        <v>-65</v>
      </c>
      <c r="AE101" s="184"/>
      <c r="AF101" s="185"/>
      <c r="AG101" s="42"/>
      <c r="AH101" s="175" t="s">
        <v>85</v>
      </c>
      <c r="AI101" s="181">
        <v>-50</v>
      </c>
      <c r="AJ101" s="182">
        <v>-65</v>
      </c>
      <c r="AK101" s="182"/>
      <c r="AL101" s="183">
        <v>-50</v>
      </c>
      <c r="AM101" s="42"/>
      <c r="AN101" s="178" t="s">
        <v>85</v>
      </c>
      <c r="AO101" s="179">
        <v>-50</v>
      </c>
      <c r="AP101" s="179">
        <v>-65</v>
      </c>
      <c r="AQ101" s="179"/>
      <c r="AR101" s="180">
        <v>-50</v>
      </c>
      <c r="AT101" s="178" t="s">
        <v>85</v>
      </c>
      <c r="AU101" s="244">
        <f>VLOOKUP($AT101,[1]Scn1!Scn1_Q3_LR,MATCH(AU$6,[1]!Scn_CH,0),0)</f>
        <v>-25</v>
      </c>
      <c r="AV101" s="244">
        <f>VLOOKUP($AT101,[1]Scn1!Scn1_Q3_LR,MATCH(AV$6,[1]!Scn_CH,0),0)</f>
        <v>-6.4999999999999982</v>
      </c>
      <c r="AW101" s="244">
        <f>VLOOKUP($AT101,[1]Scn1!Scn1_Q3_LR,MATCH(AW$6,[1]!Scn_CH,0),0)</f>
        <v>0</v>
      </c>
      <c r="AX101" s="180">
        <f>VLOOKUP($AT101,[1]Scn1!Scn1_Q3_LR,MATCH(AX$6,[1]!Scn_CH,0),0)</f>
        <v>-4.9999999999999991</v>
      </c>
      <c r="AZ101" s="238" t="s">
        <v>85</v>
      </c>
      <c r="BA101" s="239"/>
      <c r="BB101" s="239"/>
      <c r="BC101" s="239"/>
      <c r="BD101" s="240"/>
      <c r="BF101" s="238" t="s">
        <v>85</v>
      </c>
      <c r="BG101" s="239"/>
      <c r="BH101" s="239"/>
      <c r="BI101" s="239"/>
      <c r="BJ101" s="240"/>
    </row>
    <row r="102" spans="4:62" x14ac:dyDescent="0.2">
      <c r="D102" s="178" t="s">
        <v>476</v>
      </c>
      <c r="E102" s="244">
        <f ca="1">IF(K102*Q102*E$112&lt;'Summary Results'!M$2,'Summary Results'!M$2/E$112,K102*Q102)</f>
        <v>-2.4999999999999996</v>
      </c>
      <c r="F102" s="244">
        <f ca="1">IF(L102*R102*F$112&lt;'Summary Results'!N$2,'Summary Results'!N$2/F$112,L102*R102)</f>
        <v>-6.4999999999999982</v>
      </c>
      <c r="G102" s="244">
        <f ca="1">IF(M102*S102*G$112&lt;'Summary Results'!O$2,'Summary Results'!O$2/G$112,M102*S102)</f>
        <v>0</v>
      </c>
      <c r="H102" s="180">
        <f ca="1">IF(N102*T102*H$112&lt;'Summary Results'!P$2,'Summary Results'!P$2/H$112,N102*T102)</f>
        <v>-3.9999999999999991</v>
      </c>
      <c r="I102" s="42"/>
      <c r="J102" s="175" t="s">
        <v>476</v>
      </c>
      <c r="K102" s="176">
        <f t="shared" ca="1" si="2"/>
        <v>1</v>
      </c>
      <c r="L102" s="176">
        <f t="shared" ca="1" si="2"/>
        <v>1</v>
      </c>
      <c r="M102" s="176">
        <f t="shared" ca="1" si="2"/>
        <v>1</v>
      </c>
      <c r="N102" s="177">
        <f t="shared" ca="1" si="2"/>
        <v>1</v>
      </c>
      <c r="O102" s="42"/>
      <c r="P102" s="178" t="s">
        <v>476</v>
      </c>
      <c r="Q102" s="179">
        <f ca="1"/>
        <v>-2.4999999999999996</v>
      </c>
      <c r="R102" s="179">
        <f ca="1"/>
        <v>-6.4999999999999982</v>
      </c>
      <c r="S102" s="179">
        <f ca="1"/>
        <v>0</v>
      </c>
      <c r="T102" s="180">
        <f ca="1"/>
        <v>-3.9999999999999991</v>
      </c>
      <c r="U102" s="42"/>
      <c r="V102" s="175" t="s">
        <v>476</v>
      </c>
      <c r="W102" s="181">
        <v>-25</v>
      </c>
      <c r="X102" s="182"/>
      <c r="Y102" s="182"/>
      <c r="Z102" s="183"/>
      <c r="AA102" s="42"/>
      <c r="AB102" s="178" t="s">
        <v>476</v>
      </c>
      <c r="AC102" s="179">
        <v>-25</v>
      </c>
      <c r="AD102" s="184"/>
      <c r="AE102" s="184"/>
      <c r="AF102" s="185"/>
      <c r="AG102" s="42"/>
      <c r="AH102" s="175" t="s">
        <v>476</v>
      </c>
      <c r="AI102" s="181">
        <v>-25</v>
      </c>
      <c r="AJ102" s="182"/>
      <c r="AK102" s="182"/>
      <c r="AL102" s="183">
        <v>-40</v>
      </c>
      <c r="AM102" s="42"/>
      <c r="AN102" s="178" t="s">
        <v>476</v>
      </c>
      <c r="AO102" s="179">
        <v>-25</v>
      </c>
      <c r="AP102" s="179">
        <v>-65</v>
      </c>
      <c r="AQ102" s="179"/>
      <c r="AR102" s="180">
        <v>-40</v>
      </c>
      <c r="AT102" s="178" t="s">
        <v>476</v>
      </c>
      <c r="AU102" s="244">
        <f>VLOOKUP($AT102,[1]Scn1!Scn1_Q3_LR,MATCH(AU$6,[1]!Scn_CH,0),0)</f>
        <v>-2.4999999999999996</v>
      </c>
      <c r="AV102" s="244">
        <f>VLOOKUP($AT102,[1]Scn1!Scn1_Q3_LR,MATCH(AV$6,[1]!Scn_CH,0),0)</f>
        <v>-6.4999999999999982</v>
      </c>
      <c r="AW102" s="244">
        <f>VLOOKUP($AT102,[1]Scn1!Scn1_Q3_LR,MATCH(AW$6,[1]!Scn_CH,0),0)</f>
        <v>0</v>
      </c>
      <c r="AX102" s="180">
        <f>VLOOKUP($AT102,[1]Scn1!Scn1_Q3_LR,MATCH(AX$6,[1]!Scn_CH,0),0)</f>
        <v>-3.9999999999999991</v>
      </c>
      <c r="AZ102" s="238" t="s">
        <v>476</v>
      </c>
      <c r="BA102" s="239"/>
      <c r="BB102" s="239"/>
      <c r="BC102" s="239"/>
      <c r="BD102" s="240"/>
      <c r="BF102" s="238" t="s">
        <v>476</v>
      </c>
      <c r="BG102" s="239"/>
      <c r="BH102" s="239"/>
      <c r="BI102" s="239"/>
      <c r="BJ102" s="240"/>
    </row>
    <row r="103" spans="4:62" x14ac:dyDescent="0.2">
      <c r="D103" s="178" t="s">
        <v>86</v>
      </c>
      <c r="E103" s="244">
        <f ca="1">IF(K103*Q103*E$112&lt;'Summary Results'!M$2,'Summary Results'!M$2/E$112,K103*Q103)</f>
        <v>-3</v>
      </c>
      <c r="F103" s="244">
        <f ca="1">IF(L103*R103*F$112&lt;'Summary Results'!N$2,'Summary Results'!N$2/F$112,L103*R103)</f>
        <v>-6.4999999999999982</v>
      </c>
      <c r="G103" s="244">
        <f ca="1">IF(M103*S103*G$112&lt;'Summary Results'!O$2,'Summary Results'!O$2/G$112,M103*S103)</f>
        <v>0</v>
      </c>
      <c r="H103" s="180">
        <f ca="1">IF(N103*T103*H$112&lt;'Summary Results'!P$2,'Summary Results'!P$2/H$112,N103*T103)</f>
        <v>-3.9999999999999991</v>
      </c>
      <c r="I103" s="42"/>
      <c r="J103" s="175" t="s">
        <v>86</v>
      </c>
      <c r="K103" s="176">
        <f t="shared" ca="1" si="2"/>
        <v>1</v>
      </c>
      <c r="L103" s="176">
        <f t="shared" ca="1" si="2"/>
        <v>1</v>
      </c>
      <c r="M103" s="176">
        <f t="shared" ca="1" si="2"/>
        <v>1</v>
      </c>
      <c r="N103" s="177">
        <f t="shared" ca="1" si="2"/>
        <v>1</v>
      </c>
      <c r="O103" s="42"/>
      <c r="P103" s="178" t="s">
        <v>86</v>
      </c>
      <c r="Q103" s="179">
        <f ca="1"/>
        <v>-3</v>
      </c>
      <c r="R103" s="179">
        <f ca="1"/>
        <v>-6.4999999999999982</v>
      </c>
      <c r="S103" s="179">
        <f ca="1"/>
        <v>0</v>
      </c>
      <c r="T103" s="180">
        <f ca="1"/>
        <v>-3.9999999999999991</v>
      </c>
      <c r="U103" s="42"/>
      <c r="V103" s="175" t="s">
        <v>86</v>
      </c>
      <c r="W103" s="181">
        <v>-5</v>
      </c>
      <c r="X103" s="182"/>
      <c r="Y103" s="182"/>
      <c r="Z103" s="183">
        <v>-40</v>
      </c>
      <c r="AA103" s="42"/>
      <c r="AB103" s="178" t="s">
        <v>86</v>
      </c>
      <c r="AC103" s="179">
        <v>-10</v>
      </c>
      <c r="AD103" s="184"/>
      <c r="AE103" s="184"/>
      <c r="AF103" s="185">
        <v>-40</v>
      </c>
      <c r="AG103" s="42"/>
      <c r="AH103" s="175" t="s">
        <v>86</v>
      </c>
      <c r="AI103" s="181">
        <v>-10</v>
      </c>
      <c r="AJ103" s="182"/>
      <c r="AK103" s="182"/>
      <c r="AL103" s="183">
        <v>-40</v>
      </c>
      <c r="AM103" s="42"/>
      <c r="AN103" s="178" t="s">
        <v>86</v>
      </c>
      <c r="AO103" s="179">
        <v>-10</v>
      </c>
      <c r="AP103" s="179">
        <v>-65</v>
      </c>
      <c r="AQ103" s="179"/>
      <c r="AR103" s="180">
        <v>-40</v>
      </c>
      <c r="AT103" s="178" t="s">
        <v>86</v>
      </c>
      <c r="AU103" s="244">
        <f>VLOOKUP($AT103,[1]Scn1!Scn1_Q3_LR,MATCH(AU$6,[1]!Scn_CH,0),0)</f>
        <v>-3</v>
      </c>
      <c r="AV103" s="244">
        <f>VLOOKUP($AT103,[1]Scn1!Scn1_Q3_LR,MATCH(AV$6,[1]!Scn_CH,0),0)</f>
        <v>-6.4999999999999982</v>
      </c>
      <c r="AW103" s="244">
        <f>VLOOKUP($AT103,[1]Scn1!Scn1_Q3_LR,MATCH(AW$6,[1]!Scn_CH,0),0)</f>
        <v>0</v>
      </c>
      <c r="AX103" s="180">
        <f>VLOOKUP($AT103,[1]Scn1!Scn1_Q3_LR,MATCH(AX$6,[1]!Scn_CH,0),0)</f>
        <v>-3.9999999999999991</v>
      </c>
      <c r="AZ103" s="238" t="s">
        <v>86</v>
      </c>
      <c r="BA103" s="239"/>
      <c r="BB103" s="239"/>
      <c r="BC103" s="239"/>
      <c r="BD103" s="240"/>
      <c r="BF103" s="238" t="s">
        <v>86</v>
      </c>
      <c r="BG103" s="239"/>
      <c r="BH103" s="239"/>
      <c r="BI103" s="239"/>
      <c r="BJ103" s="240"/>
    </row>
    <row r="104" spans="4:62" x14ac:dyDescent="0.2">
      <c r="D104" s="178" t="s">
        <v>477</v>
      </c>
      <c r="E104" s="244">
        <f ca="1">IF(K104*Q104*E$112&lt;'Summary Results'!M$2,'Summary Results'!M$2/E$112,K104*Q104)</f>
        <v>0.49999999999999989</v>
      </c>
      <c r="F104" s="244">
        <f ca="1">IF(L104*R104*F$112&lt;'Summary Results'!N$2,'Summary Results'!N$2/F$112,L104*R104)</f>
        <v>-6.4999999999999982</v>
      </c>
      <c r="G104" s="244">
        <f ca="1">IF(M104*S104*G$112&lt;'Summary Results'!O$2,'Summary Results'!O$2/G$112,M104*S104)</f>
        <v>0</v>
      </c>
      <c r="H104" s="180">
        <f ca="1">IF(N104*T104*H$112&lt;'Summary Results'!P$2,'Summary Results'!P$2/H$112,N104*T104)</f>
        <v>-3.9999999999999991</v>
      </c>
      <c r="I104" s="42"/>
      <c r="J104" s="175" t="s">
        <v>477</v>
      </c>
      <c r="K104" s="176">
        <f t="shared" ca="1" si="2"/>
        <v>1</v>
      </c>
      <c r="L104" s="176">
        <f t="shared" ca="1" si="2"/>
        <v>1</v>
      </c>
      <c r="M104" s="176">
        <f t="shared" ca="1" si="2"/>
        <v>1</v>
      </c>
      <c r="N104" s="177">
        <f t="shared" ca="1" si="2"/>
        <v>1</v>
      </c>
      <c r="O104" s="42"/>
      <c r="P104" s="178" t="s">
        <v>477</v>
      </c>
      <c r="Q104" s="179">
        <f ca="1"/>
        <v>0.49999999999999989</v>
      </c>
      <c r="R104" s="179">
        <f ca="1"/>
        <v>-6.4999999999999982</v>
      </c>
      <c r="S104" s="179">
        <f ca="1"/>
        <v>0</v>
      </c>
      <c r="T104" s="180">
        <f ca="1"/>
        <v>-3.9999999999999991</v>
      </c>
      <c r="U104" s="42"/>
      <c r="V104" s="175" t="s">
        <v>477</v>
      </c>
      <c r="W104" s="181">
        <v>5</v>
      </c>
      <c r="X104" s="182"/>
      <c r="Y104" s="182"/>
      <c r="Z104" s="183"/>
      <c r="AA104" s="42"/>
      <c r="AB104" s="178" t="s">
        <v>477</v>
      </c>
      <c r="AC104" s="179">
        <v>5</v>
      </c>
      <c r="AD104" s="184"/>
      <c r="AE104" s="184"/>
      <c r="AF104" s="185"/>
      <c r="AG104" s="42"/>
      <c r="AH104" s="175" t="s">
        <v>477</v>
      </c>
      <c r="AI104" s="181">
        <v>5</v>
      </c>
      <c r="AJ104" s="182"/>
      <c r="AK104" s="182"/>
      <c r="AL104" s="183">
        <v>-40</v>
      </c>
      <c r="AM104" s="42"/>
      <c r="AN104" s="178" t="s">
        <v>477</v>
      </c>
      <c r="AO104" s="179">
        <v>5</v>
      </c>
      <c r="AP104" s="179">
        <v>-65</v>
      </c>
      <c r="AQ104" s="179"/>
      <c r="AR104" s="180">
        <v>-40</v>
      </c>
      <c r="AT104" s="178" t="s">
        <v>477</v>
      </c>
      <c r="AU104" s="244">
        <f>VLOOKUP($AT104,[1]Scn1!Scn1_Q3_LR,MATCH(AU$6,[1]!Scn_CH,0),0)</f>
        <v>0.49999999999999989</v>
      </c>
      <c r="AV104" s="244">
        <f>VLOOKUP($AT104,[1]Scn1!Scn1_Q3_LR,MATCH(AV$6,[1]!Scn_CH,0),0)</f>
        <v>-6.4999999999999982</v>
      </c>
      <c r="AW104" s="244">
        <f>VLOOKUP($AT104,[1]Scn1!Scn1_Q3_LR,MATCH(AW$6,[1]!Scn_CH,0),0)</f>
        <v>0</v>
      </c>
      <c r="AX104" s="180">
        <f>VLOOKUP($AT104,[1]Scn1!Scn1_Q3_LR,MATCH(AX$6,[1]!Scn_CH,0),0)</f>
        <v>-3.9999999999999991</v>
      </c>
      <c r="AZ104" s="238" t="s">
        <v>477</v>
      </c>
      <c r="BA104" s="239"/>
      <c r="BB104" s="239"/>
      <c r="BC104" s="239"/>
      <c r="BD104" s="240"/>
      <c r="BF104" s="238" t="s">
        <v>477</v>
      </c>
      <c r="BG104" s="239"/>
      <c r="BH104" s="239"/>
      <c r="BI104" s="239"/>
      <c r="BJ104" s="240"/>
    </row>
    <row r="105" spans="4:62" x14ac:dyDescent="0.2">
      <c r="D105" s="178" t="s">
        <v>478</v>
      </c>
      <c r="E105" s="244">
        <f ca="1">IF(K105*Q105*E$112&lt;'Summary Results'!M$2,'Summary Results'!M$2/E$112,K105*Q105)</f>
        <v>-2.4999999999999996</v>
      </c>
      <c r="F105" s="244">
        <f ca="1">IF(L105*R105*F$112&lt;'Summary Results'!N$2,'Summary Results'!N$2/F$112,L105*R105)</f>
        <v>-6.4999999999999982</v>
      </c>
      <c r="G105" s="244">
        <f ca="1">IF(M105*S105*G$112&lt;'Summary Results'!O$2,'Summary Results'!O$2/G$112,M105*S105)</f>
        <v>0</v>
      </c>
      <c r="H105" s="180">
        <f ca="1">IF(N105*T105*H$112&lt;'Summary Results'!P$2,'Summary Results'!P$2/H$112,N105*T105)</f>
        <v>-3.9999999999999991</v>
      </c>
      <c r="I105" s="42"/>
      <c r="J105" s="175" t="s">
        <v>478</v>
      </c>
      <c r="K105" s="176">
        <f t="shared" ca="1" si="2"/>
        <v>1</v>
      </c>
      <c r="L105" s="176">
        <f t="shared" ca="1" si="2"/>
        <v>1</v>
      </c>
      <c r="M105" s="176">
        <f t="shared" ca="1" si="2"/>
        <v>1</v>
      </c>
      <c r="N105" s="177">
        <f t="shared" ca="1" si="2"/>
        <v>1</v>
      </c>
      <c r="O105" s="42"/>
      <c r="P105" s="178" t="s">
        <v>478</v>
      </c>
      <c r="Q105" s="179">
        <f ca="1"/>
        <v>-2.4999999999999996</v>
      </c>
      <c r="R105" s="179">
        <f ca="1"/>
        <v>-6.4999999999999982</v>
      </c>
      <c r="S105" s="179">
        <f ca="1"/>
        <v>0</v>
      </c>
      <c r="T105" s="180">
        <f ca="1"/>
        <v>-3.9999999999999991</v>
      </c>
      <c r="U105" s="42"/>
      <c r="V105" s="175" t="s">
        <v>478</v>
      </c>
      <c r="W105" s="181">
        <v>-25</v>
      </c>
      <c r="X105" s="182"/>
      <c r="Y105" s="182"/>
      <c r="Z105" s="183"/>
      <c r="AA105" s="42"/>
      <c r="AB105" s="178" t="s">
        <v>478</v>
      </c>
      <c r="AC105" s="179">
        <v>-25</v>
      </c>
      <c r="AD105" s="184"/>
      <c r="AE105" s="184"/>
      <c r="AF105" s="185"/>
      <c r="AG105" s="42"/>
      <c r="AH105" s="175" t="s">
        <v>478</v>
      </c>
      <c r="AI105" s="181">
        <v>-25</v>
      </c>
      <c r="AJ105" s="182"/>
      <c r="AK105" s="182"/>
      <c r="AL105" s="183">
        <v>-40</v>
      </c>
      <c r="AM105" s="42"/>
      <c r="AN105" s="178" t="s">
        <v>478</v>
      </c>
      <c r="AO105" s="179">
        <v>-25</v>
      </c>
      <c r="AP105" s="179">
        <v>-65</v>
      </c>
      <c r="AQ105" s="179"/>
      <c r="AR105" s="180">
        <v>-40</v>
      </c>
      <c r="AT105" s="178" t="s">
        <v>478</v>
      </c>
      <c r="AU105" s="244">
        <f>VLOOKUP($AT105,[1]Scn1!Scn1_Q3_LR,MATCH(AU$6,[1]!Scn_CH,0),0)</f>
        <v>-2.4999999999999996</v>
      </c>
      <c r="AV105" s="244">
        <f>VLOOKUP($AT105,[1]Scn1!Scn1_Q3_LR,MATCH(AV$6,[1]!Scn_CH,0),0)</f>
        <v>-6.4999999999999982</v>
      </c>
      <c r="AW105" s="244">
        <f>VLOOKUP($AT105,[1]Scn1!Scn1_Q3_LR,MATCH(AW$6,[1]!Scn_CH,0),0)</f>
        <v>0</v>
      </c>
      <c r="AX105" s="180">
        <f>VLOOKUP($AT105,[1]Scn1!Scn1_Q3_LR,MATCH(AX$6,[1]!Scn_CH,0),0)</f>
        <v>-3.9999999999999991</v>
      </c>
      <c r="AZ105" s="238" t="s">
        <v>478</v>
      </c>
      <c r="BA105" s="239"/>
      <c r="BB105" s="239"/>
      <c r="BC105" s="239"/>
      <c r="BD105" s="240"/>
      <c r="BF105" s="238" t="s">
        <v>478</v>
      </c>
      <c r="BG105" s="239"/>
      <c r="BH105" s="239"/>
      <c r="BI105" s="239"/>
      <c r="BJ105" s="240"/>
    </row>
    <row r="106" spans="4:62" x14ac:dyDescent="0.2">
      <c r="D106" s="178" t="s">
        <v>479</v>
      </c>
      <c r="E106" s="244">
        <f ca="1">IF(K106*Q106*E$112&lt;'Summary Results'!M$2,'Summary Results'!M$2/E$112,K106*Q106)</f>
        <v>-12.5</v>
      </c>
      <c r="F106" s="244">
        <f ca="1">IF(L106*R106*F$112&lt;'Summary Results'!N$2,'Summary Results'!N$2/F$112,L106*R106)</f>
        <v>-6.4999999999999982</v>
      </c>
      <c r="G106" s="244">
        <f ca="1">IF(M106*S106*G$112&lt;'Summary Results'!O$2,'Summary Results'!O$2/G$112,M106*S106)</f>
        <v>0</v>
      </c>
      <c r="H106" s="180">
        <f ca="1">IF(N106*T106*H$112&lt;'Summary Results'!P$2,'Summary Results'!P$2/H$112,N106*T106)</f>
        <v>-3.9999999999999991</v>
      </c>
      <c r="I106" s="42"/>
      <c r="J106" s="175" t="s">
        <v>479</v>
      </c>
      <c r="K106" s="176">
        <f t="shared" ca="1" si="2"/>
        <v>1</v>
      </c>
      <c r="L106" s="176">
        <f t="shared" ca="1" si="2"/>
        <v>1</v>
      </c>
      <c r="M106" s="176">
        <f t="shared" ca="1" si="2"/>
        <v>1</v>
      </c>
      <c r="N106" s="177">
        <f t="shared" ca="1" si="2"/>
        <v>1</v>
      </c>
      <c r="O106" s="42"/>
      <c r="P106" s="178" t="s">
        <v>479</v>
      </c>
      <c r="Q106" s="179">
        <f ca="1"/>
        <v>-12.5</v>
      </c>
      <c r="R106" s="179">
        <f ca="1"/>
        <v>-6.4999999999999982</v>
      </c>
      <c r="S106" s="179">
        <f ca="1"/>
        <v>0</v>
      </c>
      <c r="T106" s="180">
        <f ca="1"/>
        <v>-3.9999999999999991</v>
      </c>
      <c r="U106" s="42"/>
      <c r="V106" s="175" t="s">
        <v>479</v>
      </c>
      <c r="W106" s="181"/>
      <c r="X106" s="182"/>
      <c r="Y106" s="182"/>
      <c r="Z106" s="183">
        <v>-40</v>
      </c>
      <c r="AA106" s="42"/>
      <c r="AB106" s="178" t="s">
        <v>479</v>
      </c>
      <c r="AC106" s="179">
        <v>-25</v>
      </c>
      <c r="AD106" s="184"/>
      <c r="AE106" s="184"/>
      <c r="AF106" s="185">
        <v>-40</v>
      </c>
      <c r="AG106" s="42"/>
      <c r="AH106" s="175" t="s">
        <v>479</v>
      </c>
      <c r="AI106" s="181">
        <v>-25</v>
      </c>
      <c r="AJ106" s="182"/>
      <c r="AK106" s="182"/>
      <c r="AL106" s="183">
        <v>-40</v>
      </c>
      <c r="AM106" s="42"/>
      <c r="AN106" s="178" t="s">
        <v>479</v>
      </c>
      <c r="AO106" s="179">
        <v>-25</v>
      </c>
      <c r="AP106" s="179">
        <v>-65</v>
      </c>
      <c r="AQ106" s="179"/>
      <c r="AR106" s="180">
        <v>-40</v>
      </c>
      <c r="AT106" s="178" t="s">
        <v>479</v>
      </c>
      <c r="AU106" s="244">
        <f>VLOOKUP($AT106,[1]Scn1!Scn1_Q3_LR,MATCH(AU$6,[1]!Scn_CH,0),0)</f>
        <v>-12.5</v>
      </c>
      <c r="AV106" s="244">
        <f>VLOOKUP($AT106,[1]Scn1!Scn1_Q3_LR,MATCH(AV$6,[1]!Scn_CH,0),0)</f>
        <v>-6.4999999999999982</v>
      </c>
      <c r="AW106" s="244">
        <f>VLOOKUP($AT106,[1]Scn1!Scn1_Q3_LR,MATCH(AW$6,[1]!Scn_CH,0),0)</f>
        <v>0</v>
      </c>
      <c r="AX106" s="180">
        <f>VLOOKUP($AT106,[1]Scn1!Scn1_Q3_LR,MATCH(AX$6,[1]!Scn_CH,0),0)</f>
        <v>-3.9999999999999991</v>
      </c>
      <c r="AZ106" s="238" t="s">
        <v>479</v>
      </c>
      <c r="BA106" s="239"/>
      <c r="BB106" s="239"/>
      <c r="BC106" s="239"/>
      <c r="BD106" s="240"/>
      <c r="BF106" s="238" t="s">
        <v>479</v>
      </c>
      <c r="BG106" s="239"/>
      <c r="BH106" s="239"/>
      <c r="BI106" s="239"/>
      <c r="BJ106" s="240"/>
    </row>
    <row r="107" spans="4:62" x14ac:dyDescent="0.2">
      <c r="D107" s="178" t="s">
        <v>87</v>
      </c>
      <c r="E107" s="244">
        <f ca="1">IF(K107*Q107*E$112&lt;'Summary Results'!M$2,'Summary Results'!M$2/E$112,K107*Q107)</f>
        <v>0</v>
      </c>
      <c r="F107" s="244">
        <f ca="1">IF(L107*R107*F$112&lt;'Summary Results'!N$2,'Summary Results'!N$2/F$112,L107*R107)</f>
        <v>-6.4999999999999982</v>
      </c>
      <c r="G107" s="244">
        <f ca="1">IF(M107*S107*G$112&lt;'Summary Results'!O$2,'Summary Results'!O$2/G$112,M107*S107)</f>
        <v>0</v>
      </c>
      <c r="H107" s="180">
        <f ca="1">IF(N107*T107*H$112&lt;'Summary Results'!P$2,'Summary Results'!P$2/H$112,N107*T107)</f>
        <v>-3.9999999999999991</v>
      </c>
      <c r="I107" s="42"/>
      <c r="J107" s="175" t="s">
        <v>87</v>
      </c>
      <c r="K107" s="176">
        <f t="shared" ca="1" si="2"/>
        <v>1</v>
      </c>
      <c r="L107" s="176">
        <f t="shared" ca="1" si="2"/>
        <v>1</v>
      </c>
      <c r="M107" s="176">
        <f t="shared" ca="1" si="2"/>
        <v>1</v>
      </c>
      <c r="N107" s="177">
        <f t="shared" ca="1" si="2"/>
        <v>1</v>
      </c>
      <c r="O107" s="42"/>
      <c r="P107" s="178" t="s">
        <v>87</v>
      </c>
      <c r="Q107" s="179">
        <f ca="1"/>
        <v>0</v>
      </c>
      <c r="R107" s="179">
        <f ca="1"/>
        <v>-6.4999999999999982</v>
      </c>
      <c r="S107" s="179">
        <f ca="1"/>
        <v>0</v>
      </c>
      <c r="T107" s="180">
        <f ca="1"/>
        <v>-3.9999999999999991</v>
      </c>
      <c r="U107" s="42"/>
      <c r="V107" s="175" t="s">
        <v>87</v>
      </c>
      <c r="W107" s="181"/>
      <c r="X107" s="182"/>
      <c r="Y107" s="182"/>
      <c r="Z107" s="183"/>
      <c r="AA107" s="42"/>
      <c r="AB107" s="178" t="s">
        <v>87</v>
      </c>
      <c r="AC107" s="179"/>
      <c r="AD107" s="184"/>
      <c r="AE107" s="184"/>
      <c r="AF107" s="185"/>
      <c r="AG107" s="42"/>
      <c r="AH107" s="175" t="s">
        <v>87</v>
      </c>
      <c r="AI107" s="181"/>
      <c r="AJ107" s="182"/>
      <c r="AK107" s="182"/>
      <c r="AL107" s="183">
        <v>-40</v>
      </c>
      <c r="AM107" s="42"/>
      <c r="AN107" s="178" t="s">
        <v>87</v>
      </c>
      <c r="AO107" s="179"/>
      <c r="AP107" s="179">
        <v>-65</v>
      </c>
      <c r="AQ107" s="179"/>
      <c r="AR107" s="180">
        <v>-40</v>
      </c>
      <c r="AT107" s="178" t="s">
        <v>87</v>
      </c>
      <c r="AU107" s="244">
        <f>VLOOKUP($AT107,[1]Scn1!Scn1_Q3_LR,MATCH(AU$6,[1]!Scn_CH,0),0)</f>
        <v>0</v>
      </c>
      <c r="AV107" s="244">
        <f>VLOOKUP($AT107,[1]Scn1!Scn1_Q3_LR,MATCH(AV$6,[1]!Scn_CH,0),0)</f>
        <v>-6.4999999999999982</v>
      </c>
      <c r="AW107" s="244">
        <f>VLOOKUP($AT107,[1]Scn1!Scn1_Q3_LR,MATCH(AW$6,[1]!Scn_CH,0),0)</f>
        <v>0</v>
      </c>
      <c r="AX107" s="180">
        <f>VLOOKUP($AT107,[1]Scn1!Scn1_Q3_LR,MATCH(AX$6,[1]!Scn_CH,0),0)</f>
        <v>-3.9999999999999991</v>
      </c>
      <c r="AZ107" s="238" t="s">
        <v>87</v>
      </c>
      <c r="BA107" s="239"/>
      <c r="BB107" s="239"/>
      <c r="BC107" s="239"/>
      <c r="BD107" s="240"/>
      <c r="BF107" s="238" t="s">
        <v>87</v>
      </c>
      <c r="BG107" s="239"/>
      <c r="BH107" s="239"/>
      <c r="BI107" s="239"/>
      <c r="BJ107" s="240"/>
    </row>
    <row r="108" spans="4:62" x14ac:dyDescent="0.2">
      <c r="D108" s="178" t="s">
        <v>88</v>
      </c>
      <c r="E108" s="244">
        <f ca="1">IF(K108*Q108*E$112&lt;'Summary Results'!M$2,'Summary Results'!M$2/E$112,K108*Q108)</f>
        <v>-4.9999999999999991</v>
      </c>
      <c r="F108" s="244">
        <f ca="1">IF(L108*R108*F$112&lt;'Summary Results'!N$2,'Summary Results'!N$2/F$112,L108*R108)</f>
        <v>-6.4999999999999982</v>
      </c>
      <c r="G108" s="244">
        <f ca="1">IF(M108*S108*G$112&lt;'Summary Results'!O$2,'Summary Results'!O$2/G$112,M108*S108)</f>
        <v>0</v>
      </c>
      <c r="H108" s="180">
        <f ca="1">IF(N108*T108*H$112&lt;'Summary Results'!P$2,'Summary Results'!P$2/H$112,N108*T108)</f>
        <v>-4.9999999999999991</v>
      </c>
      <c r="I108" s="42"/>
      <c r="J108" s="175" t="s">
        <v>88</v>
      </c>
      <c r="K108" s="176">
        <f t="shared" ca="1" si="2"/>
        <v>1</v>
      </c>
      <c r="L108" s="176">
        <f t="shared" ca="1" si="2"/>
        <v>1</v>
      </c>
      <c r="M108" s="176">
        <f t="shared" ca="1" si="2"/>
        <v>1</v>
      </c>
      <c r="N108" s="177">
        <f t="shared" ca="1" si="2"/>
        <v>1</v>
      </c>
      <c r="O108" s="42"/>
      <c r="P108" s="178" t="s">
        <v>88</v>
      </c>
      <c r="Q108" s="179">
        <f ca="1"/>
        <v>-4.9999999999999991</v>
      </c>
      <c r="R108" s="179">
        <f ca="1"/>
        <v>-6.4999999999999982</v>
      </c>
      <c r="S108" s="179">
        <f ca="1"/>
        <v>0</v>
      </c>
      <c r="T108" s="180">
        <f ca="1"/>
        <v>-4.9999999999999991</v>
      </c>
      <c r="U108" s="42"/>
      <c r="V108" s="175" t="s">
        <v>88</v>
      </c>
      <c r="W108" s="181">
        <v>-50</v>
      </c>
      <c r="X108" s="182"/>
      <c r="Y108" s="182"/>
      <c r="Z108" s="183"/>
      <c r="AA108" s="42"/>
      <c r="AB108" s="178" t="s">
        <v>88</v>
      </c>
      <c r="AC108" s="179">
        <v>-50</v>
      </c>
      <c r="AD108" s="184"/>
      <c r="AE108" s="184"/>
      <c r="AF108" s="185"/>
      <c r="AG108" s="42"/>
      <c r="AH108" s="175" t="s">
        <v>88</v>
      </c>
      <c r="AI108" s="181">
        <v>-50</v>
      </c>
      <c r="AJ108" s="182"/>
      <c r="AK108" s="182"/>
      <c r="AL108" s="183">
        <v>-50</v>
      </c>
      <c r="AM108" s="42"/>
      <c r="AN108" s="178" t="s">
        <v>88</v>
      </c>
      <c r="AO108" s="179">
        <v>-50</v>
      </c>
      <c r="AP108" s="179">
        <v>-65</v>
      </c>
      <c r="AQ108" s="179"/>
      <c r="AR108" s="180">
        <v>-50</v>
      </c>
      <c r="AT108" s="178" t="s">
        <v>88</v>
      </c>
      <c r="AU108" s="244">
        <f>VLOOKUP($AT108,[1]Scn1!Scn1_Q3_LR,MATCH(AU$6,[1]!Scn_CH,0),0)</f>
        <v>-4.9999999999999991</v>
      </c>
      <c r="AV108" s="244">
        <f>VLOOKUP($AT108,[1]Scn1!Scn1_Q3_LR,MATCH(AV$6,[1]!Scn_CH,0),0)</f>
        <v>-6.4999999999999982</v>
      </c>
      <c r="AW108" s="244">
        <f>VLOOKUP($AT108,[1]Scn1!Scn1_Q3_LR,MATCH(AW$6,[1]!Scn_CH,0),0)</f>
        <v>0</v>
      </c>
      <c r="AX108" s="180">
        <f>VLOOKUP($AT108,[1]Scn1!Scn1_Q3_LR,MATCH(AX$6,[1]!Scn_CH,0),0)</f>
        <v>-4.9999999999999991</v>
      </c>
      <c r="AZ108" s="238" t="s">
        <v>88</v>
      </c>
      <c r="BA108" s="239"/>
      <c r="BB108" s="239"/>
      <c r="BC108" s="239"/>
      <c r="BD108" s="240"/>
      <c r="BF108" s="238" t="s">
        <v>88</v>
      </c>
      <c r="BG108" s="239"/>
      <c r="BH108" s="239"/>
      <c r="BI108" s="239"/>
      <c r="BJ108" s="240"/>
    </row>
    <row r="109" spans="4:62" x14ac:dyDescent="0.2">
      <c r="D109" s="178" t="s">
        <v>89</v>
      </c>
      <c r="E109" s="244">
        <f ca="1">IF(K109*Q109*E$112&lt;'Summary Results'!M$2,'Summary Results'!M$2/E$112,K109*Q109)</f>
        <v>1.4999999999999996</v>
      </c>
      <c r="F109" s="244">
        <f ca="1">IF(L109*R109*F$112&lt;'Summary Results'!N$2,'Summary Results'!N$2/F$112,L109*R109)</f>
        <v>-6.4999999999999982</v>
      </c>
      <c r="G109" s="244">
        <f ca="1">IF(M109*S109*G$112&lt;'Summary Results'!O$2,'Summary Results'!O$2/G$112,M109*S109)</f>
        <v>0</v>
      </c>
      <c r="H109" s="180">
        <f ca="1">IF(N109*T109*H$112&lt;'Summary Results'!P$2,'Summary Results'!P$2/H$112,N109*T109)</f>
        <v>-3.9999999999999991</v>
      </c>
      <c r="I109" s="42"/>
      <c r="J109" s="175" t="s">
        <v>89</v>
      </c>
      <c r="K109" s="176">
        <f t="shared" ca="1" si="2"/>
        <v>1</v>
      </c>
      <c r="L109" s="176">
        <f t="shared" ca="1" si="2"/>
        <v>1</v>
      </c>
      <c r="M109" s="176">
        <f t="shared" ca="1" si="2"/>
        <v>1</v>
      </c>
      <c r="N109" s="177">
        <f t="shared" ca="1" si="2"/>
        <v>1</v>
      </c>
      <c r="O109" s="42"/>
      <c r="P109" s="178" t="s">
        <v>89</v>
      </c>
      <c r="Q109" s="179">
        <f ca="1"/>
        <v>1.4999999999999996</v>
      </c>
      <c r="R109" s="179">
        <f ca="1"/>
        <v>-6.4999999999999982</v>
      </c>
      <c r="S109" s="179">
        <f ca="1"/>
        <v>0</v>
      </c>
      <c r="T109" s="180">
        <f ca="1"/>
        <v>-3.9999999999999991</v>
      </c>
      <c r="U109" s="42"/>
      <c r="V109" s="175" t="s">
        <v>89</v>
      </c>
      <c r="W109" s="181">
        <v>15</v>
      </c>
      <c r="X109" s="182"/>
      <c r="Y109" s="182"/>
      <c r="Z109" s="183"/>
      <c r="AA109" s="42"/>
      <c r="AB109" s="178" t="s">
        <v>89</v>
      </c>
      <c r="AC109" s="179">
        <v>15</v>
      </c>
      <c r="AD109" s="184"/>
      <c r="AE109" s="184"/>
      <c r="AF109" s="185"/>
      <c r="AG109" s="42"/>
      <c r="AH109" s="175" t="s">
        <v>89</v>
      </c>
      <c r="AI109" s="181">
        <v>15</v>
      </c>
      <c r="AJ109" s="182"/>
      <c r="AK109" s="182"/>
      <c r="AL109" s="183">
        <v>-40</v>
      </c>
      <c r="AM109" s="42"/>
      <c r="AN109" s="178" t="s">
        <v>89</v>
      </c>
      <c r="AO109" s="179">
        <v>15</v>
      </c>
      <c r="AP109" s="179">
        <v>-65</v>
      </c>
      <c r="AQ109" s="179"/>
      <c r="AR109" s="180">
        <v>-40</v>
      </c>
      <c r="AT109" s="178" t="s">
        <v>89</v>
      </c>
      <c r="AU109" s="244">
        <f>VLOOKUP($AT109,[1]Scn1!Scn1_Q3_LR,MATCH(AU$6,[1]!Scn_CH,0),0)</f>
        <v>1.4999999999999996</v>
      </c>
      <c r="AV109" s="244">
        <f>VLOOKUP($AT109,[1]Scn1!Scn1_Q3_LR,MATCH(AV$6,[1]!Scn_CH,0),0)</f>
        <v>-6.4999999999999982</v>
      </c>
      <c r="AW109" s="244">
        <f>VLOOKUP($AT109,[1]Scn1!Scn1_Q3_LR,MATCH(AW$6,[1]!Scn_CH,0),0)</f>
        <v>0</v>
      </c>
      <c r="AX109" s="180">
        <f>VLOOKUP($AT109,[1]Scn1!Scn1_Q3_LR,MATCH(AX$6,[1]!Scn_CH,0),0)</f>
        <v>-3.9999999999999991</v>
      </c>
      <c r="AZ109" s="238" t="s">
        <v>89</v>
      </c>
      <c r="BA109" s="239"/>
      <c r="BB109" s="239"/>
      <c r="BC109" s="239"/>
      <c r="BD109" s="240"/>
      <c r="BF109" s="238" t="s">
        <v>89</v>
      </c>
      <c r="BG109" s="239"/>
      <c r="BH109" s="239"/>
      <c r="BI109" s="239"/>
      <c r="BJ109" s="240"/>
    </row>
    <row r="110" spans="4:62" x14ac:dyDescent="0.2">
      <c r="D110" s="189" t="s">
        <v>90</v>
      </c>
      <c r="E110" s="190">
        <f ca="1">IF(K110*Q110*E$112&lt;'Summary Results'!M$2,'Summary Results'!M$2/E$112,K110*Q110)</f>
        <v>-6.9999999999999982</v>
      </c>
      <c r="F110" s="190">
        <f ca="1">IF(L110*R110*F$112&lt;'Summary Results'!N$2,'Summary Results'!N$2/F$112,L110*R110)</f>
        <v>-6.9999999999999982</v>
      </c>
      <c r="G110" s="190">
        <f ca="1">IF(M110*S110*G$112&lt;'Summary Results'!O$2,'Summary Results'!O$2/G$112,M110*S110)</f>
        <v>0</v>
      </c>
      <c r="H110" s="191">
        <f ca="1">IF(N110*T110*H$112&lt;'Summary Results'!P$2,'Summary Results'!P$2/H$112,N110*T110)</f>
        <v>-6.9999999999999982</v>
      </c>
      <c r="I110" s="42"/>
      <c r="J110" s="186" t="s">
        <v>90</v>
      </c>
      <c r="K110" s="187">
        <f t="shared" ca="1" si="2"/>
        <v>1</v>
      </c>
      <c r="L110" s="187">
        <f t="shared" ca="1" si="2"/>
        <v>1</v>
      </c>
      <c r="M110" s="187">
        <f t="shared" ca="1" si="2"/>
        <v>1</v>
      </c>
      <c r="N110" s="188">
        <f t="shared" ca="1" si="2"/>
        <v>1</v>
      </c>
      <c r="O110" s="42"/>
      <c r="P110" s="189" t="s">
        <v>90</v>
      </c>
      <c r="Q110" s="190">
        <f ca="1"/>
        <v>-6.9999999999999982</v>
      </c>
      <c r="R110" s="190">
        <f ca="1"/>
        <v>-6.9999999999999982</v>
      </c>
      <c r="S110" s="190">
        <f ca="1"/>
        <v>0</v>
      </c>
      <c r="T110" s="191">
        <f ca="1"/>
        <v>-6.9999999999999982</v>
      </c>
      <c r="U110" s="42"/>
      <c r="V110" s="186" t="s">
        <v>90</v>
      </c>
      <c r="W110" s="192">
        <v>-70</v>
      </c>
      <c r="X110" s="193"/>
      <c r="Y110" s="193"/>
      <c r="Z110" s="194"/>
      <c r="AA110" s="42"/>
      <c r="AB110" s="189" t="s">
        <v>90</v>
      </c>
      <c r="AC110" s="190">
        <v>-70</v>
      </c>
      <c r="AD110" s="195"/>
      <c r="AE110" s="195"/>
      <c r="AF110" s="196"/>
      <c r="AG110" s="42"/>
      <c r="AH110" s="186" t="s">
        <v>90</v>
      </c>
      <c r="AI110" s="192">
        <v>-70</v>
      </c>
      <c r="AJ110" s="193"/>
      <c r="AK110" s="193"/>
      <c r="AL110" s="194">
        <v>-70</v>
      </c>
      <c r="AM110" s="42"/>
      <c r="AN110" s="189" t="s">
        <v>90</v>
      </c>
      <c r="AO110" s="190">
        <v>-70</v>
      </c>
      <c r="AP110" s="190">
        <v>-70</v>
      </c>
      <c r="AQ110" s="190"/>
      <c r="AR110" s="191">
        <v>-70</v>
      </c>
      <c r="AT110" s="189" t="s">
        <v>90</v>
      </c>
      <c r="AU110" s="190">
        <f>VLOOKUP($AT110,[1]Scn1!Scn1_Q3_LR,MATCH(AU$6,[1]!Scn_CH,0),0)</f>
        <v>-6.9999999999999982</v>
      </c>
      <c r="AV110" s="190">
        <f>VLOOKUP($AT110,[1]Scn1!Scn1_Q3_LR,MATCH(AV$6,[1]!Scn_CH,0),0)</f>
        <v>-6.9999999999999982</v>
      </c>
      <c r="AW110" s="190">
        <f>VLOOKUP($AT110,[1]Scn1!Scn1_Q3_LR,MATCH(AW$6,[1]!Scn_CH,0),0)</f>
        <v>0</v>
      </c>
      <c r="AX110" s="191">
        <f>VLOOKUP($AT110,[1]Scn1!Scn1_Q3_LR,MATCH(AX$6,[1]!Scn_CH,0),0)</f>
        <v>-6.9999999999999982</v>
      </c>
      <c r="AZ110" s="241" t="s">
        <v>90</v>
      </c>
      <c r="BA110" s="242"/>
      <c r="BB110" s="242"/>
      <c r="BC110" s="242"/>
      <c r="BD110" s="243"/>
      <c r="BF110" s="241" t="s">
        <v>90</v>
      </c>
      <c r="BG110" s="242"/>
      <c r="BH110" s="242"/>
      <c r="BI110" s="242"/>
      <c r="BJ110" s="243"/>
    </row>
    <row r="112" spans="4:62" x14ac:dyDescent="0.2">
      <c r="D112" s="8" t="s">
        <v>774</v>
      </c>
      <c r="E112" s="251" cm="1">
        <f t="array" ref="E112">INDEX(TRANSPOSE(Adj_Q3),1,MATCH(E3,Q3Shock!$I$4:$L$4,0))</f>
        <v>1</v>
      </c>
      <c r="F112" s="251" cm="1">
        <f t="array" ref="F112">INDEX(TRANSPOSE(Adj_Q3),1,MATCH(F3,Q3Shock!$I$4:$L$4,0))</f>
        <v>1</v>
      </c>
      <c r="G112" s="251" cm="1">
        <f t="array" ref="G112">INDEX(TRANSPOSE(Adj_Q3),1,MATCH(G3,Q3Shock!$I$4:$L$4,0))</f>
        <v>1</v>
      </c>
      <c r="H112" s="251" cm="1">
        <f t="array" ref="H112">INDEX(TRANSPOSE(Adj_Q3),1,MATCH(H3,Q3Shock!$I$4:$L$4,0))</f>
        <v>1</v>
      </c>
    </row>
  </sheetData>
  <mergeCells count="25">
    <mergeCell ref="AZ2:BD4"/>
    <mergeCell ref="BF2:BJ4"/>
    <mergeCell ref="AZ5:BD5"/>
    <mergeCell ref="BF5:BJ5"/>
    <mergeCell ref="AT2:AX4"/>
    <mergeCell ref="AT5:AX5"/>
    <mergeCell ref="D1:H1"/>
    <mergeCell ref="J1:N1"/>
    <mergeCell ref="P1:T1"/>
    <mergeCell ref="D2:H2"/>
    <mergeCell ref="J2:N4"/>
    <mergeCell ref="P2:Q4"/>
    <mergeCell ref="R2:T4"/>
    <mergeCell ref="AH5:AL5"/>
    <mergeCell ref="AN5:AR5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V2:Z4"/>
  </mergeCells>
  <conditionalFormatting sqref="X7:Z110">
    <cfRule type="cellIs" dxfId="339" priority="161" operator="equal">
      <formula>0</formula>
    </cfRule>
  </conditionalFormatting>
  <conditionalFormatting sqref="X7:Z110">
    <cfRule type="cellIs" dxfId="338" priority="160" operator="notEqual">
      <formula>0</formula>
    </cfRule>
  </conditionalFormatting>
  <conditionalFormatting sqref="X7:Z110">
    <cfRule type="cellIs" dxfId="337" priority="159" operator="equal">
      <formula>"eps"</formula>
    </cfRule>
  </conditionalFormatting>
  <conditionalFormatting sqref="X7:Z110">
    <cfRule type="cellIs" dxfId="336" priority="158" operator="notEqual">
      <formula>"eps"</formula>
    </cfRule>
  </conditionalFormatting>
  <conditionalFormatting sqref="X7:Z110">
    <cfRule type="cellIs" dxfId="335" priority="157" operator="equal">
      <formula>"n"</formula>
    </cfRule>
  </conditionalFormatting>
  <conditionalFormatting sqref="X7:Z110">
    <cfRule type="cellIs" dxfId="334" priority="155" operator="notEqual">
      <formula>0</formula>
    </cfRule>
    <cfRule type="cellIs" dxfId="333" priority="156" operator="equal">
      <formula>0</formula>
    </cfRule>
  </conditionalFormatting>
  <conditionalFormatting sqref="X7:Z110">
    <cfRule type="cellIs" dxfId="332" priority="153" stopIfTrue="1" operator="greaterThan">
      <formula>0</formula>
    </cfRule>
    <cfRule type="cellIs" dxfId="331" priority="154" stopIfTrue="1" operator="greaterThan">
      <formula>0</formula>
    </cfRule>
  </conditionalFormatting>
  <conditionalFormatting sqref="X7:Z110">
    <cfRule type="cellIs" dxfId="330" priority="149" stopIfTrue="1" operator="greaterThan">
      <formula>0</formula>
    </cfRule>
    <cfRule type="cellIs" dxfId="329" priority="150" stopIfTrue="1" operator="greaterThan">
      <formula>0</formula>
    </cfRule>
    <cfRule type="cellIs" dxfId="328" priority="151" stopIfTrue="1" operator="greaterThan">
      <formula>0</formula>
    </cfRule>
    <cfRule type="cellIs" dxfId="327" priority="152" stopIfTrue="1" operator="greaterThan">
      <formula>0</formula>
    </cfRule>
  </conditionalFormatting>
  <conditionalFormatting sqref="X7:Z110">
    <cfRule type="cellIs" dxfId="326" priority="148" operator="equal">
      <formula>0</formula>
    </cfRule>
  </conditionalFormatting>
  <conditionalFormatting sqref="X7:Z110">
    <cfRule type="cellIs" dxfId="325" priority="147" operator="notEqual">
      <formula>0</formula>
    </cfRule>
  </conditionalFormatting>
  <conditionalFormatting sqref="X7:Z110">
    <cfRule type="cellIs" dxfId="324" priority="146" operator="equal">
      <formula>"eps"</formula>
    </cfRule>
  </conditionalFormatting>
  <conditionalFormatting sqref="X7:Z110">
    <cfRule type="cellIs" dxfId="323" priority="145" operator="notEqual">
      <formula>"eps"</formula>
    </cfRule>
  </conditionalFormatting>
  <conditionalFormatting sqref="X7:Z110">
    <cfRule type="cellIs" dxfId="322" priority="144" operator="equal">
      <formula>"n"</formula>
    </cfRule>
  </conditionalFormatting>
  <conditionalFormatting sqref="X7:Z110">
    <cfRule type="cellIs" dxfId="321" priority="142" operator="notEqual">
      <formula>0</formula>
    </cfRule>
    <cfRule type="cellIs" dxfId="320" priority="143" operator="equal">
      <formula>0</formula>
    </cfRule>
  </conditionalFormatting>
  <conditionalFormatting sqref="X7:Z110">
    <cfRule type="cellIs" dxfId="319" priority="140" stopIfTrue="1" operator="greaterThan">
      <formula>0</formula>
    </cfRule>
    <cfRule type="cellIs" dxfId="318" priority="141" stopIfTrue="1" operator="greaterThan">
      <formula>0</formula>
    </cfRule>
  </conditionalFormatting>
  <conditionalFormatting sqref="X7:Z110">
    <cfRule type="cellIs" dxfId="317" priority="136" stopIfTrue="1" operator="greaterThan">
      <formula>0</formula>
    </cfRule>
    <cfRule type="cellIs" dxfId="316" priority="137" stopIfTrue="1" operator="greaterThan">
      <formula>0</formula>
    </cfRule>
    <cfRule type="cellIs" dxfId="315" priority="138" stopIfTrue="1" operator="greaterThan">
      <formula>0</formula>
    </cfRule>
    <cfRule type="cellIs" dxfId="314" priority="139" stopIfTrue="1" operator="greaterThan">
      <formula>0</formula>
    </cfRule>
  </conditionalFormatting>
  <conditionalFormatting sqref="X7:Z110">
    <cfRule type="cellIs" dxfId="313" priority="135" operator="equal">
      <formula>0</formula>
    </cfRule>
  </conditionalFormatting>
  <conditionalFormatting sqref="X7:Z110">
    <cfRule type="cellIs" dxfId="312" priority="134" operator="notEqual">
      <formula>0</formula>
    </cfRule>
  </conditionalFormatting>
  <conditionalFormatting sqref="X7:Z110">
    <cfRule type="cellIs" dxfId="311" priority="133" operator="equal">
      <formula>"eps"</formula>
    </cfRule>
  </conditionalFormatting>
  <conditionalFormatting sqref="X7:Z110">
    <cfRule type="cellIs" dxfId="310" priority="132" operator="notEqual">
      <formula>"eps"</formula>
    </cfRule>
  </conditionalFormatting>
  <conditionalFormatting sqref="X7:Z110">
    <cfRule type="cellIs" dxfId="309" priority="131" operator="equal">
      <formula>"n"</formula>
    </cfRule>
  </conditionalFormatting>
  <conditionalFormatting sqref="X7:Z110">
    <cfRule type="cellIs" dxfId="308" priority="129" operator="notEqual">
      <formula>0</formula>
    </cfRule>
    <cfRule type="cellIs" dxfId="307" priority="130" operator="equal">
      <formula>0</formula>
    </cfRule>
  </conditionalFormatting>
  <conditionalFormatting sqref="X7:Z110">
    <cfRule type="cellIs" dxfId="306" priority="127" stopIfTrue="1" operator="greaterThan">
      <formula>0</formula>
    </cfRule>
    <cfRule type="cellIs" dxfId="305" priority="128" stopIfTrue="1" operator="greaterThan">
      <formula>0</formula>
    </cfRule>
  </conditionalFormatting>
  <conditionalFormatting sqref="X7:Z110">
    <cfRule type="cellIs" dxfId="304" priority="123" stopIfTrue="1" operator="greaterThan">
      <formula>0</formula>
    </cfRule>
    <cfRule type="cellIs" dxfId="303" priority="124" stopIfTrue="1" operator="greaterThan">
      <formula>0</formula>
    </cfRule>
    <cfRule type="cellIs" dxfId="302" priority="125" stopIfTrue="1" operator="greaterThan">
      <formula>0</formula>
    </cfRule>
    <cfRule type="cellIs" dxfId="301" priority="126" stopIfTrue="1" operator="greaterThan">
      <formula>0</formula>
    </cfRule>
  </conditionalFormatting>
  <conditionalFormatting sqref="X7:Z110">
    <cfRule type="cellIs" dxfId="300" priority="122" operator="equal">
      <formula>0</formula>
    </cfRule>
  </conditionalFormatting>
  <conditionalFormatting sqref="X7:Z110">
    <cfRule type="cellIs" dxfId="299" priority="121" operator="notEqual">
      <formula>0</formula>
    </cfRule>
  </conditionalFormatting>
  <conditionalFormatting sqref="X7:Z110">
    <cfRule type="cellIs" dxfId="298" priority="120" operator="equal">
      <formula>"eps"</formula>
    </cfRule>
  </conditionalFormatting>
  <conditionalFormatting sqref="X7:Z110">
    <cfRule type="cellIs" dxfId="297" priority="119" operator="notEqual">
      <formula>"eps"</formula>
    </cfRule>
  </conditionalFormatting>
  <conditionalFormatting sqref="X7:Z110">
    <cfRule type="cellIs" dxfId="296" priority="118" operator="equal">
      <formula>"n"</formula>
    </cfRule>
  </conditionalFormatting>
  <conditionalFormatting sqref="X7:Z110">
    <cfRule type="cellIs" dxfId="295" priority="116" operator="notEqual">
      <formula>0</formula>
    </cfRule>
    <cfRule type="cellIs" dxfId="294" priority="117" operator="equal">
      <formula>0</formula>
    </cfRule>
  </conditionalFormatting>
  <conditionalFormatting sqref="X7:Z110">
    <cfRule type="cellIs" dxfId="293" priority="114" stopIfTrue="1" operator="greaterThan">
      <formula>0</formula>
    </cfRule>
    <cfRule type="cellIs" dxfId="292" priority="115" stopIfTrue="1" operator="greaterThan">
      <formula>0</formula>
    </cfRule>
  </conditionalFormatting>
  <conditionalFormatting sqref="X7:Z110">
    <cfRule type="cellIs" dxfId="291" priority="110" stopIfTrue="1" operator="greaterThan">
      <formula>0</formula>
    </cfRule>
    <cfRule type="cellIs" dxfId="290" priority="111" stopIfTrue="1" operator="greaterThan">
      <formula>0</formula>
    </cfRule>
    <cfRule type="cellIs" dxfId="289" priority="112" stopIfTrue="1" operator="greaterThan">
      <formula>0</formula>
    </cfRule>
    <cfRule type="cellIs" dxfId="288" priority="113" stopIfTrue="1" operator="greaterThan">
      <formula>0</formula>
    </cfRule>
  </conditionalFormatting>
  <conditionalFormatting sqref="AD7:AF110">
    <cfRule type="cellIs" dxfId="287" priority="109" operator="equal">
      <formula>0</formula>
    </cfRule>
  </conditionalFormatting>
  <conditionalFormatting sqref="AD7:AF110">
    <cfRule type="cellIs" dxfId="286" priority="108" operator="notEqual">
      <formula>0</formula>
    </cfRule>
  </conditionalFormatting>
  <conditionalFormatting sqref="AD7:AF110">
    <cfRule type="cellIs" dxfId="285" priority="107" operator="equal">
      <formula>"eps"</formula>
    </cfRule>
  </conditionalFormatting>
  <conditionalFormatting sqref="AD7:AF110">
    <cfRule type="cellIs" dxfId="284" priority="106" operator="notEqual">
      <formula>"eps"</formula>
    </cfRule>
  </conditionalFormatting>
  <conditionalFormatting sqref="AD7:AF110">
    <cfRule type="cellIs" dxfId="283" priority="105" operator="equal">
      <formula>"n"</formula>
    </cfRule>
  </conditionalFormatting>
  <conditionalFormatting sqref="AD7:AF110">
    <cfRule type="cellIs" dxfId="282" priority="103" operator="notEqual">
      <formula>0</formula>
    </cfRule>
    <cfRule type="cellIs" dxfId="281" priority="104" operator="equal">
      <formula>0</formula>
    </cfRule>
  </conditionalFormatting>
  <conditionalFormatting sqref="AD7:AF110">
    <cfRule type="cellIs" dxfId="280" priority="101" stopIfTrue="1" operator="greaterThan">
      <formula>0</formula>
    </cfRule>
    <cfRule type="cellIs" dxfId="279" priority="102" stopIfTrue="1" operator="greaterThan">
      <formula>0</formula>
    </cfRule>
  </conditionalFormatting>
  <conditionalFormatting sqref="AD7:AF110">
    <cfRule type="cellIs" dxfId="278" priority="97" stopIfTrue="1" operator="greaterThan">
      <formula>0</formula>
    </cfRule>
    <cfRule type="cellIs" dxfId="277" priority="98" stopIfTrue="1" operator="greaterThan">
      <formula>0</formula>
    </cfRule>
    <cfRule type="cellIs" dxfId="276" priority="99" stopIfTrue="1" operator="greaterThan">
      <formula>0</formula>
    </cfRule>
    <cfRule type="cellIs" dxfId="275" priority="100" stopIfTrue="1" operator="greaterThan">
      <formula>0</formula>
    </cfRule>
  </conditionalFormatting>
  <conditionalFormatting sqref="AD7:AF110">
    <cfRule type="cellIs" dxfId="274" priority="96" operator="equal">
      <formula>0</formula>
    </cfRule>
  </conditionalFormatting>
  <conditionalFormatting sqref="AD7:AF110">
    <cfRule type="cellIs" dxfId="273" priority="95" operator="notEqual">
      <formula>0</formula>
    </cfRule>
  </conditionalFormatting>
  <conditionalFormatting sqref="AD7:AF110">
    <cfRule type="cellIs" dxfId="272" priority="94" operator="equal">
      <formula>"eps"</formula>
    </cfRule>
  </conditionalFormatting>
  <conditionalFormatting sqref="AD7:AF110">
    <cfRule type="cellIs" dxfId="271" priority="93" operator="notEqual">
      <formula>"eps"</formula>
    </cfRule>
  </conditionalFormatting>
  <conditionalFormatting sqref="AD7:AF110">
    <cfRule type="cellIs" dxfId="270" priority="92" operator="equal">
      <formula>"n"</formula>
    </cfRule>
  </conditionalFormatting>
  <conditionalFormatting sqref="AD7:AF110">
    <cfRule type="cellIs" dxfId="269" priority="90" operator="notEqual">
      <formula>0</formula>
    </cfRule>
    <cfRule type="cellIs" dxfId="268" priority="91" operator="equal">
      <formula>0</formula>
    </cfRule>
  </conditionalFormatting>
  <conditionalFormatting sqref="AD7:AF110">
    <cfRule type="cellIs" dxfId="267" priority="88" stopIfTrue="1" operator="greaterThan">
      <formula>0</formula>
    </cfRule>
    <cfRule type="cellIs" dxfId="266" priority="89" stopIfTrue="1" operator="greaterThan">
      <formula>0</formula>
    </cfRule>
  </conditionalFormatting>
  <conditionalFormatting sqref="AD7:AF110">
    <cfRule type="cellIs" dxfId="265" priority="84" stopIfTrue="1" operator="greaterThan">
      <formula>0</formula>
    </cfRule>
    <cfRule type="cellIs" dxfId="264" priority="85" stopIfTrue="1" operator="greaterThan">
      <formula>0</formula>
    </cfRule>
    <cfRule type="cellIs" dxfId="263" priority="86" stopIfTrue="1" operator="greaterThan">
      <formula>0</formula>
    </cfRule>
    <cfRule type="cellIs" dxfId="262" priority="87" stopIfTrue="1" operator="greaterThan">
      <formula>0</formula>
    </cfRule>
  </conditionalFormatting>
  <conditionalFormatting sqref="AD7:AF110">
    <cfRule type="cellIs" dxfId="261" priority="83" operator="equal">
      <formula>0</formula>
    </cfRule>
  </conditionalFormatting>
  <conditionalFormatting sqref="AD7:AF110">
    <cfRule type="cellIs" dxfId="260" priority="82" operator="notEqual">
      <formula>0</formula>
    </cfRule>
  </conditionalFormatting>
  <conditionalFormatting sqref="AD7:AF110">
    <cfRule type="cellIs" dxfId="259" priority="81" operator="equal">
      <formula>"eps"</formula>
    </cfRule>
  </conditionalFormatting>
  <conditionalFormatting sqref="AD7:AF110">
    <cfRule type="cellIs" dxfId="258" priority="80" operator="notEqual">
      <formula>"eps"</formula>
    </cfRule>
  </conditionalFormatting>
  <conditionalFormatting sqref="AD7:AF110">
    <cfRule type="cellIs" dxfId="257" priority="79" operator="equal">
      <formula>"n"</formula>
    </cfRule>
  </conditionalFormatting>
  <conditionalFormatting sqref="AD7:AF110">
    <cfRule type="cellIs" dxfId="256" priority="77" operator="notEqual">
      <formula>0</formula>
    </cfRule>
    <cfRule type="cellIs" dxfId="255" priority="78" operator="equal">
      <formula>0</formula>
    </cfRule>
  </conditionalFormatting>
  <conditionalFormatting sqref="AD7:AF110">
    <cfRule type="cellIs" dxfId="254" priority="75" stopIfTrue="1" operator="greaterThan">
      <formula>0</formula>
    </cfRule>
    <cfRule type="cellIs" dxfId="253" priority="76" stopIfTrue="1" operator="greaterThan">
      <formula>0</formula>
    </cfRule>
  </conditionalFormatting>
  <conditionalFormatting sqref="AD7:AF110">
    <cfRule type="cellIs" dxfId="252" priority="71" stopIfTrue="1" operator="greaterThan">
      <formula>0</formula>
    </cfRule>
    <cfRule type="cellIs" dxfId="251" priority="72" stopIfTrue="1" operator="greaterThan">
      <formula>0</formula>
    </cfRule>
    <cfRule type="cellIs" dxfId="250" priority="73" stopIfTrue="1" operator="greaterThan">
      <formula>0</formula>
    </cfRule>
    <cfRule type="cellIs" dxfId="249" priority="74" stopIfTrue="1" operator="greaterThan">
      <formula>0</formula>
    </cfRule>
  </conditionalFormatting>
  <conditionalFormatting sqref="AD7:AF110">
    <cfRule type="cellIs" dxfId="248" priority="70" operator="equal">
      <formula>0</formula>
    </cfRule>
  </conditionalFormatting>
  <conditionalFormatting sqref="AD7:AF110">
    <cfRule type="cellIs" dxfId="247" priority="69" operator="notEqual">
      <formula>0</formula>
    </cfRule>
  </conditionalFormatting>
  <conditionalFormatting sqref="AD7:AF110">
    <cfRule type="cellIs" dxfId="246" priority="68" operator="equal">
      <formula>"eps"</formula>
    </cfRule>
  </conditionalFormatting>
  <conditionalFormatting sqref="AD7:AF110">
    <cfRule type="cellIs" dxfId="245" priority="67" operator="notEqual">
      <formula>"eps"</formula>
    </cfRule>
  </conditionalFormatting>
  <conditionalFormatting sqref="AD7:AF110">
    <cfRule type="cellIs" dxfId="244" priority="66" operator="equal">
      <formula>"n"</formula>
    </cfRule>
  </conditionalFormatting>
  <conditionalFormatting sqref="AD7:AF110">
    <cfRule type="cellIs" dxfId="243" priority="64" operator="notEqual">
      <formula>0</formula>
    </cfRule>
    <cfRule type="cellIs" dxfId="242" priority="65" operator="equal">
      <formula>0</formula>
    </cfRule>
  </conditionalFormatting>
  <conditionalFormatting sqref="AD7:AF110">
    <cfRule type="cellIs" dxfId="241" priority="62" stopIfTrue="1" operator="greaterThan">
      <formula>0</formula>
    </cfRule>
    <cfRule type="cellIs" dxfId="240" priority="63" stopIfTrue="1" operator="greaterThan">
      <formula>0</formula>
    </cfRule>
  </conditionalFormatting>
  <conditionalFormatting sqref="AD7:AF110">
    <cfRule type="cellIs" dxfId="239" priority="58" stopIfTrue="1" operator="greaterThan">
      <formula>0</formula>
    </cfRule>
    <cfRule type="cellIs" dxfId="238" priority="59" stopIfTrue="1" operator="greaterThan">
      <formula>0</formula>
    </cfRule>
    <cfRule type="cellIs" dxfId="237" priority="60" stopIfTrue="1" operator="greaterThan">
      <formula>0</formula>
    </cfRule>
    <cfRule type="cellIs" dxfId="236" priority="61" stopIfTrue="1" operator="greaterThan">
      <formula>0</formula>
    </cfRule>
  </conditionalFormatting>
  <conditionalFormatting sqref="AC7:AF110">
    <cfRule type="cellIs" dxfId="235" priority="57" operator="notEqual">
      <formula>W7</formula>
    </cfRule>
  </conditionalFormatting>
  <conditionalFormatting sqref="AI7:AL110">
    <cfRule type="cellIs" dxfId="234" priority="4" operator="notEqual">
      <formula>AC7</formula>
    </cfRule>
  </conditionalFormatting>
  <conditionalFormatting sqref="AJ7:AL110">
    <cfRule type="cellIs" dxfId="233" priority="56" operator="equal">
      <formula>0</formula>
    </cfRule>
  </conditionalFormatting>
  <conditionalFormatting sqref="AJ7:AL110">
    <cfRule type="cellIs" dxfId="232" priority="55" operator="notEqual">
      <formula>0</formula>
    </cfRule>
  </conditionalFormatting>
  <conditionalFormatting sqref="AJ7:AL110">
    <cfRule type="cellIs" dxfId="231" priority="54" operator="equal">
      <formula>"eps"</formula>
    </cfRule>
  </conditionalFormatting>
  <conditionalFormatting sqref="AJ7:AL110">
    <cfRule type="cellIs" dxfId="230" priority="53" operator="notEqual">
      <formula>"eps"</formula>
    </cfRule>
  </conditionalFormatting>
  <conditionalFormatting sqref="AJ7:AL110">
    <cfRule type="cellIs" dxfId="229" priority="52" operator="equal">
      <formula>"n"</formula>
    </cfRule>
  </conditionalFormatting>
  <conditionalFormatting sqref="AJ7:AL110">
    <cfRule type="cellIs" dxfId="228" priority="50" operator="notEqual">
      <formula>0</formula>
    </cfRule>
    <cfRule type="cellIs" dxfId="227" priority="51" operator="equal">
      <formula>0</formula>
    </cfRule>
  </conditionalFormatting>
  <conditionalFormatting sqref="AJ7:AL110">
    <cfRule type="cellIs" dxfId="226" priority="48" stopIfTrue="1" operator="greaterThan">
      <formula>0</formula>
    </cfRule>
    <cfRule type="cellIs" dxfId="225" priority="49" stopIfTrue="1" operator="greaterThan">
      <formula>0</formula>
    </cfRule>
  </conditionalFormatting>
  <conditionalFormatting sqref="AJ7:AL110">
    <cfRule type="cellIs" dxfId="224" priority="44" stopIfTrue="1" operator="greaterThan">
      <formula>0</formula>
    </cfRule>
    <cfRule type="cellIs" dxfId="223" priority="45" stopIfTrue="1" operator="greaterThan">
      <formula>0</formula>
    </cfRule>
    <cfRule type="cellIs" dxfId="222" priority="46" stopIfTrue="1" operator="greaterThan">
      <formula>0</formula>
    </cfRule>
    <cfRule type="cellIs" dxfId="221" priority="47" stopIfTrue="1" operator="greaterThan">
      <formula>0</formula>
    </cfRule>
  </conditionalFormatting>
  <conditionalFormatting sqref="AJ7:AL110">
    <cfRule type="cellIs" dxfId="220" priority="43" operator="equal">
      <formula>0</formula>
    </cfRule>
  </conditionalFormatting>
  <conditionalFormatting sqref="AJ7:AL110">
    <cfRule type="cellIs" dxfId="219" priority="42" operator="notEqual">
      <formula>0</formula>
    </cfRule>
  </conditionalFormatting>
  <conditionalFormatting sqref="AJ7:AL110">
    <cfRule type="cellIs" dxfId="218" priority="41" operator="equal">
      <formula>"eps"</formula>
    </cfRule>
  </conditionalFormatting>
  <conditionalFormatting sqref="AJ7:AL110">
    <cfRule type="cellIs" dxfId="217" priority="40" operator="notEqual">
      <formula>"eps"</formula>
    </cfRule>
  </conditionalFormatting>
  <conditionalFormatting sqref="AJ7:AL110">
    <cfRule type="cellIs" dxfId="216" priority="39" operator="equal">
      <formula>"n"</formula>
    </cfRule>
  </conditionalFormatting>
  <conditionalFormatting sqref="AJ7:AL110">
    <cfRule type="cellIs" dxfId="215" priority="37" operator="notEqual">
      <formula>0</formula>
    </cfRule>
    <cfRule type="cellIs" dxfId="214" priority="38" operator="equal">
      <formula>0</formula>
    </cfRule>
  </conditionalFormatting>
  <conditionalFormatting sqref="AJ7:AL110">
    <cfRule type="cellIs" dxfId="213" priority="35" stopIfTrue="1" operator="greaterThan">
      <formula>0</formula>
    </cfRule>
    <cfRule type="cellIs" dxfId="212" priority="36" stopIfTrue="1" operator="greaterThan">
      <formula>0</formula>
    </cfRule>
  </conditionalFormatting>
  <conditionalFormatting sqref="AJ7:AL110">
    <cfRule type="cellIs" dxfId="211" priority="31" stopIfTrue="1" operator="greaterThan">
      <formula>0</formula>
    </cfRule>
    <cfRule type="cellIs" dxfId="210" priority="32" stopIfTrue="1" operator="greaterThan">
      <formula>0</formula>
    </cfRule>
    <cfRule type="cellIs" dxfId="209" priority="33" stopIfTrue="1" operator="greaterThan">
      <formula>0</formula>
    </cfRule>
    <cfRule type="cellIs" dxfId="208" priority="34" stopIfTrue="1" operator="greaterThan">
      <formula>0</formula>
    </cfRule>
  </conditionalFormatting>
  <conditionalFormatting sqref="AJ7:AL110">
    <cfRule type="cellIs" dxfId="207" priority="30" operator="equal">
      <formula>0</formula>
    </cfRule>
  </conditionalFormatting>
  <conditionalFormatting sqref="AJ7:AL110">
    <cfRule type="cellIs" dxfId="206" priority="29" operator="notEqual">
      <formula>0</formula>
    </cfRule>
  </conditionalFormatting>
  <conditionalFormatting sqref="AJ7:AL110">
    <cfRule type="cellIs" dxfId="205" priority="28" operator="equal">
      <formula>"eps"</formula>
    </cfRule>
  </conditionalFormatting>
  <conditionalFormatting sqref="AJ7:AL110">
    <cfRule type="cellIs" dxfId="204" priority="27" operator="notEqual">
      <formula>"eps"</formula>
    </cfRule>
  </conditionalFormatting>
  <conditionalFormatting sqref="AJ7:AL110">
    <cfRule type="cellIs" dxfId="203" priority="26" operator="equal">
      <formula>"n"</formula>
    </cfRule>
  </conditionalFormatting>
  <conditionalFormatting sqref="AJ7:AL110">
    <cfRule type="cellIs" dxfId="202" priority="24" operator="notEqual">
      <formula>0</formula>
    </cfRule>
    <cfRule type="cellIs" dxfId="201" priority="25" operator="equal">
      <formula>0</formula>
    </cfRule>
  </conditionalFormatting>
  <conditionalFormatting sqref="AJ7:AL110">
    <cfRule type="cellIs" dxfId="200" priority="22" stopIfTrue="1" operator="greaterThan">
      <formula>0</formula>
    </cfRule>
    <cfRule type="cellIs" dxfId="199" priority="23" stopIfTrue="1" operator="greaterThan">
      <formula>0</formula>
    </cfRule>
  </conditionalFormatting>
  <conditionalFormatting sqref="AJ7:AL110">
    <cfRule type="cellIs" dxfId="198" priority="18" stopIfTrue="1" operator="greaterThan">
      <formula>0</formula>
    </cfRule>
    <cfRule type="cellIs" dxfId="197" priority="19" stopIfTrue="1" operator="greaterThan">
      <formula>0</formula>
    </cfRule>
    <cfRule type="cellIs" dxfId="196" priority="20" stopIfTrue="1" operator="greaterThan">
      <formula>0</formula>
    </cfRule>
    <cfRule type="cellIs" dxfId="195" priority="21" stopIfTrue="1" operator="greaterThan">
      <formula>0</formula>
    </cfRule>
  </conditionalFormatting>
  <conditionalFormatting sqref="AJ7:AL110">
    <cfRule type="cellIs" dxfId="194" priority="17" operator="equal">
      <formula>0</formula>
    </cfRule>
  </conditionalFormatting>
  <conditionalFormatting sqref="AJ7:AL110">
    <cfRule type="cellIs" dxfId="193" priority="16" operator="notEqual">
      <formula>0</formula>
    </cfRule>
  </conditionalFormatting>
  <conditionalFormatting sqref="AJ7:AL110">
    <cfRule type="cellIs" dxfId="192" priority="15" operator="equal">
      <formula>"eps"</formula>
    </cfRule>
  </conditionalFormatting>
  <conditionalFormatting sqref="AJ7:AL110">
    <cfRule type="cellIs" dxfId="191" priority="14" operator="notEqual">
      <formula>"eps"</formula>
    </cfRule>
  </conditionalFormatting>
  <conditionalFormatting sqref="AJ7:AL110">
    <cfRule type="cellIs" dxfId="190" priority="13" operator="equal">
      <formula>"n"</formula>
    </cfRule>
  </conditionalFormatting>
  <conditionalFormatting sqref="AJ7:AL110">
    <cfRule type="cellIs" dxfId="189" priority="11" operator="notEqual">
      <formula>0</formula>
    </cfRule>
    <cfRule type="cellIs" dxfId="188" priority="12" operator="equal">
      <formula>0</formula>
    </cfRule>
  </conditionalFormatting>
  <conditionalFormatting sqref="AJ7:AL110">
    <cfRule type="cellIs" dxfId="187" priority="9" stopIfTrue="1" operator="greaterThan">
      <formula>0</formula>
    </cfRule>
    <cfRule type="cellIs" dxfId="186" priority="10" stopIfTrue="1" operator="greaterThan">
      <formula>0</formula>
    </cfRule>
  </conditionalFormatting>
  <conditionalFormatting sqref="AJ7:AL110">
    <cfRule type="cellIs" dxfId="185" priority="5" stopIfTrue="1" operator="greaterThan">
      <formula>0</formula>
    </cfRule>
    <cfRule type="cellIs" dxfId="184" priority="6" stopIfTrue="1" operator="greaterThan">
      <formula>0</formula>
    </cfRule>
    <cfRule type="cellIs" dxfId="183" priority="7" stopIfTrue="1" operator="greaterThan">
      <formula>0</formula>
    </cfRule>
    <cfRule type="cellIs" dxfId="182" priority="8" stopIfTrue="1" operator="greaterThan">
      <formula>0</formula>
    </cfRule>
  </conditionalFormatting>
  <conditionalFormatting sqref="K7:N110">
    <cfRule type="cellIs" dxfId="181" priority="1" operator="notEqual">
      <formula>1</formula>
    </cfRule>
  </conditionalFormatting>
  <dataValidations disablePrompts="1" count="1">
    <dataValidation type="list" allowBlank="1" showInputMessage="1" showErrorMessage="1" sqref="R2:T4" xr:uid="{741E70D5-4AC8-4916-919F-33EF59E428D3}">
      <formula1>$A$5:$A$13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40A9-28BE-41D9-8B6A-EA4D0B4A6F99}">
  <sheetPr>
    <tabColor theme="8" tint="0.39997558519241921"/>
  </sheetPr>
  <dimension ref="A2:V187"/>
  <sheetViews>
    <sheetView workbookViewId="0">
      <pane xSplit="8" ySplit="7" topLeftCell="I147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53" t="s">
        <v>754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53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53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53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53" t="s">
        <v>755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/>
      <c r="J7" s="58"/>
      <c r="K7" s="58"/>
      <c r="L7" s="58"/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/>
      <c r="J8" s="58"/>
      <c r="K8" s="58"/>
      <c r="L8" s="58"/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/>
      <c r="J9" s="58"/>
      <c r="K9" s="58"/>
      <c r="L9" s="58"/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/>
      <c r="J10" s="58"/>
      <c r="K10" s="58"/>
      <c r="L10" s="58"/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/>
      <c r="J11" s="58"/>
      <c r="K11" s="58"/>
      <c r="L11" s="58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/>
      <c r="J12" s="58"/>
      <c r="K12" s="58"/>
      <c r="L12" s="58"/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/>
      <c r="J13" s="58"/>
      <c r="K13" s="58"/>
      <c r="L13" s="58"/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/>
      <c r="J14" s="58"/>
      <c r="K14" s="58"/>
      <c r="L14" s="58"/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/>
      <c r="J15" s="58"/>
      <c r="K15" s="58"/>
      <c r="L15" s="58"/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/>
      <c r="J16" s="58"/>
      <c r="K16" s="58"/>
      <c r="L16" s="58"/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/>
      <c r="J17" s="58"/>
      <c r="K17" s="58"/>
      <c r="L17" s="58"/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/>
      <c r="J18" s="58"/>
      <c r="K18" s="58"/>
      <c r="L18" s="58"/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/>
      <c r="J19" s="58"/>
      <c r="K19" s="58"/>
      <c r="L19" s="58"/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/>
      <c r="J20" s="58"/>
      <c r="K20" s="58"/>
      <c r="L20" s="58"/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/>
      <c r="J21" s="58"/>
      <c r="K21" s="58"/>
      <c r="L21" s="58"/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/>
      <c r="J22" s="58"/>
      <c r="K22" s="58"/>
      <c r="L22" s="58"/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/>
      <c r="J23" s="58"/>
      <c r="K23" s="58"/>
      <c r="L23" s="58"/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/>
      <c r="J24" s="58"/>
      <c r="K24" s="58"/>
      <c r="L24" s="58"/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/>
      <c r="J25" s="58"/>
      <c r="K25" s="58"/>
      <c r="L25" s="58"/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/>
      <c r="J26" s="58"/>
      <c r="K26" s="58"/>
      <c r="L26" s="58"/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/>
      <c r="J27" s="58"/>
      <c r="K27" s="58"/>
      <c r="L27" s="58"/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/>
      <c r="J28" s="58"/>
      <c r="K28" s="58"/>
      <c r="L28" s="58"/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/>
      <c r="J29" s="58"/>
      <c r="K29" s="58"/>
      <c r="L29" s="58"/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/>
      <c r="J30" s="58"/>
      <c r="K30" s="58"/>
      <c r="L30" s="58"/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/>
      <c r="J31" s="58"/>
      <c r="K31" s="58"/>
      <c r="L31" s="58"/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/>
      <c r="J32" s="58"/>
      <c r="K32" s="58"/>
      <c r="L32" s="58"/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/>
      <c r="J33" s="58"/>
      <c r="K33" s="58"/>
      <c r="L33" s="58"/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/>
      <c r="J34" s="58"/>
      <c r="K34" s="58"/>
      <c r="L34" s="58"/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/>
      <c r="J35" s="58"/>
      <c r="K35" s="58"/>
      <c r="L35" s="58"/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/>
      <c r="J36" s="58"/>
      <c r="K36" s="58"/>
      <c r="L36" s="58"/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/>
      <c r="J37" s="58"/>
      <c r="K37" s="58"/>
      <c r="L37" s="58"/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/>
      <c r="J38" s="58"/>
      <c r="K38" s="58"/>
      <c r="L38" s="58"/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/>
      <c r="J39" s="58"/>
      <c r="K39" s="58"/>
      <c r="L39" s="58"/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/>
      <c r="J40" s="58"/>
      <c r="K40" s="58"/>
      <c r="L40" s="58"/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/>
      <c r="J41" s="58"/>
      <c r="K41" s="58"/>
      <c r="L41" s="58"/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/>
      <c r="J42" s="58"/>
      <c r="K42" s="58"/>
      <c r="L42" s="58"/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/>
      <c r="J43" s="58"/>
      <c r="K43" s="58"/>
      <c r="L43" s="58"/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/>
      <c r="J44" s="58"/>
      <c r="K44" s="58"/>
      <c r="L44" s="58"/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/>
      <c r="J45" s="58"/>
      <c r="K45" s="58"/>
      <c r="L45" s="58"/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/>
      <c r="J46" s="58"/>
      <c r="K46" s="58"/>
      <c r="L46" s="58"/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/>
      <c r="J47" s="58"/>
      <c r="K47" s="58"/>
      <c r="L47" s="58"/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/>
      <c r="J48" s="58"/>
      <c r="K48" s="58"/>
      <c r="L48" s="58"/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/>
      <c r="J49" s="58"/>
      <c r="K49" s="58"/>
      <c r="L49" s="58"/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/>
      <c r="J50" s="58"/>
      <c r="K50" s="58"/>
      <c r="L50" s="58"/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/>
      <c r="J51" s="58"/>
      <c r="K51" s="58"/>
      <c r="L51" s="58"/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/>
      <c r="J52" s="58"/>
      <c r="K52" s="58"/>
      <c r="L52" s="58"/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/>
      <c r="J53" s="58"/>
      <c r="K53" s="58"/>
      <c r="L53" s="58"/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/>
      <c r="J54" s="58"/>
      <c r="K54" s="58"/>
      <c r="L54" s="58"/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/>
      <c r="J55" s="58"/>
      <c r="K55" s="58"/>
      <c r="L55" s="58"/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/>
      <c r="J56" s="58"/>
      <c r="K56" s="58"/>
      <c r="L56" s="58"/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/>
      <c r="J57" s="58"/>
      <c r="K57" s="58"/>
      <c r="L57" s="58"/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/>
      <c r="J58" s="58"/>
      <c r="K58" s="58"/>
      <c r="L58" s="58"/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/>
      <c r="J59" s="58"/>
      <c r="K59" s="58"/>
      <c r="L59" s="58"/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/>
      <c r="J60" s="58"/>
      <c r="K60" s="58"/>
      <c r="L60" s="58"/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/>
      <c r="J61" s="58"/>
      <c r="K61" s="58"/>
      <c r="L61" s="58"/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/>
      <c r="J62" s="58"/>
      <c r="K62" s="58"/>
      <c r="L62" s="58"/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/>
      <c r="J63" s="58"/>
      <c r="K63" s="58"/>
      <c r="L63" s="58"/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/>
      <c r="J64" s="58"/>
      <c r="K64" s="58"/>
      <c r="L64" s="58"/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/>
      <c r="J65" s="58"/>
      <c r="K65" s="58"/>
      <c r="L65" s="58"/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/>
      <c r="J66" s="58"/>
      <c r="K66" s="58"/>
      <c r="L66" s="58"/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/>
      <c r="J67" s="58"/>
      <c r="K67" s="58"/>
      <c r="L67" s="58"/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/>
      <c r="J68" s="58"/>
      <c r="K68" s="58"/>
      <c r="L68" s="58"/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VLOOKUP($B69,Q3BaseShocks!BaseShockQ3_LR,MATCH(I$4,Q3BaseShocks!BaseShockQ3_CH,0),0)*I$183</f>
        <v>-0.49999999999999989</v>
      </c>
      <c r="J69" s="58">
        <f ca="1">VLOOKUP($B69,Q3BaseShocks!BaseShockQ3_LR,MATCH(J$4,Q3BaseShocks!BaseShockQ3_CH,0),0)*J$183</f>
        <v>0</v>
      </c>
      <c r="K69" s="58">
        <f ca="1">VLOOKUP($B69,Q3BaseShocks!BaseShockQ3_LR,MATCH(K$4,Q3BaseShocks!BaseShockQ3_CH,0),0)*K$183</f>
        <v>-6.4999999999999982</v>
      </c>
      <c r="L69" s="58">
        <f ca="1">VLOOKUP($B69,Q3BaseShocks!BaseShockQ3_LR,MATCH(L$4,Q3BaseShocks!BaseShockQ3_CH,0),0)*L$183</f>
        <v>-3.9999999999999991</v>
      </c>
      <c r="M69" s="58">
        <f ca="1"/>
        <v>-1.2853280486582976</v>
      </c>
      <c r="N69" s="64">
        <f ca="1"/>
        <v>-424.39364308884092</v>
      </c>
      <c r="O69" s="64">
        <f ca="1"/>
        <v>0</v>
      </c>
      <c r="P69" s="64">
        <f ca="1"/>
        <v>0</v>
      </c>
      <c r="Q69" s="64">
        <f ca="1"/>
        <v>-979.63220478769585</v>
      </c>
      <c r="R69" s="60">
        <f t="shared" ca="1" si="5"/>
        <v>-1404.0258478765368</v>
      </c>
      <c r="S69" s="61">
        <f ca="1"/>
        <v>-1404.0258478765368</v>
      </c>
      <c r="T69" s="62" cm="1">
        <f t="array" aca="1" ref="T69" ca="1">IF(OR(N69:R69+D69:H69&lt;-0.01),1,0)</f>
        <v>0</v>
      </c>
    </row>
    <row r="70" spans="1:20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VLOOKUP($B70,Q3BaseShocks!BaseShockQ3_LR,MATCH(I$4,Q3BaseShocks!BaseShockQ3_CH,0),0)*I$183</f>
        <v>-0.49999999999999989</v>
      </c>
      <c r="J70" s="58">
        <f ca="1">VLOOKUP($B70,Q3BaseShocks!BaseShockQ3_LR,MATCH(J$4,Q3BaseShocks!BaseShockQ3_CH,0),0)*J$183</f>
        <v>0</v>
      </c>
      <c r="K70" s="58">
        <f ca="1">VLOOKUP($B70,Q3BaseShocks!BaseShockQ3_LR,MATCH(K$4,Q3BaseShocks!BaseShockQ3_CH,0),0)*K$183</f>
        <v>-6.4999999999999982</v>
      </c>
      <c r="L70" s="58">
        <f ca="1">VLOOKUP($B70,Q3BaseShocks!BaseShockQ3_LR,MATCH(L$4,Q3BaseShocks!BaseShockQ3_CH,0),0)*L$183</f>
        <v>-3.9999999999999991</v>
      </c>
      <c r="M70" s="58">
        <f ca="1"/>
        <v>-1.2476926296886868</v>
      </c>
      <c r="N70" s="64">
        <f ca="1"/>
        <v>-70.657046700435899</v>
      </c>
      <c r="O70" s="64">
        <f ca="1"/>
        <v>0</v>
      </c>
      <c r="P70" s="64">
        <f ca="1"/>
        <v>0</v>
      </c>
      <c r="Q70" s="64">
        <f ca="1"/>
        <v>-144.74067558868518</v>
      </c>
      <c r="R70" s="60">
        <f t="shared" ca="1" si="5"/>
        <v>-215.39772228912108</v>
      </c>
      <c r="S70" s="61">
        <f ca="1"/>
        <v>-215.39772228912108</v>
      </c>
      <c r="T70" s="62" cm="1">
        <f t="array" aca="1" ref="T70" ca="1">IF(OR(N70:R70+D70:H70&lt;-0.01),1,0)</f>
        <v>0</v>
      </c>
    </row>
    <row r="71" spans="1:20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VLOOKUP($B71,Q3BaseShocks!BaseShockQ3_LR,MATCH(I$4,Q3BaseShocks!BaseShockQ3_CH,0),0)*I$183</f>
        <v>-0.49999999999999989</v>
      </c>
      <c r="J71" s="58">
        <f ca="1">VLOOKUP($B71,Q3BaseShocks!BaseShockQ3_LR,MATCH(J$4,Q3BaseShocks!BaseShockQ3_CH,0),0)*J$183</f>
        <v>0</v>
      </c>
      <c r="K71" s="58">
        <f ca="1">VLOOKUP($B71,Q3BaseShocks!BaseShockQ3_LR,MATCH(K$4,Q3BaseShocks!BaseShockQ3_CH,0),0)*K$183</f>
        <v>-6.4999999999999982</v>
      </c>
      <c r="L71" s="58">
        <f ca="1">VLOOKUP($B71,Q3BaseShocks!BaseShockQ3_LR,MATCH(L$4,Q3BaseShocks!BaseShockQ3_CH,0),0)*L$183</f>
        <v>-3.9999999999999991</v>
      </c>
      <c r="M71" s="58">
        <f ca="1"/>
        <v>-0.87111477625656786</v>
      </c>
      <c r="N71" s="64">
        <f ca="1"/>
        <v>-32.269893333881988</v>
      </c>
      <c r="O71" s="64">
        <f ca="1"/>
        <v>0</v>
      </c>
      <c r="P71" s="64">
        <f ca="1"/>
        <v>0</v>
      </c>
      <c r="Q71" s="64">
        <f ca="1"/>
        <v>-29.6427669017136</v>
      </c>
      <c r="R71" s="60">
        <f t="shared" ref="R71:R134" ca="1" si="7">SUM(N71:Q71)</f>
        <v>-61.912660235595588</v>
      </c>
      <c r="S71" s="61">
        <f ca="1"/>
        <v>-61.912660235595588</v>
      </c>
      <c r="T71" s="62" cm="1">
        <f t="array" aca="1" ref="T71" ca="1">IF(OR(N71:R71+D71:H71&lt;-0.01),1,0)</f>
        <v>0</v>
      </c>
    </row>
    <row r="72" spans="1:20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VLOOKUP($B72,Q3BaseShocks!BaseShockQ3_LR,MATCH(I$4,Q3BaseShocks!BaseShockQ3_CH,0),0)*I$183</f>
        <v>-0.49999999999999989</v>
      </c>
      <c r="J72" s="58">
        <f ca="1">VLOOKUP($B72,Q3BaseShocks!BaseShockQ3_LR,MATCH(J$4,Q3BaseShocks!BaseShockQ3_CH,0),0)*J$183</f>
        <v>0</v>
      </c>
      <c r="K72" s="58">
        <f ca="1">VLOOKUP($B72,Q3BaseShocks!BaseShockQ3_LR,MATCH(K$4,Q3BaseShocks!BaseShockQ3_CH,0),0)*K$183</f>
        <v>-6.4999999999999982</v>
      </c>
      <c r="L72" s="58">
        <f ca="1">VLOOKUP($B72,Q3BaseShocks!BaseShockQ3_LR,MATCH(L$4,Q3BaseShocks!BaseShockQ3_CH,0),0)*L$183</f>
        <v>-3.9999999999999991</v>
      </c>
      <c r="M72" s="58">
        <f ca="1"/>
        <v>-1.9161326649551764</v>
      </c>
      <c r="N72" s="64">
        <f ca="1"/>
        <v>-12.469364047428932</v>
      </c>
      <c r="O72" s="64">
        <f ca="1"/>
        <v>0</v>
      </c>
      <c r="P72" s="64">
        <f ca="1"/>
        <v>0</v>
      </c>
      <c r="Q72" s="64">
        <f ca="1"/>
        <v>-79.699684308996822</v>
      </c>
      <c r="R72" s="60">
        <f t="shared" ca="1" si="7"/>
        <v>-92.169048356425748</v>
      </c>
      <c r="S72" s="61">
        <f ca="1"/>
        <v>-92.169048356425748</v>
      </c>
      <c r="T72" s="62" cm="1">
        <f t="array" aca="1" ref="T72" ca="1">IF(OR(N72:R72+D72:H72&lt;-0.01),1,0)</f>
        <v>0</v>
      </c>
    </row>
    <row r="73" spans="1:20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VLOOKUP($B73,Q3BaseShocks!BaseShockQ3_LR,MATCH(I$4,Q3BaseShocks!BaseShockQ3_CH,0),0)*I$183</f>
        <v>0</v>
      </c>
      <c r="J73" s="58">
        <f ca="1">VLOOKUP($B73,Q3BaseShocks!BaseShockQ3_LR,MATCH(J$4,Q3BaseShocks!BaseShockQ3_CH,0),0)*J$183</f>
        <v>0</v>
      </c>
      <c r="K73" s="58">
        <f ca="1">VLOOKUP($B73,Q3BaseShocks!BaseShockQ3_LR,MATCH(K$4,Q3BaseShocks!BaseShockQ3_CH,0),0)*K$183</f>
        <v>-6.4999999999999982</v>
      </c>
      <c r="L73" s="58">
        <f ca="1">VLOOKUP($B73,Q3BaseShocks!BaseShockQ3_LR,MATCH(L$4,Q3BaseShocks!BaseShockQ3_CH,0),0)*L$183</f>
        <v>-3.9999999999999991</v>
      </c>
      <c r="M73" s="58">
        <f ca="1"/>
        <v>-3.8872790473395318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-2022.3355264450624</v>
      </c>
      <c r="R73" s="60">
        <f t="shared" ca="1" si="7"/>
        <v>-2022.3355264450624</v>
      </c>
      <c r="S73" s="61">
        <f ca="1"/>
        <v>-2022.3355264450624</v>
      </c>
      <c r="T73" s="62" cm="1">
        <f t="array" aca="1" ref="T73" ca="1">IF(OR(N73:R73+D73:H73&lt;-0.01),1,0)</f>
        <v>0</v>
      </c>
    </row>
    <row r="74" spans="1:20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VLOOKUP($B74,Q3BaseShocks!BaseShockQ3_LR,MATCH(I$4,Q3BaseShocks!BaseShockQ3_CH,0),0)*I$183</f>
        <v>0</v>
      </c>
      <c r="J74" s="58">
        <f ca="1">VLOOKUP($B74,Q3BaseShocks!BaseShockQ3_LR,MATCH(J$4,Q3BaseShocks!BaseShockQ3_CH,0),0)*J$183</f>
        <v>0</v>
      </c>
      <c r="K74" s="58">
        <f ca="1">VLOOKUP($B74,Q3BaseShocks!BaseShockQ3_LR,MATCH(K$4,Q3BaseShocks!BaseShockQ3_CH,0),0)*K$183</f>
        <v>-6.4999999999999982</v>
      </c>
      <c r="L74" s="58">
        <f ca="1">VLOOKUP($B74,Q3BaseShocks!BaseShockQ3_LR,MATCH(L$4,Q3BaseShocks!BaseShockQ3_CH,0),0)*L$183</f>
        <v>-3.9999999999999991</v>
      </c>
      <c r="M74" s="58">
        <f ca="1"/>
        <v>-3.8452917649798501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-9667.5541073535078</v>
      </c>
      <c r="R74" s="60">
        <f t="shared" ca="1" si="7"/>
        <v>-9667.5541073535078</v>
      </c>
      <c r="S74" s="61">
        <f ca="1"/>
        <v>-9667.5541073535078</v>
      </c>
      <c r="T74" s="62" cm="1">
        <f t="array" aca="1" ref="T74" ca="1">IF(OR(N74:R74+D74:H74&lt;-0.01),1,0)</f>
        <v>0</v>
      </c>
    </row>
    <row r="75" spans="1:20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VLOOKUP($B75,Q3BaseShocks!BaseShockQ3_LR,MATCH(I$4,Q3BaseShocks!BaseShockQ3_CH,0),0)*I$183</f>
        <v>0</v>
      </c>
      <c r="J75" s="58">
        <f ca="1">VLOOKUP($B75,Q3BaseShocks!BaseShockQ3_LR,MATCH(J$4,Q3BaseShocks!BaseShockQ3_CH,0),0)*J$183</f>
        <v>0</v>
      </c>
      <c r="K75" s="58">
        <f ca="1">VLOOKUP($B75,Q3BaseShocks!BaseShockQ3_LR,MATCH(K$4,Q3BaseShocks!BaseShockQ3_CH,0),0)*K$183</f>
        <v>-6.4999999999999982</v>
      </c>
      <c r="L75" s="58">
        <f ca="1">VLOOKUP($B75,Q3BaseShocks!BaseShockQ3_LR,MATCH(L$4,Q3BaseShocks!BaseShockQ3_CH,0),0)*L$183</f>
        <v>-3.9999999999999991</v>
      </c>
      <c r="M75" s="58">
        <f ca="1"/>
        <v>-3.9304632532974821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-4088.5139463126779</v>
      </c>
      <c r="R75" s="60">
        <f t="shared" ca="1" si="7"/>
        <v>-4088.5139463126779</v>
      </c>
      <c r="S75" s="61">
        <f ca="1"/>
        <v>-4088.5139463126779</v>
      </c>
      <c r="T75" s="62" cm="1">
        <f t="array" aca="1" ref="T75" ca="1">IF(OR(N75:R75+D75:H75&lt;-0.01),1,0)</f>
        <v>0</v>
      </c>
    </row>
    <row r="76" spans="1:20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VLOOKUP($B76,Q3BaseShocks!BaseShockQ3_LR,MATCH(I$4,Q3BaseShocks!BaseShockQ3_CH,0),0)*I$183</f>
        <v>0</v>
      </c>
      <c r="J76" s="58">
        <f ca="1">VLOOKUP($B76,Q3BaseShocks!BaseShockQ3_LR,MATCH(J$4,Q3BaseShocks!BaseShockQ3_CH,0),0)*J$183</f>
        <v>0</v>
      </c>
      <c r="K76" s="58">
        <f ca="1">VLOOKUP($B76,Q3BaseShocks!BaseShockQ3_LR,MATCH(K$4,Q3BaseShocks!BaseShockQ3_CH,0),0)*K$183</f>
        <v>-6.4999999999999982</v>
      </c>
      <c r="L76" s="58">
        <f ca="1">VLOOKUP($B76,Q3BaseShocks!BaseShockQ3_LR,MATCH(L$4,Q3BaseShocks!BaseShockQ3_CH,0),0)*L$183</f>
        <v>-3.9999999999999991</v>
      </c>
      <c r="M76" s="58">
        <f ca="1"/>
        <v>-3.2350231908464755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-144.02607357559936</v>
      </c>
      <c r="R76" s="60">
        <f t="shared" ca="1" si="7"/>
        <v>-144.02607357559936</v>
      </c>
      <c r="S76" s="61">
        <f ca="1"/>
        <v>-144.02607357559936</v>
      </c>
      <c r="T76" s="62" cm="1">
        <f t="array" aca="1" ref="T76" ca="1">IF(OR(N76:R76+D76:H76&lt;-0.01),1,0)</f>
        <v>0</v>
      </c>
    </row>
    <row r="77" spans="1:20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VLOOKUP($B77,Q3BaseShocks!BaseShockQ3_LR,MATCH(I$4,Q3BaseShocks!BaseShockQ3_CH,0),0)*I$183</f>
        <v>0</v>
      </c>
      <c r="J77" s="58">
        <f ca="1">VLOOKUP($B77,Q3BaseShocks!BaseShockQ3_LR,MATCH(J$4,Q3BaseShocks!BaseShockQ3_CH,0),0)*J$183</f>
        <v>0</v>
      </c>
      <c r="K77" s="58">
        <f ca="1">VLOOKUP($B77,Q3BaseShocks!BaseShockQ3_LR,MATCH(K$4,Q3BaseShocks!BaseShockQ3_CH,0),0)*K$183</f>
        <v>-6.4999999999999982</v>
      </c>
      <c r="L77" s="58">
        <f ca="1">VLOOKUP($B77,Q3BaseShocks!BaseShockQ3_LR,MATCH(L$4,Q3BaseShocks!BaseShockQ3_CH,0),0)*L$183</f>
        <v>-3.9999999999999991</v>
      </c>
      <c r="M77" s="58">
        <f ca="1"/>
        <v>-2.7413690972335876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-0.19999995665306344</v>
      </c>
      <c r="R77" s="60">
        <f t="shared" ca="1" si="7"/>
        <v>-0.19999995665306344</v>
      </c>
      <c r="S77" s="61">
        <f ca="1"/>
        <v>-0.19999995665306344</v>
      </c>
      <c r="T77" s="62" cm="1">
        <f t="array" aca="1" ref="T77" ca="1">IF(OR(N77:R77+D77:H77&lt;-0.01),1,0)</f>
        <v>0</v>
      </c>
    </row>
    <row r="78" spans="1:20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VLOOKUP($B78,Q3BaseShocks!BaseShockQ3_LR,MATCH(I$4,Q3BaseShocks!BaseShockQ3_CH,0),0)*I$183</f>
        <v>-4.5</v>
      </c>
      <c r="J78" s="58">
        <f ca="1">VLOOKUP($B78,Q3BaseShocks!BaseShockQ3_LR,MATCH(J$4,Q3BaseShocks!BaseShockQ3_CH,0),0)*J$183</f>
        <v>0</v>
      </c>
      <c r="K78" s="58">
        <f ca="1">VLOOKUP($B78,Q3BaseShocks!BaseShockQ3_LR,MATCH(K$4,Q3BaseShocks!BaseShockQ3_CH,0),0)*K$183</f>
        <v>-6.4999999999999982</v>
      </c>
      <c r="L78" s="58">
        <f ca="1">VLOOKUP($B78,Q3BaseShocks!BaseShockQ3_LR,MATCH(L$4,Q3BaseShocks!BaseShockQ3_CH,0),0)*L$183</f>
        <v>-4.9999999999999991</v>
      </c>
      <c r="M78" s="58">
        <f ca="1"/>
        <v>-4.5383493240895865</v>
      </c>
      <c r="N78" s="64">
        <f ca="1"/>
        <v>-3022.125745651882</v>
      </c>
      <c r="O78" s="64">
        <f ca="1"/>
        <v>0</v>
      </c>
      <c r="P78" s="64">
        <f ca="1"/>
        <v>0</v>
      </c>
      <c r="Q78" s="64">
        <f ca="1"/>
        <v>-229.61690482515817</v>
      </c>
      <c r="R78" s="60">
        <f t="shared" ca="1" si="7"/>
        <v>-3251.7426504770401</v>
      </c>
      <c r="S78" s="61">
        <f ca="1"/>
        <v>-3251.7426504770401</v>
      </c>
      <c r="T78" s="62" cm="1">
        <f t="array" aca="1" ref="T78" ca="1">IF(OR(N78:R78+D78:H78&lt;-0.01),1,0)</f>
        <v>0</v>
      </c>
    </row>
    <row r="79" spans="1:20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VLOOKUP($B79,Q3BaseShocks!BaseShockQ3_LR,MATCH(I$4,Q3BaseShocks!BaseShockQ3_CH,0),0)*I$183</f>
        <v>-4.5</v>
      </c>
      <c r="J79" s="58">
        <f ca="1">VLOOKUP($B79,Q3BaseShocks!BaseShockQ3_LR,MATCH(J$4,Q3BaseShocks!BaseShockQ3_CH,0),0)*J$183</f>
        <v>0</v>
      </c>
      <c r="K79" s="58">
        <f ca="1">VLOOKUP($B79,Q3BaseShocks!BaseShockQ3_LR,MATCH(K$4,Q3BaseShocks!BaseShockQ3_CH,0),0)*K$183</f>
        <v>-6.4999999999999982</v>
      </c>
      <c r="L79" s="58">
        <f ca="1">VLOOKUP($B79,Q3BaseShocks!BaseShockQ3_LR,MATCH(L$4,Q3BaseShocks!BaseShockQ3_CH,0),0)*L$183</f>
        <v>-4.9999999999999991</v>
      </c>
      <c r="M79" s="58">
        <f ca="1"/>
        <v>-4.1238167429595842</v>
      </c>
      <c r="N79" s="64">
        <f ca="1"/>
        <v>-440.90582900855759</v>
      </c>
      <c r="O79" s="64">
        <f ca="1"/>
        <v>0</v>
      </c>
      <c r="P79" s="64">
        <f ca="1"/>
        <v>0</v>
      </c>
      <c r="Q79" s="64">
        <f ca="1"/>
        <v>-303.08441807415454</v>
      </c>
      <c r="R79" s="60">
        <f t="shared" ca="1" si="7"/>
        <v>-743.99024708271213</v>
      </c>
      <c r="S79" s="61">
        <f ca="1"/>
        <v>-743.99024708271213</v>
      </c>
      <c r="T79" s="62" cm="1">
        <f t="array" aca="1" ref="T79" ca="1">IF(OR(N79:R79+D79:H79&lt;-0.01),1,0)</f>
        <v>0</v>
      </c>
    </row>
    <row r="80" spans="1:20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VLOOKUP($B80,Q3BaseShocks!BaseShockQ3_LR,MATCH(I$4,Q3BaseShocks!BaseShockQ3_CH,0),0)*I$183</f>
        <v>-4.5</v>
      </c>
      <c r="J80" s="58">
        <f ca="1">VLOOKUP($B80,Q3BaseShocks!BaseShockQ3_LR,MATCH(J$4,Q3BaseShocks!BaseShockQ3_CH,0),0)*J$183</f>
        <v>0</v>
      </c>
      <c r="K80" s="58">
        <f ca="1">VLOOKUP($B80,Q3BaseShocks!BaseShockQ3_LR,MATCH(K$4,Q3BaseShocks!BaseShockQ3_CH,0),0)*K$183</f>
        <v>-6.4999999999999982</v>
      </c>
      <c r="L80" s="58">
        <f ca="1">VLOOKUP($B80,Q3BaseShocks!BaseShockQ3_LR,MATCH(L$4,Q3BaseShocks!BaseShockQ3_CH,0),0)*L$183</f>
        <v>-4.9999999999999991</v>
      </c>
      <c r="M80" s="58">
        <f ca="1"/>
        <v>-4.5058077050289498</v>
      </c>
      <c r="N80" s="64">
        <f ca="1"/>
        <v>-483.42812793040338</v>
      </c>
      <c r="O80" s="64">
        <f ca="1"/>
        <v>0</v>
      </c>
      <c r="P80" s="64">
        <f ca="1"/>
        <v>0</v>
      </c>
      <c r="Q80" s="64">
        <f ca="1"/>
        <v>-78.21553241962755</v>
      </c>
      <c r="R80" s="60">
        <f t="shared" ca="1" si="7"/>
        <v>-561.64366035003093</v>
      </c>
      <c r="S80" s="61">
        <f ca="1"/>
        <v>-561.64366035003093</v>
      </c>
      <c r="T80" s="62" cm="1">
        <f t="array" aca="1" ref="T80" ca="1">IF(OR(N80:R80+D80:H80&lt;-0.01),1,0)</f>
        <v>0</v>
      </c>
    </row>
    <row r="81" spans="1:20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VLOOKUP($B81,Q3BaseShocks!BaseShockQ3_LR,MATCH(I$4,Q3BaseShocks!BaseShockQ3_CH,0),0)*I$183</f>
        <v>-4.5</v>
      </c>
      <c r="J81" s="58">
        <f ca="1">VLOOKUP($B81,Q3BaseShocks!BaseShockQ3_LR,MATCH(J$4,Q3BaseShocks!BaseShockQ3_CH,0),0)*J$183</f>
        <v>0</v>
      </c>
      <c r="K81" s="58">
        <f ca="1">VLOOKUP($B81,Q3BaseShocks!BaseShockQ3_LR,MATCH(K$4,Q3BaseShocks!BaseShockQ3_CH,0),0)*K$183</f>
        <v>-6.4999999999999982</v>
      </c>
      <c r="L81" s="58">
        <f ca="1">VLOOKUP($B81,Q3BaseShocks!BaseShockQ3_LR,MATCH(L$4,Q3BaseShocks!BaseShockQ3_CH,0),0)*L$183</f>
        <v>-4.9999999999999991</v>
      </c>
      <c r="M81" s="58">
        <f ca="1"/>
        <v>-4.4227562519566144</v>
      </c>
      <c r="N81" s="64">
        <f ca="1"/>
        <v>-518.37531696696897</v>
      </c>
      <c r="O81" s="64">
        <f ca="1"/>
        <v>0</v>
      </c>
      <c r="P81" s="64">
        <f ca="1"/>
        <v>0</v>
      </c>
      <c r="Q81" s="64">
        <f ca="1"/>
        <v>-334.84289622853356</v>
      </c>
      <c r="R81" s="60">
        <f t="shared" ca="1" si="7"/>
        <v>-853.21821319550259</v>
      </c>
      <c r="S81" s="61">
        <f ca="1"/>
        <v>-853.21821319550259</v>
      </c>
      <c r="T81" s="62" cm="1">
        <f t="array" aca="1" ref="T81" ca="1">IF(OR(N81:R81+D81:H81&lt;-0.01),1,0)</f>
        <v>0</v>
      </c>
    </row>
    <row r="82" spans="1:20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VLOOKUP($B82,Q3BaseShocks!BaseShockQ3_LR,MATCH(I$4,Q3BaseShocks!BaseShockQ3_CH,0),0)*I$183</f>
        <v>-4.5</v>
      </c>
      <c r="J82" s="58">
        <f ca="1">VLOOKUP($B82,Q3BaseShocks!BaseShockQ3_LR,MATCH(J$4,Q3BaseShocks!BaseShockQ3_CH,0),0)*J$183</f>
        <v>0</v>
      </c>
      <c r="K82" s="58">
        <f ca="1">VLOOKUP($B82,Q3BaseShocks!BaseShockQ3_LR,MATCH(K$4,Q3BaseShocks!BaseShockQ3_CH,0),0)*K$183</f>
        <v>-6.4999999999999982</v>
      </c>
      <c r="L82" s="58">
        <f ca="1">VLOOKUP($B82,Q3BaseShocks!BaseShockQ3_LR,MATCH(L$4,Q3BaseShocks!BaseShockQ3_CH,0),0)*L$183</f>
        <v>-4.9999999999999991</v>
      </c>
      <c r="M82" s="58">
        <f ca="1"/>
        <v>-4.6252831128840839</v>
      </c>
      <c r="N82" s="64">
        <f ca="1"/>
        <v>-792.85874581827795</v>
      </c>
      <c r="O82" s="64">
        <f ca="1"/>
        <v>0</v>
      </c>
      <c r="P82" s="64">
        <f ca="1"/>
        <v>0</v>
      </c>
      <c r="Q82" s="64">
        <f ca="1"/>
        <v>-219.65097515498323</v>
      </c>
      <c r="R82" s="60">
        <f t="shared" ca="1" si="7"/>
        <v>-1012.5097209732612</v>
      </c>
      <c r="S82" s="61">
        <f ca="1"/>
        <v>-1012.5097209732612</v>
      </c>
      <c r="T82" s="62" cm="1">
        <f t="array" aca="1" ref="T82" ca="1">IF(OR(N82:R82+D82:H82&lt;-0.01),1,0)</f>
        <v>0</v>
      </c>
    </row>
    <row r="83" spans="1:20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VLOOKUP($B83,Q3BaseShocks!BaseShockQ3_LR,MATCH(I$4,Q3BaseShocks!BaseShockQ3_CH,0),0)*I$183</f>
        <v>-4.5</v>
      </c>
      <c r="J83" s="58">
        <f ca="1">VLOOKUP($B83,Q3BaseShocks!BaseShockQ3_LR,MATCH(J$4,Q3BaseShocks!BaseShockQ3_CH,0),0)*J$183</f>
        <v>0</v>
      </c>
      <c r="K83" s="58">
        <f ca="1">VLOOKUP($B83,Q3BaseShocks!BaseShockQ3_LR,MATCH(K$4,Q3BaseShocks!BaseShockQ3_CH,0),0)*K$183</f>
        <v>-6.4999999999999982</v>
      </c>
      <c r="L83" s="58">
        <f ca="1">VLOOKUP($B83,Q3BaseShocks!BaseShockQ3_LR,MATCH(L$4,Q3BaseShocks!BaseShockQ3_CH,0),0)*L$183</f>
        <v>-4.9999999999999991</v>
      </c>
      <c r="M83" s="58">
        <f ca="1"/>
        <v>-4.0647943787063427</v>
      </c>
      <c r="N83" s="64">
        <f ca="1"/>
        <v>-1597.8161736916411</v>
      </c>
      <c r="O83" s="64">
        <f ca="1"/>
        <v>0</v>
      </c>
      <c r="P83" s="64">
        <f ca="1"/>
        <v>0</v>
      </c>
      <c r="Q83" s="64">
        <f ca="1"/>
        <v>-228.20774219043236</v>
      </c>
      <c r="R83" s="60">
        <f t="shared" ca="1" si="7"/>
        <v>-1826.0239158820734</v>
      </c>
      <c r="S83" s="61">
        <f ca="1"/>
        <v>-1826.0239158820734</v>
      </c>
      <c r="T83" s="62" cm="1">
        <f t="array" aca="1" ref="T83" ca="1">IF(OR(N83:R83+D83:H83&lt;-0.01),1,0)</f>
        <v>0</v>
      </c>
    </row>
    <row r="84" spans="1:20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VLOOKUP($B84,Q3BaseShocks!BaseShockQ3_LR,MATCH(I$4,Q3BaseShocks!BaseShockQ3_CH,0),0)*I$183</f>
        <v>-4.5</v>
      </c>
      <c r="J84" s="58">
        <f ca="1">VLOOKUP($B84,Q3BaseShocks!BaseShockQ3_LR,MATCH(J$4,Q3BaseShocks!BaseShockQ3_CH,0),0)*J$183</f>
        <v>0</v>
      </c>
      <c r="K84" s="58">
        <f ca="1">VLOOKUP($B84,Q3BaseShocks!BaseShockQ3_LR,MATCH(K$4,Q3BaseShocks!BaseShockQ3_CH,0),0)*K$183</f>
        <v>-6.4999999999999982</v>
      </c>
      <c r="L84" s="58">
        <f ca="1">VLOOKUP($B84,Q3BaseShocks!BaseShockQ3_LR,MATCH(L$4,Q3BaseShocks!BaseShockQ3_CH,0),0)*L$183</f>
        <v>-4.9999999999999991</v>
      </c>
      <c r="M84" s="58">
        <f ca="1"/>
        <v>-4.3378772080031673</v>
      </c>
      <c r="N84" s="64">
        <f ca="1"/>
        <v>-1615.1573260813889</v>
      </c>
      <c r="O84" s="64">
        <f ca="1"/>
        <v>0</v>
      </c>
      <c r="P84" s="64">
        <f ca="1"/>
        <v>0</v>
      </c>
      <c r="Q84" s="64">
        <f ca="1"/>
        <v>-155.80589173708941</v>
      </c>
      <c r="R84" s="60">
        <f t="shared" ca="1" si="7"/>
        <v>-1770.9632178184784</v>
      </c>
      <c r="S84" s="61">
        <f ca="1"/>
        <v>-1770.9632178184784</v>
      </c>
      <c r="T84" s="62" cm="1">
        <f t="array" aca="1" ref="T84" ca="1">IF(OR(N84:R84+D84:H84&lt;-0.01),1,0)</f>
        <v>0</v>
      </c>
    </row>
    <row r="85" spans="1:20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VLOOKUP($B85,Q3BaseShocks!BaseShockQ3_LR,MATCH(I$4,Q3BaseShocks!BaseShockQ3_CH,0),0)*I$183</f>
        <v>-4.5</v>
      </c>
      <c r="J85" s="58">
        <f ca="1">VLOOKUP($B85,Q3BaseShocks!BaseShockQ3_LR,MATCH(J$4,Q3BaseShocks!BaseShockQ3_CH,0),0)*J$183</f>
        <v>0</v>
      </c>
      <c r="K85" s="58">
        <f ca="1">VLOOKUP($B85,Q3BaseShocks!BaseShockQ3_LR,MATCH(K$4,Q3BaseShocks!BaseShockQ3_CH,0),0)*K$183</f>
        <v>-6.4999999999999982</v>
      </c>
      <c r="L85" s="58">
        <f ca="1">VLOOKUP($B85,Q3BaseShocks!BaseShockQ3_LR,MATCH(L$4,Q3BaseShocks!BaseShockQ3_CH,0),0)*L$183</f>
        <v>-4.9999999999999991</v>
      </c>
      <c r="M85" s="58">
        <f ca="1"/>
        <v>-4.5053411574266136</v>
      </c>
      <c r="N85" s="64">
        <f ca="1"/>
        <v>-747.00090490719947</v>
      </c>
      <c r="O85" s="64">
        <f ca="1"/>
        <v>0</v>
      </c>
      <c r="P85" s="64">
        <f ca="1"/>
        <v>0</v>
      </c>
      <c r="Q85" s="64">
        <f ca="1"/>
        <v>-102.44846982132928</v>
      </c>
      <c r="R85" s="60">
        <f t="shared" ca="1" si="7"/>
        <v>-849.44937472852871</v>
      </c>
      <c r="S85" s="61">
        <f ca="1"/>
        <v>-849.44937472852871</v>
      </c>
      <c r="T85" s="62" cm="1">
        <f t="array" aca="1" ref="T85" ca="1">IF(OR(N85:R85+D85:H85&lt;-0.01),1,0)</f>
        <v>0</v>
      </c>
    </row>
    <row r="86" spans="1:20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VLOOKUP($B86,Q3BaseShocks!BaseShockQ3_LR,MATCH(I$4,Q3BaseShocks!BaseShockQ3_CH,0),0)*I$183</f>
        <v>-4.5</v>
      </c>
      <c r="J86" s="58">
        <f ca="1">VLOOKUP($B86,Q3BaseShocks!BaseShockQ3_LR,MATCH(J$4,Q3BaseShocks!BaseShockQ3_CH,0),0)*J$183</f>
        <v>0</v>
      </c>
      <c r="K86" s="58">
        <f ca="1">VLOOKUP($B86,Q3BaseShocks!BaseShockQ3_LR,MATCH(K$4,Q3BaseShocks!BaseShockQ3_CH,0),0)*K$183</f>
        <v>-6.4999999999999982</v>
      </c>
      <c r="L86" s="58">
        <f ca="1">VLOOKUP($B86,Q3BaseShocks!BaseShockQ3_LR,MATCH(L$4,Q3BaseShocks!BaseShockQ3_CH,0),0)*L$183</f>
        <v>-4.9999999999999991</v>
      </c>
      <c r="M86" s="58">
        <f ca="1"/>
        <v>-4.2039542642806991</v>
      </c>
      <c r="N86" s="64">
        <f ca="1"/>
        <v>-564.71121017005669</v>
      </c>
      <c r="O86" s="64">
        <f ca="1"/>
        <v>0</v>
      </c>
      <c r="P86" s="64">
        <f ca="1"/>
        <v>0</v>
      </c>
      <c r="Q86" s="64">
        <f ca="1"/>
        <v>-92.760646613685068</v>
      </c>
      <c r="R86" s="60">
        <f t="shared" ca="1" si="7"/>
        <v>-657.47185678374171</v>
      </c>
      <c r="S86" s="61">
        <f ca="1"/>
        <v>-657.47185678374171</v>
      </c>
      <c r="T86" s="62" cm="1">
        <f t="array" aca="1" ref="T86" ca="1">IF(OR(N86:R86+D86:H86&lt;-0.01),1,0)</f>
        <v>0</v>
      </c>
    </row>
    <row r="87" spans="1:20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VLOOKUP($B87,Q3BaseShocks!BaseShockQ3_LR,MATCH(I$4,Q3BaseShocks!BaseShockQ3_CH,0),0)*I$183</f>
        <v>-4.5</v>
      </c>
      <c r="J87" s="58">
        <f ca="1">VLOOKUP($B87,Q3BaseShocks!BaseShockQ3_LR,MATCH(J$4,Q3BaseShocks!BaseShockQ3_CH,0),0)*J$183</f>
        <v>0</v>
      </c>
      <c r="K87" s="58">
        <f ca="1">VLOOKUP($B87,Q3BaseShocks!BaseShockQ3_LR,MATCH(K$4,Q3BaseShocks!BaseShockQ3_CH,0),0)*K$183</f>
        <v>-6.4999999999999982</v>
      </c>
      <c r="L87" s="58">
        <f ca="1">VLOOKUP($B87,Q3BaseShocks!BaseShockQ3_LR,MATCH(L$4,Q3BaseShocks!BaseShockQ3_CH,0),0)*L$183</f>
        <v>-4.9999999999999991</v>
      </c>
      <c r="M87" s="58">
        <f ca="1"/>
        <v>-4.5269203177219666</v>
      </c>
      <c r="N87" s="64">
        <f ca="1"/>
        <v>-3361.1145866496536</v>
      </c>
      <c r="O87" s="64">
        <f ca="1"/>
        <v>0</v>
      </c>
      <c r="P87" s="64">
        <f ca="1"/>
        <v>0</v>
      </c>
      <c r="Q87" s="64">
        <f ca="1"/>
        <v>-197.35598891807015</v>
      </c>
      <c r="R87" s="60">
        <f t="shared" ca="1" si="7"/>
        <v>-3558.4705755677237</v>
      </c>
      <c r="S87" s="61">
        <f ca="1"/>
        <v>-3558.4705755677237</v>
      </c>
      <c r="T87" s="62" cm="1">
        <f t="array" aca="1" ref="T87" ca="1">IF(OR(N87:R87+D87:H87&lt;-0.01),1,0)</f>
        <v>0</v>
      </c>
    </row>
    <row r="88" spans="1:20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VLOOKUP($B88,Q3BaseShocks!BaseShockQ3_LR,MATCH(I$4,Q3BaseShocks!BaseShockQ3_CH,0),0)*I$183</f>
        <v>-4.5</v>
      </c>
      <c r="J88" s="58">
        <f ca="1">VLOOKUP($B88,Q3BaseShocks!BaseShockQ3_LR,MATCH(J$4,Q3BaseShocks!BaseShockQ3_CH,0),0)*J$183</f>
        <v>0</v>
      </c>
      <c r="K88" s="58">
        <f ca="1">VLOOKUP($B88,Q3BaseShocks!BaseShockQ3_LR,MATCH(K$4,Q3BaseShocks!BaseShockQ3_CH,0),0)*K$183</f>
        <v>-6.4999999999999982</v>
      </c>
      <c r="L88" s="58">
        <f ca="1">VLOOKUP($B88,Q3BaseShocks!BaseShockQ3_LR,MATCH(L$4,Q3BaseShocks!BaseShockQ3_CH,0),0)*L$183</f>
        <v>-4.9999999999999991</v>
      </c>
      <c r="M88" s="58">
        <f ca="1"/>
        <v>-4.5726551404614915</v>
      </c>
      <c r="N88" s="64">
        <f ca="1"/>
        <v>-794.66714533742675</v>
      </c>
      <c r="O88" s="64">
        <f ca="1"/>
        <v>0</v>
      </c>
      <c r="P88" s="64">
        <f ca="1"/>
        <v>0</v>
      </c>
      <c r="Q88" s="64">
        <f ca="1"/>
        <v>-155.53278617385462</v>
      </c>
      <c r="R88" s="60">
        <f t="shared" ca="1" si="7"/>
        <v>-950.19993151128142</v>
      </c>
      <c r="S88" s="61">
        <f ca="1"/>
        <v>-950.19993151128142</v>
      </c>
      <c r="T88" s="62" cm="1">
        <f t="array" aca="1" ref="T88" ca="1">IF(OR(N88:R88+D88:H88&lt;-0.01),1,0)</f>
        <v>0</v>
      </c>
    </row>
    <row r="89" spans="1:20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VLOOKUP($B89,Q3BaseShocks!BaseShockQ3_LR,MATCH(I$4,Q3BaseShocks!BaseShockQ3_CH,0),0)*I$183</f>
        <v>-4.5</v>
      </c>
      <c r="J89" s="58">
        <f ca="1">VLOOKUP($B89,Q3BaseShocks!BaseShockQ3_LR,MATCH(J$4,Q3BaseShocks!BaseShockQ3_CH,0),0)*J$183</f>
        <v>0</v>
      </c>
      <c r="K89" s="58">
        <f ca="1">VLOOKUP($B89,Q3BaseShocks!BaseShockQ3_LR,MATCH(K$4,Q3BaseShocks!BaseShockQ3_CH,0),0)*K$183</f>
        <v>-6.4999999999999982</v>
      </c>
      <c r="L89" s="58">
        <f ca="1">VLOOKUP($B89,Q3BaseShocks!BaseShockQ3_LR,MATCH(L$4,Q3BaseShocks!BaseShockQ3_CH,0),0)*L$183</f>
        <v>-4.9999999999999991</v>
      </c>
      <c r="M89" s="58">
        <f ca="1"/>
        <v>-4.589454001677761</v>
      </c>
      <c r="N89" s="64">
        <f ca="1"/>
        <v>-420.32586192056129</v>
      </c>
      <c r="O89" s="64">
        <f ca="1"/>
        <v>0</v>
      </c>
      <c r="P89" s="64">
        <f ca="1"/>
        <v>0</v>
      </c>
      <c r="Q89" s="64">
        <f ca="1"/>
        <v>-64.033119978429909</v>
      </c>
      <c r="R89" s="60">
        <f t="shared" ca="1" si="7"/>
        <v>-484.3589818989912</v>
      </c>
      <c r="S89" s="61">
        <f ca="1"/>
        <v>-484.3589818989912</v>
      </c>
      <c r="T89" s="62" cm="1">
        <f t="array" aca="1" ref="T89" ca="1">IF(OR(N89:R89+D89:H89&lt;-0.01),1,0)</f>
        <v>0</v>
      </c>
    </row>
    <row r="90" spans="1:20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VLOOKUP($B90,Q3BaseShocks!BaseShockQ3_LR,MATCH(I$4,Q3BaseShocks!BaseShockQ3_CH,0),0)*I$183</f>
        <v>-4.5</v>
      </c>
      <c r="J90" s="58">
        <f ca="1">VLOOKUP($B90,Q3BaseShocks!BaseShockQ3_LR,MATCH(J$4,Q3BaseShocks!BaseShockQ3_CH,0),0)*J$183</f>
        <v>0</v>
      </c>
      <c r="K90" s="58">
        <f ca="1">VLOOKUP($B90,Q3BaseShocks!BaseShockQ3_LR,MATCH(K$4,Q3BaseShocks!BaseShockQ3_CH,0),0)*K$183</f>
        <v>-6.4999999999999982</v>
      </c>
      <c r="L90" s="58">
        <f ca="1">VLOOKUP($B90,Q3BaseShocks!BaseShockQ3_LR,MATCH(L$4,Q3BaseShocks!BaseShockQ3_CH,0),0)*L$183</f>
        <v>-4.9999999999999991</v>
      </c>
      <c r="M90" s="58">
        <f ca="1"/>
        <v>-4.5440883637903928</v>
      </c>
      <c r="N90" s="64">
        <f ca="1"/>
        <v>-72.943887613279713</v>
      </c>
      <c r="O90" s="64">
        <f ca="1"/>
        <v>0</v>
      </c>
      <c r="P90" s="64">
        <f ca="1"/>
        <v>0</v>
      </c>
      <c r="Q90" s="64">
        <f ca="1"/>
        <v>-5.9567238385998778</v>
      </c>
      <c r="R90" s="60">
        <f t="shared" ca="1" si="7"/>
        <v>-78.900611451879598</v>
      </c>
      <c r="S90" s="61">
        <f ca="1"/>
        <v>-78.900611451879598</v>
      </c>
      <c r="T90" s="62" cm="1">
        <f t="array" aca="1" ref="T90" ca="1">IF(OR(N90:R90+D90:H90&lt;-0.01),1,0)</f>
        <v>0</v>
      </c>
    </row>
    <row r="91" spans="1:20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VLOOKUP($B91,Q3BaseShocks!BaseShockQ3_LR,MATCH(I$4,Q3BaseShocks!BaseShockQ3_CH,0),0)*I$183</f>
        <v>-4.5</v>
      </c>
      <c r="J91" s="58">
        <f ca="1">VLOOKUP($B91,Q3BaseShocks!BaseShockQ3_LR,MATCH(J$4,Q3BaseShocks!BaseShockQ3_CH,0),0)*J$183</f>
        <v>0</v>
      </c>
      <c r="K91" s="58">
        <f ca="1">VLOOKUP($B91,Q3BaseShocks!BaseShockQ3_LR,MATCH(K$4,Q3BaseShocks!BaseShockQ3_CH,0),0)*K$183</f>
        <v>-6.4999999999999982</v>
      </c>
      <c r="L91" s="58">
        <f ca="1">VLOOKUP($B91,Q3BaseShocks!BaseShockQ3_LR,MATCH(L$4,Q3BaseShocks!BaseShockQ3_CH,0),0)*L$183</f>
        <v>-4.9999999999999991</v>
      </c>
      <c r="M91" s="58">
        <f ca="1"/>
        <v>-4.6166830301891419</v>
      </c>
      <c r="N91" s="64">
        <f ca="1"/>
        <v>-1180.1033502683049</v>
      </c>
      <c r="O91" s="64">
        <f ca="1"/>
        <v>0</v>
      </c>
      <c r="P91" s="64">
        <f ca="1"/>
        <v>0</v>
      </c>
      <c r="Q91" s="64">
        <f ca="1"/>
        <v>-353.57808444189072</v>
      </c>
      <c r="R91" s="60">
        <f t="shared" ca="1" si="7"/>
        <v>-1533.6814347101956</v>
      </c>
      <c r="S91" s="61">
        <f ca="1"/>
        <v>-1533.6814347101956</v>
      </c>
      <c r="T91" s="62" cm="1">
        <f t="array" aca="1" ref="T91" ca="1">IF(OR(N91:R91+D91:H91&lt;-0.01),1,0)</f>
        <v>0</v>
      </c>
    </row>
    <row r="92" spans="1:20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VLOOKUP($B92,Q3BaseShocks!BaseShockQ3_LR,MATCH(I$4,Q3BaseShocks!BaseShockQ3_CH,0),0)*I$183</f>
        <v>-7.4999999999999982</v>
      </c>
      <c r="J92" s="58">
        <f ca="1">VLOOKUP($B92,Q3BaseShocks!BaseShockQ3_LR,MATCH(J$4,Q3BaseShocks!BaseShockQ3_CH,0),0)*J$183</f>
        <v>0</v>
      </c>
      <c r="K92" s="58">
        <f ca="1">VLOOKUP($B92,Q3BaseShocks!BaseShockQ3_LR,MATCH(K$4,Q3BaseShocks!BaseShockQ3_CH,0),0)*K$183</f>
        <v>-7.4999999999999982</v>
      </c>
      <c r="L92" s="58">
        <f ca="1">VLOOKUP($B92,Q3BaseShocks!BaseShockQ3_LR,MATCH(L$4,Q3BaseShocks!BaseShockQ3_CH,0),0)*L$183</f>
        <v>-7.4999999999999982</v>
      </c>
      <c r="M92" s="58">
        <f ca="1"/>
        <v>-7.5055675146325616</v>
      </c>
      <c r="N92" s="64">
        <f ca="1"/>
        <v>-6078.4237924409326</v>
      </c>
      <c r="O92" s="64">
        <f ca="1"/>
        <v>0</v>
      </c>
      <c r="P92" s="64">
        <f ca="1"/>
        <v>0</v>
      </c>
      <c r="Q92" s="64">
        <f ca="1"/>
        <v>-1369.6301944891932</v>
      </c>
      <c r="R92" s="60">
        <f t="shared" ca="1" si="7"/>
        <v>-7448.0539869301256</v>
      </c>
      <c r="S92" s="61">
        <f ca="1"/>
        <v>-7448.0539869301256</v>
      </c>
      <c r="T92" s="62" cm="1">
        <f t="array" aca="1" ref="T92" ca="1">IF(OR(N92:R92+D92:H92&lt;-0.01),1,0)</f>
        <v>0</v>
      </c>
    </row>
    <row r="93" spans="1:20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VLOOKUP($B93,Q3BaseShocks!BaseShockQ3_LR,MATCH(I$4,Q3BaseShocks!BaseShockQ3_CH,0),0)*I$183</f>
        <v>-4.5</v>
      </c>
      <c r="J93" s="58">
        <f ca="1">VLOOKUP($B93,Q3BaseShocks!BaseShockQ3_LR,MATCH(J$4,Q3BaseShocks!BaseShockQ3_CH,0),0)*J$183</f>
        <v>0</v>
      </c>
      <c r="K93" s="58">
        <f ca="1">VLOOKUP($B93,Q3BaseShocks!BaseShockQ3_LR,MATCH(K$4,Q3BaseShocks!BaseShockQ3_CH,0),0)*K$183</f>
        <v>-6.4999999999999982</v>
      </c>
      <c r="L93" s="58">
        <f ca="1">VLOOKUP($B93,Q3BaseShocks!BaseShockQ3_LR,MATCH(L$4,Q3BaseShocks!BaseShockQ3_CH,0),0)*L$183</f>
        <v>-4.9999999999999991</v>
      </c>
      <c r="M93" s="58">
        <f ca="1"/>
        <v>-4.6416323027033544</v>
      </c>
      <c r="N93" s="64">
        <f ca="1"/>
        <v>-1018.6908629189611</v>
      </c>
      <c r="O93" s="64">
        <f ca="1"/>
        <v>0</v>
      </c>
      <c r="P93" s="64">
        <f ca="1"/>
        <v>0</v>
      </c>
      <c r="Q93" s="64">
        <f ca="1"/>
        <v>-294.50359137550441</v>
      </c>
      <c r="R93" s="60">
        <f t="shared" ca="1" si="7"/>
        <v>-1313.1944542944655</v>
      </c>
      <c r="S93" s="61">
        <f ca="1"/>
        <v>-1313.1944542944655</v>
      </c>
      <c r="T93" s="62" cm="1">
        <f t="array" aca="1" ref="T93" ca="1">IF(OR(N93:R93+D93:H93&lt;-0.01),1,0)</f>
        <v>0</v>
      </c>
    </row>
    <row r="94" spans="1:20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VLOOKUP($B94,Q3BaseShocks!BaseShockQ3_LR,MATCH(I$4,Q3BaseShocks!BaseShockQ3_CH,0),0)*I$183</f>
        <v>-7.4999999999999982</v>
      </c>
      <c r="J94" s="58">
        <f ca="1">VLOOKUP($B94,Q3BaseShocks!BaseShockQ3_LR,MATCH(J$4,Q3BaseShocks!BaseShockQ3_CH,0),0)*J$183</f>
        <v>0</v>
      </c>
      <c r="K94" s="58">
        <f ca="1">VLOOKUP($B94,Q3BaseShocks!BaseShockQ3_LR,MATCH(K$4,Q3BaseShocks!BaseShockQ3_CH,0),0)*K$183</f>
        <v>-7.4999999999999982</v>
      </c>
      <c r="L94" s="58">
        <f ca="1">VLOOKUP($B94,Q3BaseShocks!BaseShockQ3_LR,MATCH(L$4,Q3BaseShocks!BaseShockQ3_CH,0),0)*L$183</f>
        <v>-7.4999999999999982</v>
      </c>
      <c r="M94" s="58">
        <f ca="1"/>
        <v>-7.5209228726885451</v>
      </c>
      <c r="N94" s="64">
        <f ca="1"/>
        <v>-3015.3359559382288</v>
      </c>
      <c r="O94" s="64">
        <f ca="1"/>
        <v>0</v>
      </c>
      <c r="P94" s="64">
        <f ca="1"/>
        <v>0</v>
      </c>
      <c r="Q94" s="64">
        <f ca="1"/>
        <v>-693.86676051959148</v>
      </c>
      <c r="R94" s="60">
        <f t="shared" ca="1" si="7"/>
        <v>-3709.2027164578203</v>
      </c>
      <c r="S94" s="61">
        <f ca="1"/>
        <v>-3709.2027164578203</v>
      </c>
      <c r="T94" s="62" cm="1">
        <f t="array" aca="1" ref="T94" ca="1">IF(OR(N94:R94+D94:H94&lt;-0.01),1,0)</f>
        <v>0</v>
      </c>
    </row>
    <row r="95" spans="1:20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VLOOKUP($B95,Q3BaseShocks!BaseShockQ3_LR,MATCH(I$4,Q3BaseShocks!BaseShockQ3_CH,0),0)*I$183</f>
        <v>-25</v>
      </c>
      <c r="J95" s="58">
        <f ca="1">VLOOKUP($B95,Q3BaseShocks!BaseShockQ3_LR,MATCH(J$4,Q3BaseShocks!BaseShockQ3_CH,0),0)*J$183</f>
        <v>0</v>
      </c>
      <c r="K95" s="58">
        <f ca="1">VLOOKUP($B95,Q3BaseShocks!BaseShockQ3_LR,MATCH(K$4,Q3BaseShocks!BaseShockQ3_CH,0),0)*K$183</f>
        <v>-6.4999999999999982</v>
      </c>
      <c r="L95" s="58">
        <f ca="1">VLOOKUP($B95,Q3BaseShocks!BaseShockQ3_LR,MATCH(L$4,Q3BaseShocks!BaseShockQ3_CH,0),0)*L$183</f>
        <v>-7.4999999999999982</v>
      </c>
      <c r="M95" s="58">
        <f ca="1"/>
        <v>-12.899009466453389</v>
      </c>
      <c r="N95" s="64">
        <f ca="1"/>
        <v>-330.10819135267747</v>
      </c>
      <c r="O95" s="64">
        <f ca="1"/>
        <v>0</v>
      </c>
      <c r="P95" s="64">
        <f ca="1"/>
        <v>0</v>
      </c>
      <c r="Q95" s="64">
        <f ca="1"/>
        <v>-247.43191575119243</v>
      </c>
      <c r="R95" s="60">
        <f t="shared" ca="1" si="7"/>
        <v>-577.5401071038699</v>
      </c>
      <c r="S95" s="61">
        <f ca="1"/>
        <v>-577.5401071038699</v>
      </c>
      <c r="T95" s="62" cm="1">
        <f t="array" aca="1" ref="T95" ca="1">IF(OR(N95:R95+D95:H95&lt;-0.01),1,0)</f>
        <v>0</v>
      </c>
    </row>
    <row r="96" spans="1:20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VLOOKUP($B96,Q3BaseShocks!BaseShockQ3_LR,MATCH(I$4,Q3BaseShocks!BaseShockQ3_CH,0),0)*I$183</f>
        <v>-4.9999999999999991</v>
      </c>
      <c r="J96" s="58">
        <f ca="1">VLOOKUP($B96,Q3BaseShocks!BaseShockQ3_LR,MATCH(J$4,Q3BaseShocks!BaseShockQ3_CH,0),0)*J$183</f>
        <v>0</v>
      </c>
      <c r="K96" s="58">
        <f ca="1">VLOOKUP($B96,Q3BaseShocks!BaseShockQ3_LR,MATCH(K$4,Q3BaseShocks!BaseShockQ3_CH,0),0)*K$183</f>
        <v>-6.4999999999999982</v>
      </c>
      <c r="L96" s="58">
        <f ca="1">VLOOKUP($B96,Q3BaseShocks!BaseShockQ3_LR,MATCH(L$4,Q3BaseShocks!BaseShockQ3_CH,0),0)*L$183</f>
        <v>-7.4999999999999982</v>
      </c>
      <c r="M96" s="58">
        <f ca="1"/>
        <v>-5.2801946478267912</v>
      </c>
      <c r="N96" s="64">
        <f ca="1"/>
        <v>-657.72363127688607</v>
      </c>
      <c r="O96" s="64">
        <f ca="1"/>
        <v>0</v>
      </c>
      <c r="P96" s="64">
        <f ca="1"/>
        <v>-1.9120138643279647</v>
      </c>
      <c r="Q96" s="64">
        <f ca="1"/>
        <v>-114.18335300675075</v>
      </c>
      <c r="R96" s="60">
        <f t="shared" ca="1" si="7"/>
        <v>-773.81899814796475</v>
      </c>
      <c r="S96" s="61">
        <f ca="1"/>
        <v>-773.81899814796475</v>
      </c>
      <c r="T96" s="62" cm="1">
        <f t="array" aca="1" ref="T96" ca="1">IF(OR(N96:R96+D96:H96&lt;-0.01),1,0)</f>
        <v>0</v>
      </c>
    </row>
    <row r="97" spans="1:20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VLOOKUP($B97,Q3BaseShocks!BaseShockQ3_LR,MATCH(I$4,Q3BaseShocks!BaseShockQ3_CH,0),0)*I$183</f>
        <v>-4.9999999999999991</v>
      </c>
      <c r="J97" s="58">
        <f ca="1">VLOOKUP($B97,Q3BaseShocks!BaseShockQ3_LR,MATCH(J$4,Q3BaseShocks!BaseShockQ3_CH,0),0)*J$183</f>
        <v>0</v>
      </c>
      <c r="K97" s="58">
        <f ca="1">VLOOKUP($B97,Q3BaseShocks!BaseShockQ3_LR,MATCH(K$4,Q3BaseShocks!BaseShockQ3_CH,0),0)*K$183</f>
        <v>-6.4999999999999982</v>
      </c>
      <c r="L97" s="58">
        <f ca="1">VLOOKUP($B97,Q3BaseShocks!BaseShockQ3_LR,MATCH(L$4,Q3BaseShocks!BaseShockQ3_CH,0),0)*L$183</f>
        <v>-7.4999999999999982</v>
      </c>
      <c r="M97" s="58">
        <f ca="1"/>
        <v>-6.1117552870384833</v>
      </c>
      <c r="N97" s="64">
        <f ca="1"/>
        <v>-81.659475616066416</v>
      </c>
      <c r="O97" s="64">
        <f ca="1"/>
        <v>0</v>
      </c>
      <c r="P97" s="64">
        <f ca="1"/>
        <v>0</v>
      </c>
      <c r="Q97" s="64">
        <f ca="1"/>
        <v>-104.22519976652936</v>
      </c>
      <c r="R97" s="60">
        <f t="shared" ca="1" si="7"/>
        <v>-185.88467538259579</v>
      </c>
      <c r="S97" s="61">
        <f ca="1"/>
        <v>-185.88467538259579</v>
      </c>
      <c r="T97" s="62" cm="1">
        <f t="array" aca="1" ref="T97" ca="1">IF(OR(N97:R97+D97:H97&lt;-0.01),1,0)</f>
        <v>0</v>
      </c>
    </row>
    <row r="98" spans="1:20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VLOOKUP($B98,Q3BaseShocks!BaseShockQ3_LR,MATCH(I$4,Q3BaseShocks!BaseShockQ3_CH,0),0)*I$183</f>
        <v>-4.9999999999999991</v>
      </c>
      <c r="J98" s="58">
        <f ca="1">VLOOKUP($B98,Q3BaseShocks!BaseShockQ3_LR,MATCH(J$4,Q3BaseShocks!BaseShockQ3_CH,0),0)*J$183</f>
        <v>0</v>
      </c>
      <c r="K98" s="58">
        <f ca="1">VLOOKUP($B98,Q3BaseShocks!BaseShockQ3_LR,MATCH(K$4,Q3BaseShocks!BaseShockQ3_CH,0),0)*K$183</f>
        <v>-6.4999999999999982</v>
      </c>
      <c r="L98" s="58">
        <f ca="1">VLOOKUP($B98,Q3BaseShocks!BaseShockQ3_LR,MATCH(L$4,Q3BaseShocks!BaseShockQ3_CH,0),0)*L$183</f>
        <v>-7.4999999999999982</v>
      </c>
      <c r="M98" s="58">
        <f ca="1"/>
        <v>-5.8082153614807588</v>
      </c>
      <c r="N98" s="64">
        <f ca="1"/>
        <v>-96.128168613550869</v>
      </c>
      <c r="O98" s="64">
        <f ca="1"/>
        <v>0</v>
      </c>
      <c r="P98" s="64">
        <f ca="1"/>
        <v>0</v>
      </c>
      <c r="Q98" s="64">
        <f ca="1"/>
        <v>-63.358050053754575</v>
      </c>
      <c r="R98" s="60">
        <f t="shared" ca="1" si="7"/>
        <v>-159.48621866730545</v>
      </c>
      <c r="S98" s="61">
        <f ca="1"/>
        <v>-159.48621866730545</v>
      </c>
      <c r="T98" s="62" cm="1">
        <f t="array" aca="1" ref="T98" ca="1">IF(OR(N98:R98+D98:H98&lt;-0.01),1,0)</f>
        <v>0</v>
      </c>
    </row>
    <row r="99" spans="1:20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VLOOKUP($B99,Q3BaseShocks!BaseShockQ3_LR,MATCH(I$4,Q3BaseShocks!BaseShockQ3_CH,0),0)*I$183</f>
        <v>-25</v>
      </c>
      <c r="J99" s="58">
        <f ca="1">VLOOKUP($B99,Q3BaseShocks!BaseShockQ3_LR,MATCH(J$4,Q3BaseShocks!BaseShockQ3_CH,0),0)*J$183</f>
        <v>0</v>
      </c>
      <c r="K99" s="58">
        <f ca="1">VLOOKUP($B99,Q3BaseShocks!BaseShockQ3_LR,MATCH(K$4,Q3BaseShocks!BaseShockQ3_CH,0),0)*K$183</f>
        <v>-6.4999999999999982</v>
      </c>
      <c r="L99" s="58">
        <f ca="1">VLOOKUP($B99,Q3BaseShocks!BaseShockQ3_LR,MATCH(L$4,Q3BaseShocks!BaseShockQ3_CH,0),0)*L$183</f>
        <v>-4.9999999999999991</v>
      </c>
      <c r="M99" s="58">
        <f ca="1"/>
        <v>-7.2473681835994013</v>
      </c>
      <c r="N99" s="64">
        <f ca="1"/>
        <v>-111.98566382548452</v>
      </c>
      <c r="O99" s="64">
        <f ca="1"/>
        <v>0</v>
      </c>
      <c r="P99" s="64">
        <f ca="1"/>
        <v>0</v>
      </c>
      <c r="Q99" s="64">
        <f ca="1"/>
        <v>-179.460385283026</v>
      </c>
      <c r="R99" s="60">
        <f t="shared" ca="1" si="7"/>
        <v>-291.44604910851052</v>
      </c>
      <c r="S99" s="61">
        <f ca="1"/>
        <v>-291.44604910851052</v>
      </c>
      <c r="T99" s="62" cm="1">
        <f t="array" aca="1" ref="T99" ca="1">IF(OR(N99:R99+D99:H99&lt;-0.01),1,0)</f>
        <v>0</v>
      </c>
    </row>
    <row r="100" spans="1:20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VLOOKUP($B100,Q3BaseShocks!BaseShockQ3_LR,MATCH(I$4,Q3BaseShocks!BaseShockQ3_CH,0),0)*I$183</f>
        <v>-4.9999999999999991</v>
      </c>
      <c r="J100" s="58">
        <f ca="1">VLOOKUP($B100,Q3BaseShocks!BaseShockQ3_LR,MATCH(J$4,Q3BaseShocks!BaseShockQ3_CH,0),0)*J$183</f>
        <v>0</v>
      </c>
      <c r="K100" s="58">
        <f ca="1">VLOOKUP($B100,Q3BaseShocks!BaseShockQ3_LR,MATCH(K$4,Q3BaseShocks!BaseShockQ3_CH,0),0)*K$183</f>
        <v>-6.4999999999999982</v>
      </c>
      <c r="L100" s="58">
        <f ca="1">VLOOKUP($B100,Q3BaseShocks!BaseShockQ3_LR,MATCH(L$4,Q3BaseShocks!BaseShockQ3_CH,0),0)*L$183</f>
        <v>-4.9999999999999991</v>
      </c>
      <c r="M100" s="58">
        <f ca="1"/>
        <v>-4.9727460006721529</v>
      </c>
      <c r="N100" s="64">
        <f ca="1"/>
        <v>-3053.746188812986</v>
      </c>
      <c r="O100" s="64">
        <f ca="1"/>
        <v>0</v>
      </c>
      <c r="P100" s="64">
        <f ca="1"/>
        <v>0</v>
      </c>
      <c r="Q100" s="64">
        <f ca="1"/>
        <v>-220.05269644526464</v>
      </c>
      <c r="R100" s="60">
        <f t="shared" ca="1" si="7"/>
        <v>-3273.7988852582507</v>
      </c>
      <c r="S100" s="61">
        <f ca="1"/>
        <v>-3273.7988852582507</v>
      </c>
      <c r="T100" s="62" cm="1">
        <f t="array" aca="1" ref="T100" ca="1">IF(OR(N100:R100+D100:H100&lt;-0.01),1,0)</f>
        <v>0</v>
      </c>
    </row>
    <row r="101" spans="1:20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VLOOKUP($B101,Q3BaseShocks!BaseShockQ3_LR,MATCH(I$4,Q3BaseShocks!BaseShockQ3_CH,0),0)*I$183</f>
        <v>-37.5</v>
      </c>
      <c r="J101" s="58">
        <f ca="1">VLOOKUP($B101,Q3BaseShocks!BaseShockQ3_LR,MATCH(J$4,Q3BaseShocks!BaseShockQ3_CH,0),0)*J$183</f>
        <v>0</v>
      </c>
      <c r="K101" s="58">
        <f ca="1">VLOOKUP($B101,Q3BaseShocks!BaseShockQ3_LR,MATCH(K$4,Q3BaseShocks!BaseShockQ3_CH,0),0)*K$183</f>
        <v>-7.4999999999999982</v>
      </c>
      <c r="L101" s="58">
        <f ca="1">VLOOKUP($B101,Q3BaseShocks!BaseShockQ3_LR,MATCH(L$4,Q3BaseShocks!BaseShockQ3_CH,0),0)*L$183</f>
        <v>-7.4999999999999982</v>
      </c>
      <c r="M101" s="58">
        <f ca="1"/>
        <v>-18.68178174862706</v>
      </c>
      <c r="N101" s="64">
        <f ca="1"/>
        <v>-1694.1850993756493</v>
      </c>
      <c r="O101" s="64">
        <f ca="1"/>
        <v>0</v>
      </c>
      <c r="P101" s="64">
        <f ca="1"/>
        <v>-2.7299245691093346E-3</v>
      </c>
      <c r="Q101" s="64">
        <f ca="1"/>
        <v>-577.3326349028099</v>
      </c>
      <c r="R101" s="60">
        <f t="shared" ca="1" si="7"/>
        <v>-2271.5204642030285</v>
      </c>
      <c r="S101" s="61">
        <f ca="1"/>
        <v>-2271.5204642030285</v>
      </c>
      <c r="T101" s="62" cm="1">
        <f t="array" aca="1" ref="T101" ca="1">IF(OR(N101:R101+D101:H101&lt;-0.01),1,0)</f>
        <v>0</v>
      </c>
    </row>
    <row r="102" spans="1:20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VLOOKUP($B102,Q3BaseShocks!BaseShockQ3_LR,MATCH(I$4,Q3BaseShocks!BaseShockQ3_CH,0),0)*I$183</f>
        <v>-7.4999999999999982</v>
      </c>
      <c r="J102" s="58">
        <f ca="1">VLOOKUP($B102,Q3BaseShocks!BaseShockQ3_LR,MATCH(J$4,Q3BaseShocks!BaseShockQ3_CH,0),0)*J$183</f>
        <v>0</v>
      </c>
      <c r="K102" s="58">
        <f ca="1">VLOOKUP($B102,Q3BaseShocks!BaseShockQ3_LR,MATCH(K$4,Q3BaseShocks!BaseShockQ3_CH,0),0)*K$183</f>
        <v>-7.4999999999999982</v>
      </c>
      <c r="L102" s="58">
        <f ca="1">VLOOKUP($B102,Q3BaseShocks!BaseShockQ3_LR,MATCH(L$4,Q3BaseShocks!BaseShockQ3_CH,0),0)*L$183</f>
        <v>-7.4999999999999982</v>
      </c>
      <c r="M102" s="58">
        <f ca="1"/>
        <v>-7.5138383640665385</v>
      </c>
      <c r="N102" s="64">
        <f ca="1"/>
        <v>-1679.5229471542598</v>
      </c>
      <c r="O102" s="64">
        <f ca="1"/>
        <v>0</v>
      </c>
      <c r="P102" s="64">
        <f ca="1"/>
        <v>0</v>
      </c>
      <c r="Q102" s="64">
        <f ca="1"/>
        <v>-275.79462180526104</v>
      </c>
      <c r="R102" s="60">
        <f t="shared" ca="1" si="7"/>
        <v>-1955.3175689595209</v>
      </c>
      <c r="S102" s="61">
        <f ca="1"/>
        <v>-1955.3175689595209</v>
      </c>
      <c r="T102" s="62" cm="1">
        <f t="array" aca="1" ref="T102" ca="1">IF(OR(N102:R102+D102:H102&lt;-0.01),1,0)</f>
        <v>0</v>
      </c>
    </row>
    <row r="103" spans="1:20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VLOOKUP($B103,Q3BaseShocks!BaseShockQ3_LR,MATCH(I$4,Q3BaseShocks!BaseShockQ3_CH,0),0)*I$183</f>
        <v>-37.5</v>
      </c>
      <c r="J103" s="58">
        <f ca="1">VLOOKUP($B103,Q3BaseShocks!BaseShockQ3_LR,MATCH(J$4,Q3BaseShocks!BaseShockQ3_CH,0),0)*J$183</f>
        <v>0</v>
      </c>
      <c r="K103" s="58">
        <f ca="1">VLOOKUP($B103,Q3BaseShocks!BaseShockQ3_LR,MATCH(K$4,Q3BaseShocks!BaseShockQ3_CH,0),0)*K$183</f>
        <v>-7.4999999999999982</v>
      </c>
      <c r="L103" s="58">
        <f ca="1">VLOOKUP($B103,Q3BaseShocks!BaseShockQ3_LR,MATCH(L$4,Q3BaseShocks!BaseShockQ3_CH,0),0)*L$183</f>
        <v>-7.4999999999999982</v>
      </c>
      <c r="M103" s="58">
        <f ca="1"/>
        <v>-9.6294726734222316</v>
      </c>
      <c r="N103" s="64">
        <f ca="1"/>
        <v>-627.70781676249806</v>
      </c>
      <c r="O103" s="64">
        <f ca="1"/>
        <v>0</v>
      </c>
      <c r="P103" s="64">
        <f ca="1"/>
        <v>0</v>
      </c>
      <c r="Q103" s="64">
        <f ca="1"/>
        <v>-795.34499300684047</v>
      </c>
      <c r="R103" s="60">
        <f t="shared" ca="1" si="7"/>
        <v>-1423.0528097693386</v>
      </c>
      <c r="S103" s="61">
        <f ca="1"/>
        <v>-1423.0528097693386</v>
      </c>
      <c r="T103" s="62" cm="1">
        <f t="array" aca="1" ref="T103" ca="1">IF(OR(N103:R103+D103:H103&lt;-0.01),1,0)</f>
        <v>0</v>
      </c>
    </row>
    <row r="104" spans="1:20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VLOOKUP($B104,Q3BaseShocks!BaseShockQ3_LR,MATCH(I$4,Q3BaseShocks!BaseShockQ3_CH,0),0)*I$183</f>
        <v>-7.5</v>
      </c>
      <c r="J104" s="58">
        <f ca="1">VLOOKUP($B104,Q3BaseShocks!BaseShockQ3_LR,MATCH(J$4,Q3BaseShocks!BaseShockQ3_CH,0),0)*J$183</f>
        <v>0</v>
      </c>
      <c r="K104" s="58">
        <f ca="1">VLOOKUP($B104,Q3BaseShocks!BaseShockQ3_LR,MATCH(K$4,Q3BaseShocks!BaseShockQ3_CH,0),0)*K$183</f>
        <v>-6.4999999999999982</v>
      </c>
      <c r="L104" s="58">
        <f ca="1">VLOOKUP($B104,Q3BaseShocks!BaseShockQ3_LR,MATCH(L$4,Q3BaseShocks!BaseShockQ3_CH,0),0)*L$183</f>
        <v>-3.9999999999999991</v>
      </c>
      <c r="M104" s="58">
        <f ca="1"/>
        <v>-5.114761352785024</v>
      </c>
      <c r="N104" s="64">
        <f ca="1"/>
        <v>-933.74254614192489</v>
      </c>
      <c r="O104" s="64">
        <f ca="1"/>
        <v>0</v>
      </c>
      <c r="P104" s="64">
        <f ca="1"/>
        <v>0</v>
      </c>
      <c r="Q104" s="64">
        <f ca="1"/>
        <v>-618.19704815890032</v>
      </c>
      <c r="R104" s="60">
        <f t="shared" ca="1" si="7"/>
        <v>-1551.9395943008253</v>
      </c>
      <c r="S104" s="61">
        <f ca="1"/>
        <v>-1551.9395943008253</v>
      </c>
      <c r="T104" s="62" cm="1">
        <f t="array" aca="1" ref="T104" ca="1">IF(OR(N104:R104+D104:H104&lt;-0.01),1,0)</f>
        <v>0</v>
      </c>
    </row>
    <row r="105" spans="1:20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VLOOKUP($B105,Q3BaseShocks!BaseShockQ3_LR,MATCH(I$4,Q3BaseShocks!BaseShockQ3_CH,0),0)*I$183</f>
        <v>0</v>
      </c>
      <c r="J105" s="58">
        <f ca="1">VLOOKUP($B105,Q3BaseShocks!BaseShockQ3_LR,MATCH(J$4,Q3BaseShocks!BaseShockQ3_CH,0),0)*J$183</f>
        <v>0</v>
      </c>
      <c r="K105" s="58">
        <f ca="1">VLOOKUP($B105,Q3BaseShocks!BaseShockQ3_LR,MATCH(K$4,Q3BaseShocks!BaseShockQ3_CH,0),0)*K$183</f>
        <v>-6.4999999999999982</v>
      </c>
      <c r="L105" s="58">
        <f ca="1">VLOOKUP($B105,Q3BaseShocks!BaseShockQ3_LR,MATCH(L$4,Q3BaseShocks!BaseShockQ3_CH,0),0)*L$183</f>
        <v>-3.9999999999999991</v>
      </c>
      <c r="M105" s="58">
        <f ca="1"/>
        <v>-0.46473434265697361</v>
      </c>
      <c r="N105" s="64">
        <f ca="1"/>
        <v>0</v>
      </c>
      <c r="O105" s="64">
        <f ca="1"/>
        <v>0</v>
      </c>
      <c r="P105" s="64">
        <f ca="1"/>
        <v>-9.9517250012908814E-2</v>
      </c>
      <c r="Q105" s="64">
        <f ca="1"/>
        <v>-71.858438759489928</v>
      </c>
      <c r="R105" s="60">
        <f t="shared" ca="1" si="7"/>
        <v>-71.957956009502837</v>
      </c>
      <c r="S105" s="61">
        <f ca="1"/>
        <v>-71.957956009502837</v>
      </c>
      <c r="T105" s="62" cm="1">
        <f t="array" aca="1" ref="T105" ca="1">IF(OR(N105:R105+D105:H105&lt;-0.01),1,0)</f>
        <v>0</v>
      </c>
    </row>
    <row r="106" spans="1:20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VLOOKUP($B106,Q3BaseShocks!BaseShockQ3_LR,MATCH(I$4,Q3BaseShocks!BaseShockQ3_CH,0),0)*I$183</f>
        <v>-1.4999999999999996</v>
      </c>
      <c r="J106" s="58">
        <f ca="1">VLOOKUP($B106,Q3BaseShocks!BaseShockQ3_LR,MATCH(J$4,Q3BaseShocks!BaseShockQ3_CH,0),0)*J$183</f>
        <v>0</v>
      </c>
      <c r="K106" s="58">
        <f ca="1">VLOOKUP($B106,Q3BaseShocks!BaseShockQ3_LR,MATCH(K$4,Q3BaseShocks!BaseShockQ3_CH,0),0)*K$183</f>
        <v>-6.4999999999999982</v>
      </c>
      <c r="L106" s="58">
        <f ca="1">VLOOKUP($B106,Q3BaseShocks!BaseShockQ3_LR,MATCH(L$4,Q3BaseShocks!BaseShockQ3_CH,0),0)*L$183</f>
        <v>-3.9999999999999991</v>
      </c>
      <c r="M106" s="58">
        <f ca="1"/>
        <v>-2.2252756357494619</v>
      </c>
      <c r="N106" s="64">
        <f ca="1"/>
        <v>-1402.8914718797223</v>
      </c>
      <c r="O106" s="64">
        <f ca="1"/>
        <v>0</v>
      </c>
      <c r="P106" s="64">
        <f ca="1"/>
        <v>-61.341517887679238</v>
      </c>
      <c r="Q106" s="64">
        <f ca="1"/>
        <v>-1568.3222432543866</v>
      </c>
      <c r="R106" s="60">
        <f t="shared" ca="1" si="7"/>
        <v>-3032.5552330217879</v>
      </c>
      <c r="S106" s="61">
        <f ca="1"/>
        <v>-3032.5552330217879</v>
      </c>
      <c r="T106" s="62" cm="1">
        <f t="array" aca="1" ref="T106" ca="1">IF(OR(N106:R106+D106:H106&lt;-0.01),1,0)</f>
        <v>0</v>
      </c>
    </row>
    <row r="107" spans="1:20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VLOOKUP($B107,Q3BaseShocks!BaseShockQ3_LR,MATCH(I$4,Q3BaseShocks!BaseShockQ3_CH,0),0)*I$183</f>
        <v>-7.5</v>
      </c>
      <c r="J107" s="58">
        <f ca="1">VLOOKUP($B107,Q3BaseShocks!BaseShockQ3_LR,MATCH(J$4,Q3BaseShocks!BaseShockQ3_CH,0),0)*J$183</f>
        <v>0</v>
      </c>
      <c r="K107" s="58">
        <f ca="1">VLOOKUP($B107,Q3BaseShocks!BaseShockQ3_LR,MATCH(K$4,Q3BaseShocks!BaseShockQ3_CH,0),0)*K$183</f>
        <v>-6.4999999999999982</v>
      </c>
      <c r="L107" s="58">
        <f ca="1">VLOOKUP($B107,Q3BaseShocks!BaseShockQ3_LR,MATCH(L$4,Q3BaseShocks!BaseShockQ3_CH,0),0)*L$183</f>
        <v>-3.9999999999999991</v>
      </c>
      <c r="M107" s="58">
        <f ca="1"/>
        <v>-4.0852697904730721</v>
      </c>
      <c r="N107" s="64">
        <f ca="1"/>
        <v>-81.743614806420865</v>
      </c>
      <c r="O107" s="64">
        <f ca="1"/>
        <v>0</v>
      </c>
      <c r="P107" s="64">
        <f ca="1"/>
        <v>0</v>
      </c>
      <c r="Q107" s="64">
        <f ca="1"/>
        <v>-2011.4987342002996</v>
      </c>
      <c r="R107" s="60">
        <f t="shared" ca="1" si="7"/>
        <v>-2093.2423490067204</v>
      </c>
      <c r="S107" s="61">
        <f ca="1"/>
        <v>-2093.2423490067204</v>
      </c>
      <c r="T107" s="62" cm="1">
        <f t="array" aca="1" ref="T107" ca="1">IF(OR(N107:R107+D107:H107&lt;-0.01),1,0)</f>
        <v>0</v>
      </c>
    </row>
    <row r="108" spans="1:20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VLOOKUP($B108,Q3BaseShocks!BaseShockQ3_LR,MATCH(I$4,Q3BaseShocks!BaseShockQ3_CH,0),0)*I$183</f>
        <v>-7.5</v>
      </c>
      <c r="J108" s="58">
        <f ca="1">VLOOKUP($B108,Q3BaseShocks!BaseShockQ3_LR,MATCH(J$4,Q3BaseShocks!BaseShockQ3_CH,0),0)*J$183</f>
        <v>0</v>
      </c>
      <c r="K108" s="58">
        <f ca="1">VLOOKUP($B108,Q3BaseShocks!BaseShockQ3_LR,MATCH(K$4,Q3BaseShocks!BaseShockQ3_CH,0),0)*K$183</f>
        <v>-6.4999999999999982</v>
      </c>
      <c r="L108" s="58">
        <f ca="1">VLOOKUP($B108,Q3BaseShocks!BaseShockQ3_LR,MATCH(L$4,Q3BaseShocks!BaseShockQ3_CH,0),0)*L$183</f>
        <v>-3.9999999999999991</v>
      </c>
      <c r="M108" s="58">
        <f ca="1"/>
        <v>-4.5303100760791448</v>
      </c>
      <c r="N108" s="64">
        <f ca="1"/>
        <v>-265.48918430493961</v>
      </c>
      <c r="O108" s="64">
        <f ca="1"/>
        <v>0</v>
      </c>
      <c r="P108" s="64">
        <f ca="1"/>
        <v>0</v>
      </c>
      <c r="Q108" s="64">
        <f ca="1"/>
        <v>-295.7205511968175</v>
      </c>
      <c r="R108" s="60">
        <f t="shared" ca="1" si="7"/>
        <v>-561.20973550175711</v>
      </c>
      <c r="S108" s="61">
        <f ca="1"/>
        <v>-561.20973550175711</v>
      </c>
      <c r="T108" s="62" cm="1">
        <f t="array" aca="1" ref="T108" ca="1">IF(OR(N108:R108+D108:H108&lt;-0.01),1,0)</f>
        <v>0</v>
      </c>
    </row>
    <row r="109" spans="1:20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VLOOKUP($B109,Q3BaseShocks!BaseShockQ3_LR,MATCH(I$4,Q3BaseShocks!BaseShockQ3_CH,0),0)*I$183</f>
        <v>-7.5</v>
      </c>
      <c r="J109" s="58">
        <f ca="1">VLOOKUP($B109,Q3BaseShocks!BaseShockQ3_LR,MATCH(J$4,Q3BaseShocks!BaseShockQ3_CH,0),0)*J$183</f>
        <v>0</v>
      </c>
      <c r="K109" s="58">
        <f ca="1">VLOOKUP($B109,Q3BaseShocks!BaseShockQ3_LR,MATCH(K$4,Q3BaseShocks!BaseShockQ3_CH,0),0)*K$183</f>
        <v>-6.4999999999999982</v>
      </c>
      <c r="L109" s="58">
        <f ca="1">VLOOKUP($B109,Q3BaseShocks!BaseShockQ3_LR,MATCH(L$4,Q3BaseShocks!BaseShockQ3_CH,0),0)*L$183</f>
        <v>-3.9999999999999991</v>
      </c>
      <c r="M109" s="58">
        <f ca="1"/>
        <v>-5.1058807925326635</v>
      </c>
      <c r="N109" s="64">
        <f ca="1"/>
        <v>-63.326597278378735</v>
      </c>
      <c r="O109" s="64">
        <f ca="1"/>
        <v>0</v>
      </c>
      <c r="P109" s="64">
        <f ca="1"/>
        <v>0</v>
      </c>
      <c r="Q109" s="64">
        <f ca="1"/>
        <v>-94.65750364661686</v>
      </c>
      <c r="R109" s="60">
        <f t="shared" ca="1" si="7"/>
        <v>-157.9841009249956</v>
      </c>
      <c r="S109" s="61">
        <f ca="1"/>
        <v>-157.9841009249956</v>
      </c>
      <c r="T109" s="62" cm="1">
        <f t="array" aca="1" ref="T109" ca="1">IF(OR(N109:R109+D109:H109&lt;-0.01),1,0)</f>
        <v>0</v>
      </c>
    </row>
    <row r="110" spans="1:20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VLOOKUP($B110,Q3BaseShocks!BaseShockQ3_LR,MATCH(I$4,Q3BaseShocks!BaseShockQ3_CH,0),0)*I$183</f>
        <v>0.49999999999999989</v>
      </c>
      <c r="J110" s="58">
        <f ca="1">VLOOKUP($B110,Q3BaseShocks!BaseShockQ3_LR,MATCH(J$4,Q3BaseShocks!BaseShockQ3_CH,0),0)*J$183</f>
        <v>0</v>
      </c>
      <c r="K110" s="58">
        <f ca="1">VLOOKUP($B110,Q3BaseShocks!BaseShockQ3_LR,MATCH(K$4,Q3BaseShocks!BaseShockQ3_CH,0),0)*K$183</f>
        <v>-6.4999999999999982</v>
      </c>
      <c r="L110" s="58">
        <f ca="1">VLOOKUP($B110,Q3BaseShocks!BaseShockQ3_LR,MATCH(L$4,Q3BaseShocks!BaseShockQ3_CH,0),0)*L$183</f>
        <v>-3.9999999999999991</v>
      </c>
      <c r="M110" s="58">
        <f ca="1"/>
        <v>-0.32645257555969498</v>
      </c>
      <c r="N110" s="64">
        <f ca="1"/>
        <v>175.95736200590454</v>
      </c>
      <c r="O110" s="64">
        <f ca="1"/>
        <v>0</v>
      </c>
      <c r="P110" s="64">
        <f ca="1"/>
        <v>0</v>
      </c>
      <c r="Q110" s="64">
        <f ca="1"/>
        <v>-316.39542390000156</v>
      </c>
      <c r="R110" s="60">
        <f t="shared" ca="1" si="7"/>
        <v>-140.43806189409702</v>
      </c>
      <c r="S110" s="61">
        <f ca="1"/>
        <v>-140.43806189409702</v>
      </c>
      <c r="T110" s="62" cm="1">
        <f t="array" aca="1" ref="T110" ca="1">IF(OR(N110:R110+D110:H110&lt;-0.01),1,0)</f>
        <v>0</v>
      </c>
    </row>
    <row r="111" spans="1:20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VLOOKUP($B111,Q3BaseShocks!BaseShockQ3_LR,MATCH(I$4,Q3BaseShocks!BaseShockQ3_CH,0),0)*I$183</f>
        <v>0.49999999999999989</v>
      </c>
      <c r="J111" s="58">
        <f ca="1">VLOOKUP($B111,Q3BaseShocks!BaseShockQ3_LR,MATCH(J$4,Q3BaseShocks!BaseShockQ3_CH,0),0)*J$183</f>
        <v>0</v>
      </c>
      <c r="K111" s="58">
        <f ca="1">VLOOKUP($B111,Q3BaseShocks!BaseShockQ3_LR,MATCH(K$4,Q3BaseShocks!BaseShockQ3_CH,0),0)*K$183</f>
        <v>-6.4999999999999982</v>
      </c>
      <c r="L111" s="58">
        <f ca="1">VLOOKUP($B111,Q3BaseShocks!BaseShockQ3_LR,MATCH(L$4,Q3BaseShocks!BaseShockQ3_CH,0),0)*L$183</f>
        <v>-3.9999999999999991</v>
      </c>
      <c r="M111" s="58">
        <f ca="1"/>
        <v>-7.9641257525519926E-2</v>
      </c>
      <c r="N111" s="64">
        <f ca="1"/>
        <v>263.75703277918763</v>
      </c>
      <c r="O111" s="64">
        <f ca="1"/>
        <v>0</v>
      </c>
      <c r="P111" s="64">
        <f ca="1"/>
        <v>0</v>
      </c>
      <c r="Q111" s="64">
        <f ca="1"/>
        <v>-312.00463937471886</v>
      </c>
      <c r="R111" s="60">
        <f t="shared" ca="1" si="7"/>
        <v>-48.247606595531238</v>
      </c>
      <c r="S111" s="61">
        <f ca="1"/>
        <v>-48.247606595531238</v>
      </c>
      <c r="T111" s="62" cm="1">
        <f t="array" aca="1" ref="T111" ca="1">IF(OR(N111:R111+D111:H111&lt;-0.01),1,0)</f>
        <v>0</v>
      </c>
    </row>
    <row r="112" spans="1:20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VLOOKUP($B112,Q3BaseShocks!BaseShockQ3_LR,MATCH(I$4,Q3BaseShocks!BaseShockQ3_CH,0),0)*I$183</f>
        <v>-12.5</v>
      </c>
      <c r="J112" s="58">
        <f ca="1">VLOOKUP($B112,Q3BaseShocks!BaseShockQ3_LR,MATCH(J$4,Q3BaseShocks!BaseShockQ3_CH,0),0)*J$183</f>
        <v>0</v>
      </c>
      <c r="K112" s="58">
        <f ca="1">VLOOKUP($B112,Q3BaseShocks!BaseShockQ3_LR,MATCH(K$4,Q3BaseShocks!BaseShockQ3_CH,0),0)*K$183</f>
        <v>-6.4999999999999982</v>
      </c>
      <c r="L112" s="58">
        <f ca="1">VLOOKUP($B112,Q3BaseShocks!BaseShockQ3_LR,MATCH(L$4,Q3BaseShocks!BaseShockQ3_CH,0),0)*L$183</f>
        <v>-3.9999999999999991</v>
      </c>
      <c r="M112" s="58">
        <f ca="1"/>
        <v>-4.0817052430000276</v>
      </c>
      <c r="N112" s="64">
        <f ca="1"/>
        <v>-47.912904184018259</v>
      </c>
      <c r="O112" s="64">
        <f ca="1"/>
        <v>0</v>
      </c>
      <c r="P112" s="64">
        <f ca="1"/>
        <v>0</v>
      </c>
      <c r="Q112" s="64">
        <f ca="1"/>
        <v>-674.11913024177352</v>
      </c>
      <c r="R112" s="60">
        <f t="shared" ca="1" si="7"/>
        <v>-722.03203442579184</v>
      </c>
      <c r="S112" s="61">
        <f ca="1"/>
        <v>-722.03203442579184</v>
      </c>
      <c r="T112" s="62" cm="1">
        <f t="array" aca="1" ref="T112" ca="1">IF(OR(N112:R112+D112:H112&lt;-0.01),1,0)</f>
        <v>0</v>
      </c>
    </row>
    <row r="113" spans="1:20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VLOOKUP($B113,Q3BaseShocks!BaseShockQ3_LR,MATCH(I$4,Q3BaseShocks!BaseShockQ3_CH,0),0)*I$183</f>
        <v>-7.4999999999999982</v>
      </c>
      <c r="J113" s="58">
        <f ca="1">VLOOKUP($B113,Q3BaseShocks!BaseShockQ3_LR,MATCH(J$4,Q3BaseShocks!BaseShockQ3_CH,0),0)*J$183</f>
        <v>0</v>
      </c>
      <c r="K113" s="58">
        <f ca="1">VLOOKUP($B113,Q3BaseShocks!BaseShockQ3_LR,MATCH(K$4,Q3BaseShocks!BaseShockQ3_CH,0),0)*K$183</f>
        <v>-7.4999999999999982</v>
      </c>
      <c r="L113" s="58">
        <f ca="1">VLOOKUP($B113,Q3BaseShocks!BaseShockQ3_LR,MATCH(L$4,Q3BaseShocks!BaseShockQ3_CH,0),0)*L$183</f>
        <v>-7.4999999999999982</v>
      </c>
      <c r="M113" s="58">
        <f ca="1"/>
        <v>-7.5381943116032062</v>
      </c>
      <c r="N113" s="64">
        <f ca="1"/>
        <v>-741.84617931187165</v>
      </c>
      <c r="O113" s="64">
        <f ca="1"/>
        <v>0</v>
      </c>
      <c r="P113" s="64">
        <f ca="1"/>
        <v>-34.746507830350154</v>
      </c>
      <c r="Q113" s="64">
        <f ca="1"/>
        <v>-252.62741451341645</v>
      </c>
      <c r="R113" s="60">
        <f t="shared" ca="1" si="7"/>
        <v>-1029.2201016556382</v>
      </c>
      <c r="S113" s="61">
        <f ca="1"/>
        <v>-1029.2201016556382</v>
      </c>
      <c r="T113" s="62" cm="1">
        <f t="array" aca="1" ref="T113" ca="1">IF(OR(N113:R113+D113:H113&lt;-0.01),1,0)</f>
        <v>0</v>
      </c>
    </row>
    <row r="114" spans="1:20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VLOOKUP($B114,Q3BaseShocks!BaseShockQ3_LR,MATCH(I$4,Q3BaseShocks!BaseShockQ3_CH,0),0)*I$183</f>
        <v>-37.5</v>
      </c>
      <c r="J114" s="58">
        <f ca="1">VLOOKUP($B114,Q3BaseShocks!BaseShockQ3_LR,MATCH(J$4,Q3BaseShocks!BaseShockQ3_CH,0),0)*J$183</f>
        <v>0</v>
      </c>
      <c r="K114" s="58">
        <f ca="1">VLOOKUP($B114,Q3BaseShocks!BaseShockQ3_LR,MATCH(K$4,Q3BaseShocks!BaseShockQ3_CH,0),0)*K$183</f>
        <v>-7.4999999999999982</v>
      </c>
      <c r="L114" s="58">
        <f ca="1">VLOOKUP($B114,Q3BaseShocks!BaseShockQ3_LR,MATCH(L$4,Q3BaseShocks!BaseShockQ3_CH,0),0)*L$183</f>
        <v>-7.4999999999999982</v>
      </c>
      <c r="M114" s="58">
        <f ca="1"/>
        <v>-8.0142550719883356</v>
      </c>
      <c r="N114" s="64">
        <f ca="1"/>
        <v>-84.298463446347284</v>
      </c>
      <c r="O114" s="64">
        <f ca="1"/>
        <v>0</v>
      </c>
      <c r="P114" s="64">
        <f ca="1"/>
        <v>0</v>
      </c>
      <c r="Q114" s="64">
        <f ca="1"/>
        <v>-173.49568984719701</v>
      </c>
      <c r="R114" s="60">
        <f t="shared" ca="1" si="7"/>
        <v>-257.7941532935443</v>
      </c>
      <c r="S114" s="61">
        <f ca="1"/>
        <v>-257.7941532935443</v>
      </c>
      <c r="T114" s="62" cm="1">
        <f t="array" aca="1" ref="T114" ca="1">IF(OR(N114:R114+D114:H114&lt;-0.01),1,0)</f>
        <v>0</v>
      </c>
    </row>
    <row r="115" spans="1:20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VLOOKUP($B115,Q3BaseShocks!BaseShockQ3_LR,MATCH(I$4,Q3BaseShocks!BaseShockQ3_CH,0),0)*I$183</f>
        <v>-1.4999999999999996</v>
      </c>
      <c r="J115" s="58">
        <f ca="1">VLOOKUP($B115,Q3BaseShocks!BaseShockQ3_LR,MATCH(J$4,Q3BaseShocks!BaseShockQ3_CH,0),0)*J$183</f>
        <v>0</v>
      </c>
      <c r="K115" s="58">
        <f ca="1">VLOOKUP($B115,Q3BaseShocks!BaseShockQ3_LR,MATCH(K$4,Q3BaseShocks!BaseShockQ3_CH,0),0)*K$183</f>
        <v>-6.4999999999999982</v>
      </c>
      <c r="L115" s="58">
        <f ca="1">VLOOKUP($B115,Q3BaseShocks!BaseShockQ3_LR,MATCH(L$4,Q3BaseShocks!BaseShockQ3_CH,0),0)*L$183</f>
        <v>-3.9999999999999991</v>
      </c>
      <c r="M115" s="58">
        <f ca="1"/>
        <v>-2.7342285305923792</v>
      </c>
      <c r="N115" s="64">
        <f ca="1"/>
        <v>-93.418116780428903</v>
      </c>
      <c r="O115" s="64">
        <f ca="1"/>
        <v>0</v>
      </c>
      <c r="P115" s="64">
        <f ca="1"/>
        <v>-46.328825405901021</v>
      </c>
      <c r="Q115" s="64">
        <f ca="1"/>
        <v>-192.44084886486397</v>
      </c>
      <c r="R115" s="60">
        <f t="shared" ca="1" si="7"/>
        <v>-332.18779105119393</v>
      </c>
      <c r="S115" s="61">
        <f ca="1"/>
        <v>-332.18779105119393</v>
      </c>
      <c r="T115" s="62" cm="1">
        <f t="array" aca="1" ref="T115" ca="1">IF(OR(N115:R115+D115:H115&lt;-0.01),1,0)</f>
        <v>0</v>
      </c>
    </row>
    <row r="116" spans="1:20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VLOOKUP($B116,Q3BaseShocks!BaseShockQ3_LR,MATCH(I$4,Q3BaseShocks!BaseShockQ3_CH,0),0)*I$183</f>
        <v>-1.4999999999999996</v>
      </c>
      <c r="J116" s="58">
        <f ca="1">VLOOKUP($B116,Q3BaseShocks!BaseShockQ3_LR,MATCH(J$4,Q3BaseShocks!BaseShockQ3_CH,0),0)*J$183</f>
        <v>0</v>
      </c>
      <c r="K116" s="58">
        <f ca="1">VLOOKUP($B116,Q3BaseShocks!BaseShockQ3_LR,MATCH(K$4,Q3BaseShocks!BaseShockQ3_CH,0),0)*K$183</f>
        <v>-6.4999999999999982</v>
      </c>
      <c r="L116" s="58">
        <f ca="1">VLOOKUP($B116,Q3BaseShocks!BaseShockQ3_LR,MATCH(L$4,Q3BaseShocks!BaseShockQ3_CH,0),0)*L$183</f>
        <v>-3.9999999999999991</v>
      </c>
      <c r="M116" s="58">
        <f ca="1"/>
        <v>-2.1771656432518749</v>
      </c>
      <c r="N116" s="64">
        <f ca="1"/>
        <v>-88.30465601238221</v>
      </c>
      <c r="O116" s="64">
        <f ca="1"/>
        <v>0</v>
      </c>
      <c r="P116" s="64">
        <f ca="1"/>
        <v>-8.0415151620949823E-3</v>
      </c>
      <c r="Q116" s="64">
        <f ca="1"/>
        <v>-84.486901135866404</v>
      </c>
      <c r="R116" s="60">
        <f t="shared" ca="1" si="7"/>
        <v>-172.79959866341071</v>
      </c>
      <c r="S116" s="61">
        <f ca="1"/>
        <v>-172.79959866341071</v>
      </c>
      <c r="T116" s="62" cm="1">
        <f t="array" aca="1" ref="T116" ca="1">IF(OR(N116:R116+D116:H116&lt;-0.01),1,0)</f>
        <v>0</v>
      </c>
    </row>
    <row r="117" spans="1:20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VLOOKUP($B117,Q3BaseShocks!BaseShockQ3_LR,MATCH(I$4,Q3BaseShocks!BaseShockQ3_CH,0),0)*I$183</f>
        <v>-7.4999999999999982</v>
      </c>
      <c r="J117" s="58">
        <f ca="1">VLOOKUP($B117,Q3BaseShocks!BaseShockQ3_LR,MATCH(J$4,Q3BaseShocks!BaseShockQ3_CH,0),0)*J$183</f>
        <v>0</v>
      </c>
      <c r="K117" s="58">
        <f ca="1">VLOOKUP($B117,Q3BaseShocks!BaseShockQ3_LR,MATCH(K$4,Q3BaseShocks!BaseShockQ3_CH,0),0)*K$183</f>
        <v>-7.4999999999999982</v>
      </c>
      <c r="L117" s="58">
        <f ca="1">VLOOKUP($B117,Q3BaseShocks!BaseShockQ3_LR,MATCH(L$4,Q3BaseShocks!BaseShockQ3_CH,0),0)*L$183</f>
        <v>-7.4999999999999982</v>
      </c>
      <c r="M117" s="58">
        <f ca="1"/>
        <v>-7.0864073700590753</v>
      </c>
      <c r="N117" s="64">
        <f ca="1"/>
        <v>-197.29154210813357</v>
      </c>
      <c r="O117" s="64">
        <f ca="1"/>
        <v>0</v>
      </c>
      <c r="P117" s="64">
        <f ca="1"/>
        <v>-1.4523245094126283</v>
      </c>
      <c r="Q117" s="64">
        <f ca="1"/>
        <v>-28.737855678538324</v>
      </c>
      <c r="R117" s="60">
        <f t="shared" ca="1" si="7"/>
        <v>-227.48172229608451</v>
      </c>
      <c r="S117" s="61">
        <f ca="1"/>
        <v>-227.48172229608451</v>
      </c>
      <c r="T117" s="62" cm="1">
        <f t="array" aca="1" ref="T117" ca="1">IF(OR(N117:R117+D117:H117&lt;-0.01),1,0)</f>
        <v>0</v>
      </c>
    </row>
    <row r="118" spans="1:20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VLOOKUP($B118,Q3BaseShocks!BaseShockQ3_LR,MATCH(I$4,Q3BaseShocks!BaseShockQ3_CH,0),0)*I$183</f>
        <v>-37.5</v>
      </c>
      <c r="J118" s="58">
        <f ca="1">VLOOKUP($B118,Q3BaseShocks!BaseShockQ3_LR,MATCH(J$4,Q3BaseShocks!BaseShockQ3_CH,0),0)*J$183</f>
        <v>0</v>
      </c>
      <c r="K118" s="58">
        <f ca="1">VLOOKUP($B118,Q3BaseShocks!BaseShockQ3_LR,MATCH(K$4,Q3BaseShocks!BaseShockQ3_CH,0),0)*K$183</f>
        <v>-7.4999999999999982</v>
      </c>
      <c r="L118" s="58">
        <f ca="1">VLOOKUP($B118,Q3BaseShocks!BaseShockQ3_LR,MATCH(L$4,Q3BaseShocks!BaseShockQ3_CH,0),0)*L$183</f>
        <v>-7.4999999999999982</v>
      </c>
      <c r="M118" s="58">
        <f ca="1"/>
        <v>-16.171244926856474</v>
      </c>
      <c r="N118" s="64">
        <f ca="1"/>
        <v>-305.94439624882796</v>
      </c>
      <c r="O118" s="64">
        <f ca="1"/>
        <v>0</v>
      </c>
      <c r="P118" s="64">
        <f ca="1"/>
        <v>0</v>
      </c>
      <c r="Q118" s="64">
        <f ca="1"/>
        <v>-159.35403582893673</v>
      </c>
      <c r="R118" s="60">
        <f t="shared" ca="1" si="7"/>
        <v>-465.29843207776469</v>
      </c>
      <c r="S118" s="61">
        <f ca="1"/>
        <v>-465.29843207776469</v>
      </c>
      <c r="T118" s="62" cm="1">
        <f t="array" aca="1" ref="T118" ca="1">IF(OR(N118:R118+D118:H118&lt;-0.01),1,0)</f>
        <v>0</v>
      </c>
    </row>
    <row r="119" spans="1:20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VLOOKUP($B119,Q3BaseShocks!BaseShockQ3_LR,MATCH(I$4,Q3BaseShocks!BaseShockQ3_CH,0),0)*I$183</f>
        <v>-7.4999999999999982</v>
      </c>
      <c r="J119" s="58">
        <f ca="1">VLOOKUP($B119,Q3BaseShocks!BaseShockQ3_LR,MATCH(J$4,Q3BaseShocks!BaseShockQ3_CH,0),0)*J$183</f>
        <v>0</v>
      </c>
      <c r="K119" s="58">
        <f ca="1">VLOOKUP($B119,Q3BaseShocks!BaseShockQ3_LR,MATCH(K$4,Q3BaseShocks!BaseShockQ3_CH,0),0)*K$183</f>
        <v>-7.4999999999999982</v>
      </c>
      <c r="L119" s="58">
        <f ca="1">VLOOKUP($B119,Q3BaseShocks!BaseShockQ3_LR,MATCH(L$4,Q3BaseShocks!BaseShockQ3_CH,0),0)*L$183</f>
        <v>-7.4999999999999982</v>
      </c>
      <c r="M119" s="58">
        <f ca="1"/>
        <v>-7.6685871862443591</v>
      </c>
      <c r="N119" s="64">
        <f ca="1"/>
        <v>-45.782566560794898</v>
      </c>
      <c r="O119" s="64">
        <f ca="1"/>
        <v>0</v>
      </c>
      <c r="P119" s="64">
        <f ca="1"/>
        <v>0</v>
      </c>
      <c r="Q119" s="64">
        <f ca="1"/>
        <v>-46.949482970305226</v>
      </c>
      <c r="R119" s="60">
        <f t="shared" ca="1" si="7"/>
        <v>-92.732049531100131</v>
      </c>
      <c r="S119" s="61">
        <f ca="1"/>
        <v>-92.732049531100131</v>
      </c>
      <c r="T119" s="62" cm="1">
        <f t="array" aca="1" ref="T119" ca="1">IF(OR(N119:R119+D119:H119&lt;-0.01),1,0)</f>
        <v>0</v>
      </c>
    </row>
    <row r="120" spans="1:20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VLOOKUP($B120,Q3BaseShocks!BaseShockQ3_LR,MATCH(I$4,Q3BaseShocks!BaseShockQ3_CH,0),0)*I$183</f>
        <v>-37.5</v>
      </c>
      <c r="J120" s="58">
        <f ca="1">VLOOKUP($B120,Q3BaseShocks!BaseShockQ3_LR,MATCH(J$4,Q3BaseShocks!BaseShockQ3_CH,0),0)*J$183</f>
        <v>0</v>
      </c>
      <c r="K120" s="58">
        <f ca="1">VLOOKUP($B120,Q3BaseShocks!BaseShockQ3_LR,MATCH(K$4,Q3BaseShocks!BaseShockQ3_CH,0),0)*K$183</f>
        <v>-7.4999999999999982</v>
      </c>
      <c r="L120" s="58">
        <f ca="1">VLOOKUP($B120,Q3BaseShocks!BaseShockQ3_LR,MATCH(L$4,Q3BaseShocks!BaseShockQ3_CH,0),0)*L$183</f>
        <v>-7.4999999999999982</v>
      </c>
      <c r="M120" s="58">
        <f ca="1"/>
        <v>-6.9667586113999764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-141.71639119176442</v>
      </c>
      <c r="R120" s="60">
        <f t="shared" ca="1" si="7"/>
        <v>-141.71639119176442</v>
      </c>
      <c r="S120" s="61">
        <f ca="1"/>
        <v>-141.71639119176442</v>
      </c>
      <c r="T120" s="62" cm="1">
        <f t="array" aca="1" ref="T120" ca="1">IF(OR(N120:R120+D120:H120&lt;-0.01),1,0)</f>
        <v>0</v>
      </c>
    </row>
    <row r="121" spans="1:20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VLOOKUP($B121,Q3BaseShocks!BaseShockQ3_LR,MATCH(I$4,Q3BaseShocks!BaseShockQ3_CH,0),0)*I$183</f>
        <v>-37.5</v>
      </c>
      <c r="J121" s="58">
        <f ca="1">VLOOKUP($B121,Q3BaseShocks!BaseShockQ3_LR,MATCH(J$4,Q3BaseShocks!BaseShockQ3_CH,0),0)*J$183</f>
        <v>0</v>
      </c>
      <c r="K121" s="58">
        <f ca="1">VLOOKUP($B121,Q3BaseShocks!BaseShockQ3_LR,MATCH(K$4,Q3BaseShocks!BaseShockQ3_CH,0),0)*K$183</f>
        <v>-7.4999999999999982</v>
      </c>
      <c r="L121" s="58">
        <f ca="1">VLOOKUP($B121,Q3BaseShocks!BaseShockQ3_LR,MATCH(L$4,Q3BaseShocks!BaseShockQ3_CH,0),0)*L$183</f>
        <v>-7.4999999999999982</v>
      </c>
      <c r="M121" s="58">
        <f ca="1"/>
        <v>-7.0952631936150246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-226.22478945199637</v>
      </c>
      <c r="R121" s="60">
        <f t="shared" ca="1" si="7"/>
        <v>-226.22478945199637</v>
      </c>
      <c r="S121" s="61">
        <f ca="1"/>
        <v>-226.22478945199637</v>
      </c>
      <c r="T121" s="62" cm="1">
        <f t="array" aca="1" ref="T121" ca="1">IF(OR(N121:R121+D121:H121&lt;-0.01),1,0)</f>
        <v>0</v>
      </c>
    </row>
    <row r="122" spans="1:20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VLOOKUP($B122,Q3BaseShocks!BaseShockQ3_LR,MATCH(I$4,Q3BaseShocks!BaseShockQ3_CH,0),0)*I$183</f>
        <v>-7.4999999999999982</v>
      </c>
      <c r="J122" s="58">
        <f ca="1">VLOOKUP($B122,Q3BaseShocks!BaseShockQ3_LR,MATCH(J$4,Q3BaseShocks!BaseShockQ3_CH,0),0)*J$183</f>
        <v>0</v>
      </c>
      <c r="K122" s="58">
        <f ca="1">VLOOKUP($B122,Q3BaseShocks!BaseShockQ3_LR,MATCH(K$4,Q3BaseShocks!BaseShockQ3_CH,0),0)*K$183</f>
        <v>-7.4999999999999982</v>
      </c>
      <c r="L122" s="58">
        <f ca="1">VLOOKUP($B122,Q3BaseShocks!BaseShockQ3_LR,MATCH(L$4,Q3BaseShocks!BaseShockQ3_CH,0),0)*L$183</f>
        <v>-7.4999999999999982</v>
      </c>
      <c r="M122" s="58">
        <f ca="1"/>
        <v>-7.442138592038293</v>
      </c>
      <c r="N122" s="64">
        <f ca="1"/>
        <v>-1316.5388075338626</v>
      </c>
      <c r="O122" s="64">
        <f ca="1"/>
        <v>0</v>
      </c>
      <c r="P122" s="64">
        <f ca="1"/>
        <v>-675.00509903809279</v>
      </c>
      <c r="Q122" s="64">
        <f ca="1"/>
        <v>-448.92572491241134</v>
      </c>
      <c r="R122" s="60">
        <f t="shared" ca="1" si="7"/>
        <v>-2440.4696314843668</v>
      </c>
      <c r="S122" s="61">
        <f ca="1"/>
        <v>-2440.4696314843668</v>
      </c>
      <c r="T122" s="62" cm="1">
        <f t="array" aca="1" ref="T122" ca="1">IF(OR(N122:R122+D122:H122&lt;-0.01),1,0)</f>
        <v>0</v>
      </c>
    </row>
    <row r="123" spans="1:20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VLOOKUP($B123,Q3BaseShocks!BaseShockQ3_LR,MATCH(I$4,Q3BaseShocks!BaseShockQ3_CH,0),0)*I$183</f>
        <v>-37.5</v>
      </c>
      <c r="J123" s="58">
        <f ca="1">VLOOKUP($B123,Q3BaseShocks!BaseShockQ3_LR,MATCH(J$4,Q3BaseShocks!BaseShockQ3_CH,0),0)*J$183</f>
        <v>0</v>
      </c>
      <c r="K123" s="58">
        <f ca="1">VLOOKUP($B123,Q3BaseShocks!BaseShockQ3_LR,MATCH(K$4,Q3BaseShocks!BaseShockQ3_CH,0),0)*K$183</f>
        <v>-7.4999999999999982</v>
      </c>
      <c r="L123" s="58">
        <f ca="1">VLOOKUP($B123,Q3BaseShocks!BaseShockQ3_LR,MATCH(L$4,Q3BaseShocks!BaseShockQ3_CH,0),0)*L$183</f>
        <v>-7.4999999999999982</v>
      </c>
      <c r="M123" s="58">
        <f ca="1"/>
        <v>-19.853388466871245</v>
      </c>
      <c r="N123" s="64">
        <f ca="1"/>
        <v>-2144.6408086162146</v>
      </c>
      <c r="O123" s="64">
        <f ca="1"/>
        <v>0</v>
      </c>
      <c r="P123" s="64">
        <f ca="1"/>
        <v>0</v>
      </c>
      <c r="Q123" s="64">
        <f ca="1"/>
        <v>-612.25304757529659</v>
      </c>
      <c r="R123" s="60">
        <f t="shared" ca="1" si="7"/>
        <v>-2756.8938561915111</v>
      </c>
      <c r="S123" s="61">
        <f ca="1"/>
        <v>-2756.8938561915111</v>
      </c>
      <c r="T123" s="62" cm="1">
        <f t="array" aca="1" ref="T123" ca="1">IF(OR(N123:R123+D123:H123&lt;-0.01),1,0)</f>
        <v>0</v>
      </c>
    </row>
    <row r="124" spans="1:20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VLOOKUP($B124,Q3BaseShocks!BaseShockQ3_LR,MATCH(I$4,Q3BaseShocks!BaseShockQ3_CH,0),0)*I$183</f>
        <v>-7.4999999999999982</v>
      </c>
      <c r="J124" s="58">
        <f ca="1">VLOOKUP($B124,Q3BaseShocks!BaseShockQ3_LR,MATCH(J$4,Q3BaseShocks!BaseShockQ3_CH,0),0)*J$183</f>
        <v>0</v>
      </c>
      <c r="K124" s="58">
        <f ca="1">VLOOKUP($B124,Q3BaseShocks!BaseShockQ3_LR,MATCH(K$4,Q3BaseShocks!BaseShockQ3_CH,0),0)*K$183</f>
        <v>-7.4999999999999982</v>
      </c>
      <c r="L124" s="58">
        <f ca="1">VLOOKUP($B124,Q3BaseShocks!BaseShockQ3_LR,MATCH(L$4,Q3BaseShocks!BaseShockQ3_CH,0),0)*L$183</f>
        <v>-7.4999999999999982</v>
      </c>
      <c r="M124" s="58">
        <f ca="1"/>
        <v>-7.1670216927122077</v>
      </c>
      <c r="N124" s="64">
        <f ca="1"/>
        <v>-900.15896837533114</v>
      </c>
      <c r="O124" s="64">
        <f ca="1"/>
        <v>0</v>
      </c>
      <c r="P124" s="64">
        <f ca="1"/>
        <v>-113.14798433342494</v>
      </c>
      <c r="Q124" s="64">
        <f ca="1"/>
        <v>-338.08171612511643</v>
      </c>
      <c r="R124" s="60">
        <f t="shared" ca="1" si="7"/>
        <v>-1351.3886688338725</v>
      </c>
      <c r="S124" s="61">
        <f ca="1"/>
        <v>-1351.3886688338725</v>
      </c>
      <c r="T124" s="62" cm="1">
        <f t="array" aca="1" ref="T124" ca="1">IF(OR(N124:R124+D124:H124&lt;-0.01),1,0)</f>
        <v>0</v>
      </c>
    </row>
    <row r="125" spans="1:20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VLOOKUP($B125,Q3BaseShocks!BaseShockQ3_LR,MATCH(I$4,Q3BaseShocks!BaseShockQ3_CH,0),0)*I$183</f>
        <v>-37.5</v>
      </c>
      <c r="J125" s="58">
        <f ca="1">VLOOKUP($B125,Q3BaseShocks!BaseShockQ3_LR,MATCH(J$4,Q3BaseShocks!BaseShockQ3_CH,0),0)*J$183</f>
        <v>0</v>
      </c>
      <c r="K125" s="58">
        <f ca="1">VLOOKUP($B125,Q3BaseShocks!BaseShockQ3_LR,MATCH(K$4,Q3BaseShocks!BaseShockQ3_CH,0),0)*K$183</f>
        <v>-7.4999999999999982</v>
      </c>
      <c r="L125" s="58">
        <f ca="1">VLOOKUP($B125,Q3BaseShocks!BaseShockQ3_LR,MATCH(L$4,Q3BaseShocks!BaseShockQ3_CH,0),0)*L$183</f>
        <v>-7.4999999999999982</v>
      </c>
      <c r="M125" s="58">
        <f ca="1"/>
        <v>-8.2298886924376298</v>
      </c>
      <c r="N125" s="64">
        <f ca="1"/>
        <v>-60.035031868182656</v>
      </c>
      <c r="O125" s="64">
        <f ca="1"/>
        <v>0</v>
      </c>
      <c r="P125" s="64">
        <f ca="1"/>
        <v>0</v>
      </c>
      <c r="Q125" s="64">
        <f ca="1"/>
        <v>-570.94738240154868</v>
      </c>
      <c r="R125" s="60">
        <f t="shared" ca="1" si="7"/>
        <v>-630.98241426973129</v>
      </c>
      <c r="S125" s="61">
        <f ca="1"/>
        <v>-630.98241426973129</v>
      </c>
      <c r="T125" s="62" cm="1">
        <f t="array" aca="1" ref="T125" ca="1">IF(OR(N125:R125+D125:H125&lt;-0.01),1,0)</f>
        <v>0</v>
      </c>
    </row>
    <row r="126" spans="1:20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VLOOKUP($B126,Q3BaseShocks!BaseShockQ3_LR,MATCH(I$4,Q3BaseShocks!BaseShockQ3_CH,0),0)*I$183</f>
        <v>-37.5</v>
      </c>
      <c r="J126" s="58">
        <f ca="1">VLOOKUP($B126,Q3BaseShocks!BaseShockQ3_LR,MATCH(J$4,Q3BaseShocks!BaseShockQ3_CH,0),0)*J$183</f>
        <v>0</v>
      </c>
      <c r="K126" s="58">
        <f ca="1">VLOOKUP($B126,Q3BaseShocks!BaseShockQ3_LR,MATCH(K$4,Q3BaseShocks!BaseShockQ3_CH,0),0)*K$183</f>
        <v>-7.4999999999999982</v>
      </c>
      <c r="L126" s="58">
        <f ca="1">VLOOKUP($B126,Q3BaseShocks!BaseShockQ3_LR,MATCH(L$4,Q3BaseShocks!BaseShockQ3_CH,0),0)*L$183</f>
        <v>-7.4999999999999982</v>
      </c>
      <c r="M126" s="58">
        <f ca="1"/>
        <v>-7.4084780514875437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-7819.9665513671262</v>
      </c>
      <c r="R126" s="60">
        <f t="shared" ca="1" si="7"/>
        <v>-7819.9665513671262</v>
      </c>
      <c r="S126" s="61">
        <f ca="1"/>
        <v>-7819.9665513671262</v>
      </c>
      <c r="T126" s="62" cm="1">
        <f t="array" aca="1" ref="T126" ca="1">IF(OR(N126:R126+D126:H126&lt;-0.01),1,0)</f>
        <v>0</v>
      </c>
    </row>
    <row r="127" spans="1:20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VLOOKUP($B127,Q3BaseShocks!BaseShockQ3_LR,MATCH(I$4,Q3BaseShocks!BaseShockQ3_CH,0),0)*I$183</f>
        <v>-37.5</v>
      </c>
      <c r="J127" s="58">
        <f ca="1">VLOOKUP($B127,Q3BaseShocks!BaseShockQ3_LR,MATCH(J$4,Q3BaseShocks!BaseShockQ3_CH,0),0)*J$183</f>
        <v>0</v>
      </c>
      <c r="K127" s="58">
        <f ca="1">VLOOKUP($B127,Q3BaseShocks!BaseShockQ3_LR,MATCH(K$4,Q3BaseShocks!BaseShockQ3_CH,0),0)*K$183</f>
        <v>-7.4999999999999982</v>
      </c>
      <c r="L127" s="58">
        <f ca="1">VLOOKUP($B127,Q3BaseShocks!BaseShockQ3_LR,MATCH(L$4,Q3BaseShocks!BaseShockQ3_CH,0),0)*L$183</f>
        <v>-7.4999999999999982</v>
      </c>
      <c r="M127" s="58">
        <f ca="1"/>
        <v>-7.5031830818870997</v>
      </c>
      <c r="N127" s="64">
        <f ca="1"/>
        <v>0</v>
      </c>
      <c r="O127" s="64">
        <f ca="1"/>
        <v>0</v>
      </c>
      <c r="P127" s="64">
        <f ca="1"/>
        <v>-121.21837661382663</v>
      </c>
      <c r="Q127" s="64">
        <f ca="1"/>
        <v>-2703.5273791839977</v>
      </c>
      <c r="R127" s="60">
        <f t="shared" ca="1" si="7"/>
        <v>-2824.7457557978241</v>
      </c>
      <c r="S127" s="61">
        <f ca="1"/>
        <v>-2824.7457557978241</v>
      </c>
      <c r="T127" s="62" cm="1">
        <f t="array" aca="1" ref="T127" ca="1">IF(OR(N127:R127+D127:H127&lt;-0.01),1,0)</f>
        <v>0</v>
      </c>
    </row>
    <row r="128" spans="1:20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VLOOKUP($B128,Q3BaseShocks!BaseShockQ3_LR,MATCH(I$4,Q3BaseShocks!BaseShockQ3_CH,0),0)*I$183</f>
        <v>-37.5</v>
      </c>
      <c r="J128" s="58">
        <f ca="1">VLOOKUP($B128,Q3BaseShocks!BaseShockQ3_LR,MATCH(J$4,Q3BaseShocks!BaseShockQ3_CH,0),0)*J$183</f>
        <v>0</v>
      </c>
      <c r="K128" s="58">
        <f ca="1">VLOOKUP($B128,Q3BaseShocks!BaseShockQ3_LR,MATCH(K$4,Q3BaseShocks!BaseShockQ3_CH,0),0)*K$183</f>
        <v>-7.4999999999999982</v>
      </c>
      <c r="L128" s="58">
        <f ca="1">VLOOKUP($B128,Q3BaseShocks!BaseShockQ3_LR,MATCH(L$4,Q3BaseShocks!BaseShockQ3_CH,0),0)*L$183</f>
        <v>-7.4999999999999982</v>
      </c>
      <c r="M128" s="58">
        <f ca="1"/>
        <v>-7.4478420596135857</v>
      </c>
      <c r="N128" s="64">
        <f ca="1"/>
        <v>0</v>
      </c>
      <c r="O128" s="64">
        <f ca="1"/>
        <v>0</v>
      </c>
      <c r="P128" s="64">
        <f ca="1"/>
        <v>-167.33346749661391</v>
      </c>
      <c r="Q128" s="64">
        <f ca="1"/>
        <v>-559.35963547254971</v>
      </c>
      <c r="R128" s="60">
        <f t="shared" ca="1" si="7"/>
        <v>-726.69310296916365</v>
      </c>
      <c r="S128" s="61">
        <f ca="1"/>
        <v>-726.69310296916365</v>
      </c>
      <c r="T128" s="62" cm="1">
        <f t="array" aca="1" ref="T128" ca="1">IF(OR(N128:R128+D128:H128&lt;-0.01),1,0)</f>
        <v>0</v>
      </c>
    </row>
    <row r="129" spans="1:20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VLOOKUP($B129,Q3BaseShocks!BaseShockQ3_LR,MATCH(I$4,Q3BaseShocks!BaseShockQ3_CH,0),0)*I$183</f>
        <v>-37.5</v>
      </c>
      <c r="J129" s="58">
        <f ca="1">VLOOKUP($B129,Q3BaseShocks!BaseShockQ3_LR,MATCH(J$4,Q3BaseShocks!BaseShockQ3_CH,0),0)*J$183</f>
        <v>0</v>
      </c>
      <c r="K129" s="58">
        <f ca="1">VLOOKUP($B129,Q3BaseShocks!BaseShockQ3_LR,MATCH(K$4,Q3BaseShocks!BaseShockQ3_CH,0),0)*K$183</f>
        <v>-7.4999999999999982</v>
      </c>
      <c r="L129" s="58">
        <f ca="1">VLOOKUP($B129,Q3BaseShocks!BaseShockQ3_LR,MATCH(L$4,Q3BaseShocks!BaseShockQ3_CH,0),0)*L$183</f>
        <v>-7.4999999999999982</v>
      </c>
      <c r="M129" s="58">
        <f ca="1"/>
        <v>-6.9126001650737052</v>
      </c>
      <c r="N129" s="64">
        <f ca="1"/>
        <v>0</v>
      </c>
      <c r="O129" s="64">
        <f ca="1"/>
        <v>0</v>
      </c>
      <c r="P129" s="64">
        <f ca="1"/>
        <v>-87.241336605420869</v>
      </c>
      <c r="Q129" s="64">
        <f ca="1"/>
        <v>-35.115031688594087</v>
      </c>
      <c r="R129" s="60">
        <f t="shared" ca="1" si="7"/>
        <v>-122.35636829401496</v>
      </c>
      <c r="S129" s="61">
        <f ca="1"/>
        <v>-122.35636829401496</v>
      </c>
      <c r="T129" s="62" cm="1">
        <f t="array" aca="1" ref="T129" ca="1">IF(OR(N129:R129+D129:H129&lt;-0.01),1,0)</f>
        <v>0</v>
      </c>
    </row>
    <row r="130" spans="1:20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VLOOKUP($B130,Q3BaseShocks!BaseShockQ3_LR,MATCH(I$4,Q3BaseShocks!BaseShockQ3_CH,0),0)*I$183</f>
        <v>-37.5</v>
      </c>
      <c r="J130" s="58">
        <f ca="1">VLOOKUP($B130,Q3BaseShocks!BaseShockQ3_LR,MATCH(J$4,Q3BaseShocks!BaseShockQ3_CH,0),0)*J$183</f>
        <v>0</v>
      </c>
      <c r="K130" s="58">
        <f ca="1">VLOOKUP($B130,Q3BaseShocks!BaseShockQ3_LR,MATCH(K$4,Q3BaseShocks!BaseShockQ3_CH,0),0)*K$183</f>
        <v>-7.4999999999999982</v>
      </c>
      <c r="L130" s="58">
        <f ca="1">VLOOKUP($B130,Q3BaseShocks!BaseShockQ3_LR,MATCH(L$4,Q3BaseShocks!BaseShockQ3_CH,0),0)*L$183</f>
        <v>-7.4999999999999982</v>
      </c>
      <c r="M130" s="58">
        <f ca="1"/>
        <v>-16.08635177737558</v>
      </c>
      <c r="N130" s="64">
        <f ca="1"/>
        <v>-1932.9892636457603</v>
      </c>
      <c r="O130" s="64">
        <f ca="1"/>
        <v>0</v>
      </c>
      <c r="P130" s="64">
        <f ca="1"/>
        <v>-5.6051853815713244</v>
      </c>
      <c r="Q130" s="64">
        <f ca="1"/>
        <v>-960.5509963435436</v>
      </c>
      <c r="R130" s="60">
        <f t="shared" ca="1" si="7"/>
        <v>-2899.1454453708752</v>
      </c>
      <c r="S130" s="61">
        <f ca="1"/>
        <v>-2899.1454453708752</v>
      </c>
      <c r="T130" s="62" cm="1">
        <f t="array" aca="1" ref="T130" ca="1">IF(OR(N130:R130+D130:H130&lt;-0.01),1,0)</f>
        <v>0</v>
      </c>
    </row>
    <row r="131" spans="1:20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VLOOKUP($B131,Q3BaseShocks!BaseShockQ3_LR,MATCH(I$4,Q3BaseShocks!BaseShockQ3_CH,0),0)*I$183</f>
        <v>-37.5</v>
      </c>
      <c r="J131" s="58">
        <f ca="1">VLOOKUP($B131,Q3BaseShocks!BaseShockQ3_LR,MATCH(J$4,Q3BaseShocks!BaseShockQ3_CH,0),0)*J$183</f>
        <v>0</v>
      </c>
      <c r="K131" s="58">
        <f ca="1">VLOOKUP($B131,Q3BaseShocks!BaseShockQ3_LR,MATCH(K$4,Q3BaseShocks!BaseShockQ3_CH,0),0)*K$183</f>
        <v>-7.4999999999999982</v>
      </c>
      <c r="L131" s="58">
        <f ca="1">VLOOKUP($B131,Q3BaseShocks!BaseShockQ3_LR,MATCH(L$4,Q3BaseShocks!BaseShockQ3_CH,0),0)*L$183</f>
        <v>-7.4999999999999982</v>
      </c>
      <c r="M131" s="58">
        <f ca="1"/>
        <v>-10.070352974477913</v>
      </c>
      <c r="N131" s="64">
        <f ca="1"/>
        <v>0</v>
      </c>
      <c r="O131" s="64">
        <f ca="1"/>
        <v>0</v>
      </c>
      <c r="P131" s="64">
        <f ca="1"/>
        <v>-1426.5944044363061</v>
      </c>
      <c r="Q131" s="64">
        <f ca="1"/>
        <v>-708.81583945876048</v>
      </c>
      <c r="R131" s="60">
        <f t="shared" ca="1" si="7"/>
        <v>-2135.4102438950667</v>
      </c>
      <c r="S131" s="61">
        <f ca="1"/>
        <v>-2135.4102438950667</v>
      </c>
      <c r="T131" s="62" cm="1">
        <f t="array" aca="1" ref="T131" ca="1">IF(OR(N131:R131+D131:H131&lt;-0.01),1,0)</f>
        <v>0</v>
      </c>
    </row>
    <row r="132" spans="1:20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VLOOKUP($B132,Q3BaseShocks!BaseShockQ3_LR,MATCH(I$4,Q3BaseShocks!BaseShockQ3_CH,0),0)*I$183</f>
        <v>-37.5</v>
      </c>
      <c r="J132" s="58">
        <f ca="1">VLOOKUP($B132,Q3BaseShocks!BaseShockQ3_LR,MATCH(J$4,Q3BaseShocks!BaseShockQ3_CH,0),0)*J$183</f>
        <v>0</v>
      </c>
      <c r="K132" s="58">
        <f ca="1">VLOOKUP($B132,Q3BaseShocks!BaseShockQ3_LR,MATCH(K$4,Q3BaseShocks!BaseShockQ3_CH,0),0)*K$183</f>
        <v>-7.4999999999999982</v>
      </c>
      <c r="L132" s="58">
        <f ca="1">VLOOKUP($B132,Q3BaseShocks!BaseShockQ3_LR,MATCH(L$4,Q3BaseShocks!BaseShockQ3_CH,0),0)*L$183</f>
        <v>-7.4999999999999982</v>
      </c>
      <c r="M132" s="58">
        <f ca="1"/>
        <v>-8.2031278600860258</v>
      </c>
      <c r="N132" s="64">
        <f ca="1"/>
        <v>-155.16884311140331</v>
      </c>
      <c r="O132" s="64">
        <f ca="1"/>
        <v>0</v>
      </c>
      <c r="P132" s="64">
        <f ca="1"/>
        <v>-888.52568865464968</v>
      </c>
      <c r="Q132" s="64">
        <f ca="1"/>
        <v>-353.9317464711558</v>
      </c>
      <c r="R132" s="60">
        <f t="shared" ca="1" si="7"/>
        <v>-1397.6262782372087</v>
      </c>
      <c r="S132" s="61">
        <f ca="1"/>
        <v>-1397.6262782372087</v>
      </c>
      <c r="T132" s="62" cm="1">
        <f t="array" aca="1" ref="T132" ca="1">IF(OR(N132:R132+D132:H132&lt;-0.01),1,0)</f>
        <v>0</v>
      </c>
    </row>
    <row r="133" spans="1:20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VLOOKUP($B133,Q3BaseShocks!BaseShockQ3_LR,MATCH(I$4,Q3BaseShocks!BaseShockQ3_CH,0),0)*I$183</f>
        <v>-37.5</v>
      </c>
      <c r="J133" s="58">
        <f ca="1">VLOOKUP($B133,Q3BaseShocks!BaseShockQ3_LR,MATCH(J$4,Q3BaseShocks!BaseShockQ3_CH,0),0)*J$183</f>
        <v>0</v>
      </c>
      <c r="K133" s="58">
        <f ca="1">VLOOKUP($B133,Q3BaseShocks!BaseShockQ3_LR,MATCH(K$4,Q3BaseShocks!BaseShockQ3_CH,0),0)*K$183</f>
        <v>-7.4999999999999982</v>
      </c>
      <c r="L133" s="58">
        <f ca="1">VLOOKUP($B133,Q3BaseShocks!BaseShockQ3_LR,MATCH(L$4,Q3BaseShocks!BaseShockQ3_CH,0),0)*L$183</f>
        <v>-7.4999999999999982</v>
      </c>
      <c r="M133" s="58">
        <f ca="1"/>
        <v>-7.4911420142304408</v>
      </c>
      <c r="N133" s="64">
        <f ca="1"/>
        <v>0</v>
      </c>
      <c r="O133" s="64">
        <f ca="1"/>
        <v>0</v>
      </c>
      <c r="P133" s="64">
        <f ca="1"/>
        <v>-168.58013761750556</v>
      </c>
      <c r="Q133" s="64">
        <f ca="1"/>
        <v>-384.23801455020674</v>
      </c>
      <c r="R133" s="60">
        <f t="shared" ca="1" si="7"/>
        <v>-552.81815216771224</v>
      </c>
      <c r="S133" s="61">
        <f ca="1"/>
        <v>-552.81815216771224</v>
      </c>
      <c r="T133" s="62" cm="1">
        <f t="array" aca="1" ref="T133" ca="1">IF(OR(N133:R133+D133:H133&lt;-0.01),1,0)</f>
        <v>0</v>
      </c>
    </row>
    <row r="134" spans="1:20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VLOOKUP($B134,Q3BaseShocks!BaseShockQ3_LR,MATCH(I$4,Q3BaseShocks!BaseShockQ3_CH,0),0)*I$183</f>
        <v>-37.5</v>
      </c>
      <c r="J134" s="58">
        <f ca="1">VLOOKUP($B134,Q3BaseShocks!BaseShockQ3_LR,MATCH(J$4,Q3BaseShocks!BaseShockQ3_CH,0),0)*J$183</f>
        <v>0</v>
      </c>
      <c r="K134" s="58">
        <f ca="1">VLOOKUP($B134,Q3BaseShocks!BaseShockQ3_LR,MATCH(K$4,Q3BaseShocks!BaseShockQ3_CH,0),0)*K$183</f>
        <v>-7.4999999999999982</v>
      </c>
      <c r="L134" s="58">
        <f ca="1">VLOOKUP($B134,Q3BaseShocks!BaseShockQ3_LR,MATCH(L$4,Q3BaseShocks!BaseShockQ3_CH,0),0)*L$183</f>
        <v>-7.4999999999999982</v>
      </c>
      <c r="M134" s="58">
        <f ca="1"/>
        <v>-7.2997505605109101</v>
      </c>
      <c r="N134" s="64">
        <f ca="1"/>
        <v>0</v>
      </c>
      <c r="O134" s="64">
        <f ca="1"/>
        <v>0</v>
      </c>
      <c r="P134" s="64">
        <f ca="1"/>
        <v>-301.2406167666544</v>
      </c>
      <c r="Q134" s="64">
        <f ca="1"/>
        <v>-245.46419762135966</v>
      </c>
      <c r="R134" s="60">
        <f t="shared" ca="1" si="7"/>
        <v>-546.70481438801403</v>
      </c>
      <c r="S134" s="61">
        <f ca="1"/>
        <v>-546.70481438801403</v>
      </c>
      <c r="T134" s="62" cm="1">
        <f t="array" aca="1" ref="T134" ca="1">IF(OR(N134:R134+D134:H134&lt;-0.01),1,0)</f>
        <v>0</v>
      </c>
    </row>
    <row r="135" spans="1:20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VLOOKUP($B135,Q3BaseShocks!BaseShockQ3_LR,MATCH(I$4,Q3BaseShocks!BaseShockQ3_CH,0),0)*I$183</f>
        <v>-37.5</v>
      </c>
      <c r="J135" s="58">
        <f ca="1">VLOOKUP($B135,Q3BaseShocks!BaseShockQ3_LR,MATCH(J$4,Q3BaseShocks!BaseShockQ3_CH,0),0)*J$183</f>
        <v>0</v>
      </c>
      <c r="K135" s="58">
        <f ca="1">VLOOKUP($B135,Q3BaseShocks!BaseShockQ3_LR,MATCH(K$4,Q3BaseShocks!BaseShockQ3_CH,0),0)*K$183</f>
        <v>-7.4999999999999982</v>
      </c>
      <c r="L135" s="58">
        <f ca="1">VLOOKUP($B135,Q3BaseShocks!BaseShockQ3_LR,MATCH(L$4,Q3BaseShocks!BaseShockQ3_CH,0),0)*L$183</f>
        <v>-7.4999999999999982</v>
      </c>
      <c r="M135" s="58">
        <f ca="1"/>
        <v>-7.8965009386441922</v>
      </c>
      <c r="N135" s="64">
        <f ca="1"/>
        <v>-155.57711914334254</v>
      </c>
      <c r="O135" s="64">
        <f ca="1"/>
        <v>0</v>
      </c>
      <c r="P135" s="64">
        <f ca="1"/>
        <v>-973.32662207786666</v>
      </c>
      <c r="Q135" s="64">
        <f ca="1"/>
        <v>-1330.3367605432838</v>
      </c>
      <c r="R135" s="60">
        <f t="shared" ref="R135:R179" ca="1" si="10">SUM(N135:Q135)</f>
        <v>-2459.2405017644933</v>
      </c>
      <c r="S135" s="61">
        <f ca="1"/>
        <v>-2459.2405017644933</v>
      </c>
      <c r="T135" s="62" cm="1">
        <f t="array" aca="1" ref="T135" ca="1">IF(OR(N135:R135+D135:H135&lt;-0.01),1,0)</f>
        <v>0</v>
      </c>
    </row>
    <row r="136" spans="1:20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VLOOKUP($B136,Q3BaseShocks!BaseShockQ3_LR,MATCH(I$4,Q3BaseShocks!BaseShockQ3_CH,0),0)*I$183</f>
        <v>-37.5</v>
      </c>
      <c r="J136" s="58">
        <f ca="1">VLOOKUP($B136,Q3BaseShocks!BaseShockQ3_LR,MATCH(J$4,Q3BaseShocks!BaseShockQ3_CH,0),0)*J$183</f>
        <v>0</v>
      </c>
      <c r="K136" s="58">
        <f ca="1">VLOOKUP($B136,Q3BaseShocks!BaseShockQ3_LR,MATCH(K$4,Q3BaseShocks!BaseShockQ3_CH,0),0)*K$183</f>
        <v>-7.4999999999999982</v>
      </c>
      <c r="L136" s="58">
        <f ca="1">VLOOKUP($B136,Q3BaseShocks!BaseShockQ3_LR,MATCH(L$4,Q3BaseShocks!BaseShockQ3_CH,0),0)*L$183</f>
        <v>-7.4999999999999982</v>
      </c>
      <c r="M136" s="58">
        <f ca="1"/>
        <v>-7.8212449753341096</v>
      </c>
      <c r="N136" s="64">
        <f ca="1"/>
        <v>-378.72456485332305</v>
      </c>
      <c r="O136" s="64">
        <f ca="1"/>
        <v>0</v>
      </c>
      <c r="P136" s="64">
        <f ca="1"/>
        <v>-6323.3649609650765</v>
      </c>
      <c r="Q136" s="64">
        <f ca="1"/>
        <v>-654.09818726242634</v>
      </c>
      <c r="R136" s="60">
        <f t="shared" ca="1" si="10"/>
        <v>-7356.1877130808252</v>
      </c>
      <c r="S136" s="61">
        <f ca="1"/>
        <v>-7356.1877130808252</v>
      </c>
      <c r="T136" s="62" cm="1">
        <f t="array" aca="1" ref="T136" ca="1">IF(OR(N136:R136+D136:H136&lt;-0.01),1,0)</f>
        <v>0</v>
      </c>
    </row>
    <row r="137" spans="1:20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VLOOKUP($B137,Q3BaseShocks!BaseShockQ3_LR,MATCH(I$4,Q3BaseShocks!BaseShockQ3_CH,0),0)*I$183</f>
        <v>-7.4999999999999982</v>
      </c>
      <c r="J137" s="58">
        <f ca="1">VLOOKUP($B137,Q3BaseShocks!BaseShockQ3_LR,MATCH(J$4,Q3BaseShocks!BaseShockQ3_CH,0),0)*J$183</f>
        <v>0</v>
      </c>
      <c r="K137" s="58">
        <f ca="1">VLOOKUP($B137,Q3BaseShocks!BaseShockQ3_LR,MATCH(K$4,Q3BaseShocks!BaseShockQ3_CH,0),0)*K$183</f>
        <v>-7.4999999999999982</v>
      </c>
      <c r="L137" s="58">
        <f ca="1">VLOOKUP($B137,Q3BaseShocks!BaseShockQ3_LR,MATCH(L$4,Q3BaseShocks!BaseShockQ3_CH,0),0)*L$183</f>
        <v>-7.4999999999999982</v>
      </c>
      <c r="M137" s="58">
        <f ca="1"/>
        <v>-7.5057807136186403</v>
      </c>
      <c r="N137" s="64">
        <f ca="1"/>
        <v>-794.20284410138606</v>
      </c>
      <c r="O137" s="64">
        <f ca="1"/>
        <v>0</v>
      </c>
      <c r="P137" s="64">
        <f ca="1"/>
        <v>-362.98384631110065</v>
      </c>
      <c r="Q137" s="64">
        <f ca="1"/>
        <v>-124.13991331859974</v>
      </c>
      <c r="R137" s="60">
        <f t="shared" ca="1" si="10"/>
        <v>-1281.3266037310866</v>
      </c>
      <c r="S137" s="61">
        <f ca="1"/>
        <v>-1281.3266037310866</v>
      </c>
      <c r="T137" s="62" cm="1">
        <f t="array" aca="1" ref="T137" ca="1">IF(OR(N137:R137+D137:H137&lt;-0.01),1,0)</f>
        <v>0</v>
      </c>
    </row>
    <row r="138" spans="1:20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VLOOKUP($B138,Q3BaseShocks!BaseShockQ3_LR,MATCH(I$4,Q3BaseShocks!BaseShockQ3_CH,0),0)*I$183</f>
        <v>-37.5</v>
      </c>
      <c r="J138" s="58">
        <f ca="1">VLOOKUP($B138,Q3BaseShocks!BaseShockQ3_LR,MATCH(J$4,Q3BaseShocks!BaseShockQ3_CH,0),0)*J$183</f>
        <v>0</v>
      </c>
      <c r="K138" s="58">
        <f ca="1">VLOOKUP($B138,Q3BaseShocks!BaseShockQ3_LR,MATCH(K$4,Q3BaseShocks!BaseShockQ3_CH,0),0)*K$183</f>
        <v>-7.4999999999999982</v>
      </c>
      <c r="L138" s="58">
        <f ca="1">VLOOKUP($B138,Q3BaseShocks!BaseShockQ3_LR,MATCH(L$4,Q3BaseShocks!BaseShockQ3_CH,0),0)*L$183</f>
        <v>-7.4999999999999982</v>
      </c>
      <c r="M138" s="58">
        <f ca="1"/>
        <v>-16.929875872147576</v>
      </c>
      <c r="N138" s="64">
        <f ca="1"/>
        <v>-2369.7039636116924</v>
      </c>
      <c r="O138" s="64">
        <f ca="1"/>
        <v>0</v>
      </c>
      <c r="P138" s="64">
        <f ca="1"/>
        <v>-2696.1636438276319</v>
      </c>
      <c r="Q138" s="64">
        <f ca="1"/>
        <v>-354.60718717648388</v>
      </c>
      <c r="R138" s="60">
        <f t="shared" ca="1" si="10"/>
        <v>-5420.4747946158077</v>
      </c>
      <c r="S138" s="61">
        <f ca="1"/>
        <v>-5420.4747946158077</v>
      </c>
      <c r="T138" s="62" cm="1">
        <f t="array" aca="1" ref="T138" ca="1">IF(OR(N138:R138+D138:H138&lt;-0.01),1,0)</f>
        <v>0</v>
      </c>
    </row>
    <row r="139" spans="1:20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VLOOKUP($B139,Q3BaseShocks!BaseShockQ3_LR,MATCH(I$4,Q3BaseShocks!BaseShockQ3_CH,0),0)*I$183</f>
        <v>-37.5</v>
      </c>
      <c r="J139" s="58">
        <f ca="1">VLOOKUP($B139,Q3BaseShocks!BaseShockQ3_LR,MATCH(J$4,Q3BaseShocks!BaseShockQ3_CH,0),0)*J$183</f>
        <v>0</v>
      </c>
      <c r="K139" s="58">
        <f ca="1">VLOOKUP($B139,Q3BaseShocks!BaseShockQ3_LR,MATCH(K$4,Q3BaseShocks!BaseShockQ3_CH,0),0)*K$183</f>
        <v>-7.4999999999999982</v>
      </c>
      <c r="L139" s="58">
        <f ca="1">VLOOKUP($B139,Q3BaseShocks!BaseShockQ3_LR,MATCH(L$4,Q3BaseShocks!BaseShockQ3_CH,0),0)*L$183</f>
        <v>-7.4999999999999982</v>
      </c>
      <c r="M139" s="58">
        <f ca="1"/>
        <v>-8.7506242368019933</v>
      </c>
      <c r="N139" s="64">
        <f ca="1"/>
        <v>-940.49986864464381</v>
      </c>
      <c r="O139" s="64">
        <f ca="1"/>
        <v>0</v>
      </c>
      <c r="P139" s="64">
        <f ca="1"/>
        <v>-3032.8733276092157</v>
      </c>
      <c r="Q139" s="64">
        <f ca="1"/>
        <v>-1150.8389833517692</v>
      </c>
      <c r="R139" s="60">
        <f t="shared" ca="1" si="10"/>
        <v>-5124.212179605629</v>
      </c>
      <c r="S139" s="61">
        <f ca="1"/>
        <v>-5124.212179605629</v>
      </c>
      <c r="T139" s="62" cm="1">
        <f t="array" aca="1" ref="T139" ca="1">IF(OR(N139:R139+D139:H139&lt;-0.01),1,0)</f>
        <v>0</v>
      </c>
    </row>
    <row r="140" spans="1:20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VLOOKUP($B140,Q3BaseShocks!BaseShockQ3_LR,MATCH(I$4,Q3BaseShocks!BaseShockQ3_CH,0),0)*I$183</f>
        <v>-7.4999999999999982</v>
      </c>
      <c r="J140" s="58">
        <f ca="1">VLOOKUP($B140,Q3BaseShocks!BaseShockQ3_LR,MATCH(J$4,Q3BaseShocks!BaseShockQ3_CH,0),0)*J$183</f>
        <v>0</v>
      </c>
      <c r="K140" s="58">
        <f ca="1">VLOOKUP($B140,Q3BaseShocks!BaseShockQ3_LR,MATCH(K$4,Q3BaseShocks!BaseShockQ3_CH,0),0)*K$183</f>
        <v>-7.4999999999999982</v>
      </c>
      <c r="L140" s="58">
        <f ca="1">VLOOKUP($B140,Q3BaseShocks!BaseShockQ3_LR,MATCH(L$4,Q3BaseShocks!BaseShockQ3_CH,0),0)*L$183</f>
        <v>-7.4999999999999982</v>
      </c>
      <c r="M140" s="58">
        <f ca="1"/>
        <v>-7.5018287156681378</v>
      </c>
      <c r="N140" s="64">
        <f ca="1"/>
        <v>-483.7650585368234</v>
      </c>
      <c r="O140" s="64">
        <f ca="1"/>
        <v>0</v>
      </c>
      <c r="P140" s="64">
        <f ca="1"/>
        <v>-215.14763855581543</v>
      </c>
      <c r="Q140" s="64">
        <f ca="1"/>
        <v>-375.18726197127751</v>
      </c>
      <c r="R140" s="60">
        <f t="shared" ca="1" si="10"/>
        <v>-1074.0999590639162</v>
      </c>
      <c r="S140" s="61">
        <f ca="1"/>
        <v>-1074.0999590639162</v>
      </c>
      <c r="T140" s="62" cm="1">
        <f t="array" aca="1" ref="T140" ca="1">IF(OR(N140:R140+D140:H140&lt;-0.01),1,0)</f>
        <v>0</v>
      </c>
    </row>
    <row r="141" spans="1:20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VLOOKUP($B141,Q3BaseShocks!BaseShockQ3_LR,MATCH(I$4,Q3BaseShocks!BaseShockQ3_CH,0),0)*I$183</f>
        <v>10</v>
      </c>
      <c r="J141" s="58">
        <f ca="1">VLOOKUP($B141,Q3BaseShocks!BaseShockQ3_LR,MATCH(J$4,Q3BaseShocks!BaseShockQ3_CH,0),0)*J$183</f>
        <v>0</v>
      </c>
      <c r="K141" s="58">
        <f ca="1">VLOOKUP($B141,Q3BaseShocks!BaseShockQ3_LR,MATCH(K$4,Q3BaseShocks!BaseShockQ3_CH,0),0)*K$183</f>
        <v>-6.4999999999999982</v>
      </c>
      <c r="L141" s="58">
        <f ca="1">VLOOKUP($B141,Q3BaseShocks!BaseShockQ3_LR,MATCH(L$4,Q3BaseShocks!BaseShockQ3_CH,0),0)*L$183</f>
        <v>-3.9999999999999991</v>
      </c>
      <c r="M141" s="58">
        <f ca="1"/>
        <v>-2.532730232950132</v>
      </c>
      <c r="N141" s="64">
        <f ca="1"/>
        <v>929.74290531848465</v>
      </c>
      <c r="O141" s="64">
        <f ca="1"/>
        <v>0</v>
      </c>
      <c r="P141" s="64">
        <f ca="1"/>
        <v>-1809.9998175961796</v>
      </c>
      <c r="Q141" s="64">
        <f ca="1"/>
        <v>-176.44273470428891</v>
      </c>
      <c r="R141" s="60">
        <f t="shared" ca="1" si="10"/>
        <v>-1056.6996469819837</v>
      </c>
      <c r="S141" s="61">
        <f ca="1"/>
        <v>-1056.6996469819837</v>
      </c>
      <c r="T141" s="62" cm="1">
        <f t="array" aca="1" ref="T141" ca="1">IF(OR(N141:R141+D141:H141&lt;-0.01),1,0)</f>
        <v>0</v>
      </c>
    </row>
    <row r="142" spans="1:20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VLOOKUP($B142,Q3BaseShocks!BaseShockQ3_LR,MATCH(I$4,Q3BaseShocks!BaseShockQ3_CH,0),0)*I$183</f>
        <v>-7.4999999999999982</v>
      </c>
      <c r="J142" s="58">
        <f ca="1">VLOOKUP($B142,Q3BaseShocks!BaseShockQ3_LR,MATCH(J$4,Q3BaseShocks!BaseShockQ3_CH,0),0)*J$183</f>
        <v>0</v>
      </c>
      <c r="K142" s="58">
        <f ca="1">VLOOKUP($B142,Q3BaseShocks!BaseShockQ3_LR,MATCH(K$4,Q3BaseShocks!BaseShockQ3_CH,0),0)*K$183</f>
        <v>-7.4999999999999982</v>
      </c>
      <c r="L142" s="58">
        <f ca="1">VLOOKUP($B142,Q3BaseShocks!BaseShockQ3_LR,MATCH(L$4,Q3BaseShocks!BaseShockQ3_CH,0),0)*L$183</f>
        <v>-7.4999999999999982</v>
      </c>
      <c r="M142" s="58">
        <f ca="1"/>
        <v>-7.4161716164477065</v>
      </c>
      <c r="N142" s="64">
        <f ca="1"/>
        <v>-7992.2615278209141</v>
      </c>
      <c r="O142" s="64">
        <f ca="1"/>
        <v>0</v>
      </c>
      <c r="P142" s="64">
        <f ca="1"/>
        <v>-9315.250226465525</v>
      </c>
      <c r="Q142" s="64">
        <f ca="1"/>
        <v>-5142.2549839653684</v>
      </c>
      <c r="R142" s="60">
        <f t="shared" ca="1" si="10"/>
        <v>-22449.766738251808</v>
      </c>
      <c r="S142" s="61">
        <f ca="1"/>
        <v>-22449.766738251808</v>
      </c>
      <c r="T142" s="62" cm="1">
        <f t="array" aca="1" ref="T142" ca="1">IF(OR(N142:R142+D142:H142&lt;-0.01),1,0)</f>
        <v>0</v>
      </c>
    </row>
    <row r="143" spans="1:20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VLOOKUP($B143,Q3BaseShocks!BaseShockQ3_LR,MATCH(I$4,Q3BaseShocks!BaseShockQ3_CH,0),0)*I$183</f>
        <v>-37.5</v>
      </c>
      <c r="J143" s="58">
        <f ca="1">VLOOKUP($B143,Q3BaseShocks!BaseShockQ3_LR,MATCH(J$4,Q3BaseShocks!BaseShockQ3_CH,0),0)*J$183</f>
        <v>0</v>
      </c>
      <c r="K143" s="58">
        <f ca="1">VLOOKUP($B143,Q3BaseShocks!BaseShockQ3_LR,MATCH(K$4,Q3BaseShocks!BaseShockQ3_CH,0),0)*K$183</f>
        <v>-7.4999999999999982</v>
      </c>
      <c r="L143" s="58">
        <f ca="1">VLOOKUP($B143,Q3BaseShocks!BaseShockQ3_LR,MATCH(L$4,Q3BaseShocks!BaseShockQ3_CH,0),0)*L$183</f>
        <v>-7.4999999999999982</v>
      </c>
      <c r="M143" s="58">
        <f ca="1"/>
        <v>-8.5293666647955373</v>
      </c>
      <c r="N143" s="64">
        <f ca="1"/>
        <v>-253.85903438595139</v>
      </c>
      <c r="O143" s="64">
        <f ca="1"/>
        <v>0</v>
      </c>
      <c r="P143" s="64">
        <f ca="1"/>
        <v>-1168.7999512106551</v>
      </c>
      <c r="Q143" s="64">
        <f ca="1"/>
        <v>-260.01296418012402</v>
      </c>
      <c r="R143" s="60">
        <f t="shared" ca="1" si="10"/>
        <v>-1682.6719497767306</v>
      </c>
      <c r="S143" s="61">
        <f ca="1"/>
        <v>-1682.6719497767306</v>
      </c>
      <c r="T143" s="62" cm="1">
        <f t="array" aca="1" ref="T143" ca="1">IF(OR(N143:R143+D143:H143&lt;-0.01),1,0)</f>
        <v>0</v>
      </c>
    </row>
    <row r="144" spans="1:20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VLOOKUP($B144,Q3BaseShocks!BaseShockQ3_LR,MATCH(I$4,Q3BaseShocks!BaseShockQ3_CH,0),0)*I$183</f>
        <v>-37.5</v>
      </c>
      <c r="J144" s="58">
        <f ca="1">VLOOKUP($B144,Q3BaseShocks!BaseShockQ3_LR,MATCH(J$4,Q3BaseShocks!BaseShockQ3_CH,0),0)*J$183</f>
        <v>0</v>
      </c>
      <c r="K144" s="58">
        <f ca="1">VLOOKUP($B144,Q3BaseShocks!BaseShockQ3_LR,MATCH(K$4,Q3BaseShocks!BaseShockQ3_CH,0),0)*K$183</f>
        <v>-7.4999999999999982</v>
      </c>
      <c r="L144" s="58">
        <f ca="1">VLOOKUP($B144,Q3BaseShocks!BaseShockQ3_LR,MATCH(L$4,Q3BaseShocks!BaseShockQ3_CH,0),0)*L$183</f>
        <v>-7.4999999999999982</v>
      </c>
      <c r="M144" s="58">
        <f ca="1"/>
        <v>-7.5028053442478653</v>
      </c>
      <c r="N144" s="64">
        <f ca="1"/>
        <v>0</v>
      </c>
      <c r="O144" s="64">
        <f ca="1"/>
        <v>0</v>
      </c>
      <c r="P144" s="64">
        <f ca="1"/>
        <v>-245.87137024462305</v>
      </c>
      <c r="Q144" s="64">
        <f ca="1"/>
        <v>-118.43370836522445</v>
      </c>
      <c r="R144" s="60">
        <f t="shared" ca="1" si="10"/>
        <v>-364.3050786098475</v>
      </c>
      <c r="S144" s="61">
        <f ca="1"/>
        <v>-364.3050786098475</v>
      </c>
      <c r="T144" s="62" cm="1">
        <f t="array" aca="1" ref="T144" ca="1">IF(OR(N144:R144+D144:H144&lt;-0.01),1,0)</f>
        <v>0</v>
      </c>
    </row>
    <row r="145" spans="1:20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VLOOKUP($B145,Q3BaseShocks!BaseShockQ3_LR,MATCH(I$4,Q3BaseShocks!BaseShockQ3_CH,0),0)*I$183</f>
        <v>-37.5</v>
      </c>
      <c r="J145" s="58">
        <f ca="1">VLOOKUP($B145,Q3BaseShocks!BaseShockQ3_LR,MATCH(J$4,Q3BaseShocks!BaseShockQ3_CH,0),0)*J$183</f>
        <v>0</v>
      </c>
      <c r="K145" s="58">
        <f ca="1">VLOOKUP($B145,Q3BaseShocks!BaseShockQ3_LR,MATCH(K$4,Q3BaseShocks!BaseShockQ3_CH,0),0)*K$183</f>
        <v>-7.4999999999999982</v>
      </c>
      <c r="L145" s="58">
        <f ca="1">VLOOKUP($B145,Q3BaseShocks!BaseShockQ3_LR,MATCH(L$4,Q3BaseShocks!BaseShockQ3_CH,0),0)*L$183</f>
        <v>-7.4999999999999982</v>
      </c>
      <c r="M145" s="58">
        <f ca="1"/>
        <v>-8.0291848420680356</v>
      </c>
      <c r="N145" s="64">
        <f ca="1"/>
        <v>0</v>
      </c>
      <c r="O145" s="64">
        <f ca="1"/>
        <v>0</v>
      </c>
      <c r="P145" s="64">
        <f ca="1"/>
        <v>-524.55531904683301</v>
      </c>
      <c r="Q145" s="64">
        <f ca="1"/>
        <v>-972.71531421312795</v>
      </c>
      <c r="R145" s="60">
        <f t="shared" ca="1" si="10"/>
        <v>-1497.270633259961</v>
      </c>
      <c r="S145" s="61">
        <f ca="1"/>
        <v>-1497.270633259961</v>
      </c>
      <c r="T145" s="62" cm="1">
        <f t="array" aca="1" ref="T145" ca="1">IF(OR(N145:R145+D145:H145&lt;-0.01),1,0)</f>
        <v>0</v>
      </c>
    </row>
    <row r="146" spans="1:20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VLOOKUP($B146,Q3BaseShocks!BaseShockQ3_LR,MATCH(I$4,Q3BaseShocks!BaseShockQ3_CH,0),0)*I$183</f>
        <v>-7.4999999999999982</v>
      </c>
      <c r="J146" s="58">
        <f ca="1">VLOOKUP($B146,Q3BaseShocks!BaseShockQ3_LR,MATCH(J$4,Q3BaseShocks!BaseShockQ3_CH,0),0)*J$183</f>
        <v>0</v>
      </c>
      <c r="K146" s="58">
        <f ca="1">VLOOKUP($B146,Q3BaseShocks!BaseShockQ3_LR,MATCH(K$4,Q3BaseShocks!BaseShockQ3_CH,0),0)*K$183</f>
        <v>-7.4999999999999982</v>
      </c>
      <c r="L146" s="58">
        <f ca="1">VLOOKUP($B146,Q3BaseShocks!BaseShockQ3_LR,MATCH(L$4,Q3BaseShocks!BaseShockQ3_CH,0),0)*L$183</f>
        <v>-7.4999999999999982</v>
      </c>
      <c r="M146" s="58">
        <f ca="1"/>
        <v>-7.6144967277312183</v>
      </c>
      <c r="N146" s="64">
        <f ca="1"/>
        <v>-121.89402352975108</v>
      </c>
      <c r="O146" s="64">
        <f ca="1"/>
        <v>0</v>
      </c>
      <c r="P146" s="64">
        <f ca="1"/>
        <v>0</v>
      </c>
      <c r="Q146" s="64">
        <f ca="1"/>
        <v>-21.166649661865801</v>
      </c>
      <c r="R146" s="60">
        <f t="shared" ca="1" si="10"/>
        <v>-143.06067319161687</v>
      </c>
      <c r="S146" s="61">
        <f ca="1"/>
        <v>-143.06067319161687</v>
      </c>
      <c r="T146" s="62" cm="1">
        <f t="array" aca="1" ref="T146" ca="1">IF(OR(N146:R146+D146:H146&lt;-0.01),1,0)</f>
        <v>0</v>
      </c>
    </row>
    <row r="147" spans="1:20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VLOOKUP($B147,Q3BaseShocks!BaseShockQ3_LR,MATCH(I$4,Q3BaseShocks!BaseShockQ3_CH,0),0)*I$183</f>
        <v>-40</v>
      </c>
      <c r="J147" s="58">
        <f ca="1">VLOOKUP($B147,Q3BaseShocks!BaseShockQ3_LR,MATCH(J$4,Q3BaseShocks!BaseShockQ3_CH,0),0)*J$183</f>
        <v>0</v>
      </c>
      <c r="K147" s="58">
        <f ca="1">VLOOKUP($B147,Q3BaseShocks!BaseShockQ3_LR,MATCH(K$4,Q3BaseShocks!BaseShockQ3_CH,0),0)*K$183</f>
        <v>-7.9999999999999982</v>
      </c>
      <c r="L147" s="58">
        <f ca="1">VLOOKUP($B147,Q3BaseShocks!BaseShockQ3_LR,MATCH(L$4,Q3BaseShocks!BaseShockQ3_CH,0),0)*L$183</f>
        <v>-7.9999999999999982</v>
      </c>
      <c r="M147" s="58">
        <f ca="1"/>
        <v>-8.0040716368888809</v>
      </c>
      <c r="N147" s="64">
        <f ca="1"/>
        <v>0</v>
      </c>
      <c r="O147" s="64">
        <f ca="1"/>
        <v>0</v>
      </c>
      <c r="P147" s="64">
        <f ca="1"/>
        <v>-14682.448131930338</v>
      </c>
      <c r="Q147" s="64">
        <f ca="1"/>
        <v>-21.857727998798484</v>
      </c>
      <c r="R147" s="60">
        <f t="shared" ca="1" si="10"/>
        <v>-14704.305859929136</v>
      </c>
      <c r="S147" s="61">
        <f ca="1"/>
        <v>-14704.305859929136</v>
      </c>
      <c r="T147" s="62" cm="1">
        <f t="array" aca="1" ref="T147" ca="1">IF(OR(N147:R147+D147:H147&lt;-0.01),1,0)</f>
        <v>0</v>
      </c>
    </row>
    <row r="148" spans="1:20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VLOOKUP($B148,Q3BaseShocks!BaseShockQ3_LR,MATCH(I$4,Q3BaseShocks!BaseShockQ3_CH,0),0)*I$183</f>
        <v>-40</v>
      </c>
      <c r="J148" s="58">
        <f ca="1">VLOOKUP($B148,Q3BaseShocks!BaseShockQ3_LR,MATCH(J$4,Q3BaseShocks!BaseShockQ3_CH,0),0)*J$183</f>
        <v>0</v>
      </c>
      <c r="K148" s="58">
        <f ca="1">VLOOKUP($B148,Q3BaseShocks!BaseShockQ3_LR,MATCH(K$4,Q3BaseShocks!BaseShockQ3_CH,0),0)*K$183</f>
        <v>-7.9999999999999982</v>
      </c>
      <c r="L148" s="58">
        <f ca="1">VLOOKUP($B148,Q3BaseShocks!BaseShockQ3_LR,MATCH(L$4,Q3BaseShocks!BaseShockQ3_CH,0),0)*L$183</f>
        <v>-7.9999999999999982</v>
      </c>
      <c r="M148" s="58">
        <f ca="1"/>
        <v>-8.6637106259982222</v>
      </c>
      <c r="N148" s="64">
        <f ca="1"/>
        <v>-1408.2655625713276</v>
      </c>
      <c r="O148" s="64">
        <f ca="1"/>
        <v>0</v>
      </c>
      <c r="P148" s="64">
        <f ca="1"/>
        <v>-13333.849913791535</v>
      </c>
      <c r="Q148" s="64">
        <f ca="1"/>
        <v>-67.815140223650971</v>
      </c>
      <c r="R148" s="60">
        <f t="shared" ca="1" si="10"/>
        <v>-14809.930616586513</v>
      </c>
      <c r="S148" s="61">
        <f ca="1"/>
        <v>-14809.930616586513</v>
      </c>
      <c r="T148" s="62" cm="1">
        <f t="array" aca="1" ref="T148" ca="1">IF(OR(N148:R148+D148:H148&lt;-0.01),1,0)</f>
        <v>0</v>
      </c>
    </row>
    <row r="149" spans="1:20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VLOOKUP($B149,Q3BaseShocks!BaseShockQ3_LR,MATCH(I$4,Q3BaseShocks!BaseShockQ3_CH,0),0)*I$183</f>
        <v>-20</v>
      </c>
      <c r="J149" s="58">
        <f ca="1">VLOOKUP($B149,Q3BaseShocks!BaseShockQ3_LR,MATCH(J$4,Q3BaseShocks!BaseShockQ3_CH,0),0)*J$183</f>
        <v>0</v>
      </c>
      <c r="K149" s="58">
        <f ca="1">VLOOKUP($B149,Q3BaseShocks!BaseShockQ3_LR,MATCH(K$4,Q3BaseShocks!BaseShockQ3_CH,0),0)*K$183</f>
        <v>-6.4999999999999982</v>
      </c>
      <c r="L149" s="58">
        <f ca="1">VLOOKUP($B149,Q3BaseShocks!BaseShockQ3_LR,MATCH(L$4,Q3BaseShocks!BaseShockQ3_CH,0),0)*L$183</f>
        <v>-3.9999999999999991</v>
      </c>
      <c r="M149" s="58">
        <f ca="1"/>
        <v>-4.409853053292216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-31.515804427033075</v>
      </c>
      <c r="R149" s="60">
        <f t="shared" ca="1" si="10"/>
        <v>-31.515804427033075</v>
      </c>
      <c r="S149" s="61">
        <f ca="1"/>
        <v>-31.515804427033075</v>
      </c>
      <c r="T149" s="62" cm="1">
        <f t="array" aca="1" ref="T149" ca="1">IF(OR(N149:R149+D149:H149&lt;-0.01),1,0)</f>
        <v>0</v>
      </c>
    </row>
    <row r="150" spans="1:20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VLOOKUP($B150,Q3BaseShocks!BaseShockQ3_LR,MATCH(I$4,Q3BaseShocks!BaseShockQ3_CH,0),0)*I$183</f>
        <v>-12.999999999999998</v>
      </c>
      <c r="J150" s="58">
        <f ca="1">VLOOKUP($B150,Q3BaseShocks!BaseShockQ3_LR,MATCH(J$4,Q3BaseShocks!BaseShockQ3_CH,0),0)*J$183</f>
        <v>0</v>
      </c>
      <c r="K150" s="58">
        <f ca="1">VLOOKUP($B150,Q3BaseShocks!BaseShockQ3_LR,MATCH(K$4,Q3BaseShocks!BaseShockQ3_CH,0),0)*K$183</f>
        <v>-8.9999999999999982</v>
      </c>
      <c r="L150" s="58">
        <f ca="1">VLOOKUP($B150,Q3BaseShocks!BaseShockQ3_LR,MATCH(L$4,Q3BaseShocks!BaseShockQ3_CH,0),0)*L$183</f>
        <v>-8.9999999999999982</v>
      </c>
      <c r="M150" s="58">
        <f ca="1"/>
        <v>-11.701457651835531</v>
      </c>
      <c r="N150" s="64">
        <f ca="1"/>
        <v>-3238.4425993852847</v>
      </c>
      <c r="O150" s="64">
        <f ca="1"/>
        <v>0</v>
      </c>
      <c r="P150" s="64">
        <f ca="1"/>
        <v>0</v>
      </c>
      <c r="Q150" s="64">
        <f ca="1"/>
        <v>-1113.7013082499534</v>
      </c>
      <c r="R150" s="60">
        <f t="shared" ca="1" si="10"/>
        <v>-4352.1439076352381</v>
      </c>
      <c r="S150" s="61">
        <f ca="1"/>
        <v>-4352.1439076352381</v>
      </c>
      <c r="T150" s="62" cm="1">
        <f t="array" aca="1" ref="T150" ca="1">IF(OR(N150:R150+D150:H150&lt;-0.01),1,0)</f>
        <v>0</v>
      </c>
    </row>
    <row r="151" spans="1:20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VLOOKUP($B151,Q3BaseShocks!BaseShockQ3_LR,MATCH(I$4,Q3BaseShocks!BaseShockQ3_CH,0),0)*I$183</f>
        <v>-10.999999999999998</v>
      </c>
      <c r="J151" s="58">
        <f ca="1">VLOOKUP($B151,Q3BaseShocks!BaseShockQ3_LR,MATCH(J$4,Q3BaseShocks!BaseShockQ3_CH,0),0)*J$183</f>
        <v>0</v>
      </c>
      <c r="K151" s="58">
        <f ca="1">VLOOKUP($B151,Q3BaseShocks!BaseShockQ3_LR,MATCH(K$4,Q3BaseShocks!BaseShockQ3_CH,0),0)*K$183</f>
        <v>-8.9999999999999982</v>
      </c>
      <c r="L151" s="58">
        <f ca="1">VLOOKUP($B151,Q3BaseShocks!BaseShockQ3_LR,MATCH(L$4,Q3BaseShocks!BaseShockQ3_CH,0),0)*L$183</f>
        <v>-8.9999999999999982</v>
      </c>
      <c r="M151" s="58">
        <f ca="1"/>
        <v>-10.89315879545433</v>
      </c>
      <c r="N151" s="64">
        <f ca="1"/>
        <v>-5514.6537756211455</v>
      </c>
      <c r="O151" s="64">
        <f ca="1"/>
        <v>0</v>
      </c>
      <c r="P151" s="64">
        <f ca="1"/>
        <v>0</v>
      </c>
      <c r="Q151" s="64">
        <f ca="1"/>
        <v>-305.57326870755003</v>
      </c>
      <c r="R151" s="60">
        <f t="shared" ca="1" si="10"/>
        <v>-5820.2270443286952</v>
      </c>
      <c r="S151" s="61">
        <f ca="1"/>
        <v>-5820.2270443286952</v>
      </c>
      <c r="T151" s="62" cm="1">
        <f t="array" aca="1" ref="T151" ca="1">IF(OR(N151:R151+D151:H151&lt;-0.01),1,0)</f>
        <v>0</v>
      </c>
    </row>
    <row r="152" spans="1:20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VLOOKUP($B152,Q3BaseShocks!BaseShockQ3_LR,MATCH(I$4,Q3BaseShocks!BaseShockQ3_CH,0),0)*I$183</f>
        <v>-16.5</v>
      </c>
      <c r="J152" s="58">
        <f ca="1">VLOOKUP($B152,Q3BaseShocks!BaseShockQ3_LR,MATCH(J$4,Q3BaseShocks!BaseShockQ3_CH,0),0)*J$183</f>
        <v>0</v>
      </c>
      <c r="K152" s="58">
        <f ca="1">VLOOKUP($B152,Q3BaseShocks!BaseShockQ3_LR,MATCH(K$4,Q3BaseShocks!BaseShockQ3_CH,0),0)*K$183</f>
        <v>-6.4999999999999982</v>
      </c>
      <c r="L152" s="58">
        <f ca="1">VLOOKUP($B152,Q3BaseShocks!BaseShockQ3_LR,MATCH(L$4,Q3BaseShocks!BaseShockQ3_CH,0),0)*L$183</f>
        <v>-6.4999999999999982</v>
      </c>
      <c r="M152" s="58">
        <f ca="1"/>
        <v>-14.781804534197564</v>
      </c>
      <c r="N152" s="64">
        <f ca="1"/>
        <v>-19668.823826043612</v>
      </c>
      <c r="O152" s="64">
        <f ca="1"/>
        <v>0</v>
      </c>
      <c r="P152" s="64">
        <f ca="1"/>
        <v>0</v>
      </c>
      <c r="Q152" s="64">
        <f ca="1"/>
        <v>-1619.0430053835998</v>
      </c>
      <c r="R152" s="60">
        <f t="shared" ca="1" si="10"/>
        <v>-21287.866831427211</v>
      </c>
      <c r="S152" s="61">
        <f ca="1"/>
        <v>-21287.866831427211</v>
      </c>
      <c r="T152" s="62" cm="1">
        <f t="array" aca="1" ref="T152" ca="1">IF(OR(N152:R152+D152:H152&lt;-0.01),1,0)</f>
        <v>0</v>
      </c>
    </row>
    <row r="153" spans="1:20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VLOOKUP($B153,Q3BaseShocks!BaseShockQ3_LR,MATCH(I$4,Q3BaseShocks!BaseShockQ3_CH,0),0)*I$183</f>
        <v>-3.4999999999999991</v>
      </c>
      <c r="J153" s="58">
        <f ca="1">VLOOKUP($B153,Q3BaseShocks!BaseShockQ3_LR,MATCH(J$4,Q3BaseShocks!BaseShockQ3_CH,0),0)*J$183</f>
        <v>0</v>
      </c>
      <c r="K153" s="58">
        <f ca="1">VLOOKUP($B153,Q3BaseShocks!BaseShockQ3_LR,MATCH(K$4,Q3BaseShocks!BaseShockQ3_CH,0),0)*K$183</f>
        <v>-6.4999999999999982</v>
      </c>
      <c r="L153" s="58">
        <f ca="1">VLOOKUP($B153,Q3BaseShocks!BaseShockQ3_LR,MATCH(L$4,Q3BaseShocks!BaseShockQ3_CH,0),0)*L$183</f>
        <v>-3.9999999999999991</v>
      </c>
      <c r="M153" s="58">
        <f ca="1"/>
        <v>-3.5716710797548581</v>
      </c>
      <c r="N153" s="64">
        <f ca="1"/>
        <v>-1195.6583601713685</v>
      </c>
      <c r="O153" s="64">
        <f ca="1"/>
        <v>0</v>
      </c>
      <c r="P153" s="64">
        <f ca="1"/>
        <v>0</v>
      </c>
      <c r="Q153" s="64">
        <f ca="1"/>
        <v>-163.60224225189717</v>
      </c>
      <c r="R153" s="60">
        <f t="shared" ca="1" si="10"/>
        <v>-1359.2606024232657</v>
      </c>
      <c r="S153" s="61">
        <f ca="1"/>
        <v>-1359.2606024232657</v>
      </c>
      <c r="T153" s="62" cm="1">
        <f t="array" aca="1" ref="T153" ca="1">IF(OR(N153:R153+D153:H153&lt;-0.01),1,0)</f>
        <v>0</v>
      </c>
    </row>
    <row r="154" spans="1:20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VLOOKUP($B154,Q3BaseShocks!BaseShockQ3_LR,MATCH(I$4,Q3BaseShocks!BaseShockQ3_CH,0),0)*I$183</f>
        <v>-3.4999999999999991</v>
      </c>
      <c r="J154" s="58">
        <f ca="1">VLOOKUP($B154,Q3BaseShocks!BaseShockQ3_LR,MATCH(J$4,Q3BaseShocks!BaseShockQ3_CH,0),0)*J$183</f>
        <v>0</v>
      </c>
      <c r="K154" s="58">
        <f ca="1">VLOOKUP($B154,Q3BaseShocks!BaseShockQ3_LR,MATCH(K$4,Q3BaseShocks!BaseShockQ3_CH,0),0)*K$183</f>
        <v>-6.4999999999999982</v>
      </c>
      <c r="L154" s="58">
        <f ca="1">VLOOKUP($B154,Q3BaseShocks!BaseShockQ3_LR,MATCH(L$4,Q3BaseShocks!BaseShockQ3_CH,0),0)*L$183</f>
        <v>-3.9999999999999991</v>
      </c>
      <c r="M154" s="58">
        <f ca="1"/>
        <v>-3.5833114465737967</v>
      </c>
      <c r="N154" s="64">
        <f ca="1"/>
        <v>-424.7882066141504</v>
      </c>
      <c r="O154" s="64">
        <f ca="1"/>
        <v>0</v>
      </c>
      <c r="P154" s="64">
        <f ca="1"/>
        <v>0</v>
      </c>
      <c r="Q154" s="64">
        <f ca="1"/>
        <v>-59.520361881345735</v>
      </c>
      <c r="R154" s="60">
        <f t="shared" ca="1" si="10"/>
        <v>-484.30856849549616</v>
      </c>
      <c r="S154" s="61">
        <f ca="1"/>
        <v>-484.30856849549616</v>
      </c>
      <c r="T154" s="62" cm="1">
        <f t="array" aca="1" ref="T154" ca="1">IF(OR(N154:R154+D154:H154&lt;-0.01),1,0)</f>
        <v>0</v>
      </c>
    </row>
    <row r="155" spans="1:20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VLOOKUP($B155,Q3BaseShocks!BaseShockQ3_LR,MATCH(I$4,Q3BaseShocks!BaseShockQ3_CH,0),0)*I$183</f>
        <v>2.4999999999999996</v>
      </c>
      <c r="J155" s="58">
        <f ca="1">VLOOKUP($B155,Q3BaseShocks!BaseShockQ3_LR,MATCH(J$4,Q3BaseShocks!BaseShockQ3_CH,0),0)*J$183</f>
        <v>0</v>
      </c>
      <c r="K155" s="58">
        <f ca="1">VLOOKUP($B155,Q3BaseShocks!BaseShockQ3_LR,MATCH(K$4,Q3BaseShocks!BaseShockQ3_CH,0),0)*K$183</f>
        <v>-6.4999999999999982</v>
      </c>
      <c r="L155" s="58">
        <f ca="1">VLOOKUP($B155,Q3BaseShocks!BaseShockQ3_LR,MATCH(L$4,Q3BaseShocks!BaseShockQ3_CH,0),0)*L$183</f>
        <v>-3.9999999999999991</v>
      </c>
      <c r="M155" s="58">
        <f ca="1"/>
        <v>-0.38341516794186414</v>
      </c>
      <c r="N155" s="64">
        <f ca="1"/>
        <v>33.846216578571081</v>
      </c>
      <c r="O155" s="64">
        <f ca="1"/>
        <v>0</v>
      </c>
      <c r="P155" s="64">
        <f ca="1"/>
        <v>0</v>
      </c>
      <c r="Q155" s="64">
        <f ca="1"/>
        <v>-43.030082132283823</v>
      </c>
      <c r="R155" s="60">
        <f t="shared" ca="1" si="10"/>
        <v>-9.1838655537127423</v>
      </c>
      <c r="S155" s="61">
        <f ca="1"/>
        <v>-9.1838655537127423</v>
      </c>
      <c r="T155" s="62" cm="1">
        <f t="array" aca="1" ref="T155" ca="1">IF(OR(N155:R155+D155:H155&lt;-0.01),1,0)</f>
        <v>0</v>
      </c>
    </row>
    <row r="156" spans="1:20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VLOOKUP($B156,Q3BaseShocks!BaseShockQ3_LR,MATCH(I$4,Q3BaseShocks!BaseShockQ3_CH,0),0)*I$183</f>
        <v>0</v>
      </c>
      <c r="J156" s="58">
        <f ca="1">VLOOKUP($B156,Q3BaseShocks!BaseShockQ3_LR,MATCH(J$4,Q3BaseShocks!BaseShockQ3_CH,0),0)*J$183</f>
        <v>0</v>
      </c>
      <c r="K156" s="58">
        <f ca="1">VLOOKUP($B156,Q3BaseShocks!BaseShockQ3_LR,MATCH(K$4,Q3BaseShocks!BaseShockQ3_CH,0),0)*K$183</f>
        <v>-6.4999999999999982</v>
      </c>
      <c r="L156" s="58">
        <f ca="1">VLOOKUP($B156,Q3BaseShocks!BaseShockQ3_LR,MATCH(L$4,Q3BaseShocks!BaseShockQ3_CH,0),0)*L$183</f>
        <v>-3.9999999999999991</v>
      </c>
      <c r="M156" s="58">
        <f ca="1"/>
        <v>-0.15157968953422871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-121.1122344288117</v>
      </c>
      <c r="R156" s="60">
        <f t="shared" ca="1" si="10"/>
        <v>-121.1122344288117</v>
      </c>
      <c r="S156" s="61">
        <f ca="1"/>
        <v>-121.1122344288117</v>
      </c>
      <c r="T156" s="62" cm="1">
        <f t="array" aca="1" ref="T156" ca="1">IF(OR(N156:R156+D156:H156&lt;-0.01),1,0)</f>
        <v>0</v>
      </c>
    </row>
    <row r="157" spans="1:20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VLOOKUP($B157,Q3BaseShocks!BaseShockQ3_LR,MATCH(I$4,Q3BaseShocks!BaseShockQ3_CH,0),0)*I$183</f>
        <v>0</v>
      </c>
      <c r="J157" s="58">
        <f ca="1">VLOOKUP($B157,Q3BaseShocks!BaseShockQ3_LR,MATCH(J$4,Q3BaseShocks!BaseShockQ3_CH,0),0)*J$183</f>
        <v>0</v>
      </c>
      <c r="K157" s="58">
        <f ca="1">VLOOKUP($B157,Q3BaseShocks!BaseShockQ3_LR,MATCH(K$4,Q3BaseShocks!BaseShockQ3_CH,0),0)*K$183</f>
        <v>-6.4999999999999982</v>
      </c>
      <c r="L157" s="58">
        <f ca="1">VLOOKUP($B157,Q3BaseShocks!BaseShockQ3_LR,MATCH(L$4,Q3BaseShocks!BaseShockQ3_CH,0),0)*L$183</f>
        <v>-3.9999999999999991</v>
      </c>
      <c r="M157" s="58">
        <f ca="1"/>
        <v>-0.15228532754493421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-36.550045597437752</v>
      </c>
      <c r="R157" s="60">
        <f t="shared" ca="1" si="10"/>
        <v>-36.550045597437752</v>
      </c>
      <c r="S157" s="61">
        <f ca="1"/>
        <v>-36.550045597437752</v>
      </c>
      <c r="T157" s="62" cm="1">
        <f t="array" aca="1" ref="T157" ca="1">IF(OR(N157:R157+D157:H157&lt;-0.01),1,0)</f>
        <v>0</v>
      </c>
    </row>
    <row r="158" spans="1:20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VLOOKUP($B158,Q3BaseShocks!BaseShockQ3_LR,MATCH(I$4,Q3BaseShocks!BaseShockQ3_CH,0),0)*I$183</f>
        <v>-0.49999999999999989</v>
      </c>
      <c r="J158" s="58">
        <f ca="1">VLOOKUP($B158,Q3BaseShocks!BaseShockQ3_LR,MATCH(J$4,Q3BaseShocks!BaseShockQ3_CH,0),0)*J$183</f>
        <v>0</v>
      </c>
      <c r="K158" s="58">
        <f ca="1">VLOOKUP($B158,Q3BaseShocks!BaseShockQ3_LR,MATCH(K$4,Q3BaseShocks!BaseShockQ3_CH,0),0)*K$183</f>
        <v>-6.4999999999999982</v>
      </c>
      <c r="L158" s="58">
        <f ca="1">VLOOKUP($B158,Q3BaseShocks!BaseShockQ3_LR,MATCH(L$4,Q3BaseShocks!BaseShockQ3_CH,0),0)*L$183</f>
        <v>-3.9999999999999991</v>
      </c>
      <c r="M158" s="58">
        <f ca="1"/>
        <v>-0.69364387800969451</v>
      </c>
      <c r="N158" s="64">
        <f ca="1"/>
        <v>-309.24327287804289</v>
      </c>
      <c r="O158" s="64">
        <f ca="1"/>
        <v>0</v>
      </c>
      <c r="P158" s="64">
        <f ca="1"/>
        <v>0</v>
      </c>
      <c r="Q158" s="64">
        <f ca="1"/>
        <v>-144.28506741630599</v>
      </c>
      <c r="R158" s="60">
        <f t="shared" ca="1" si="10"/>
        <v>-453.52834029434888</v>
      </c>
      <c r="S158" s="61">
        <f ca="1"/>
        <v>-453.52834029434888</v>
      </c>
      <c r="T158" s="62" cm="1">
        <f t="array" aca="1" ref="T158" ca="1">IF(OR(N158:R158+D158:H158&lt;-0.01),1,0)</f>
        <v>0</v>
      </c>
    </row>
    <row r="159" spans="1:20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VLOOKUP($B159,Q3BaseShocks!BaseShockQ3_LR,MATCH(I$4,Q3BaseShocks!BaseShockQ3_CH,0),0)*I$183</f>
        <v>-0.49999999999999989</v>
      </c>
      <c r="J159" s="58">
        <f ca="1">VLOOKUP($B159,Q3BaseShocks!BaseShockQ3_LR,MATCH(J$4,Q3BaseShocks!BaseShockQ3_CH,0),0)*J$183</f>
        <v>0</v>
      </c>
      <c r="K159" s="58">
        <f ca="1">VLOOKUP($B159,Q3BaseShocks!BaseShockQ3_LR,MATCH(K$4,Q3BaseShocks!BaseShockQ3_CH,0),0)*K$183</f>
        <v>-6.4999999999999982</v>
      </c>
      <c r="L159" s="58">
        <f ca="1">VLOOKUP($B159,Q3BaseShocks!BaseShockQ3_LR,MATCH(L$4,Q3BaseShocks!BaseShockQ3_CH,0),0)*L$183</f>
        <v>-3.9999999999999991</v>
      </c>
      <c r="M159" s="58">
        <f ca="1"/>
        <v>-0.97533881229792141</v>
      </c>
      <c r="N159" s="64">
        <f ca="1"/>
        <v>-569.75247185688818</v>
      </c>
      <c r="O159" s="64">
        <f ca="1"/>
        <v>0</v>
      </c>
      <c r="P159" s="64">
        <f ca="1"/>
        <v>0</v>
      </c>
      <c r="Q159" s="64">
        <f ca="1"/>
        <v>-715.40444518479251</v>
      </c>
      <c r="R159" s="60">
        <f t="shared" ca="1" si="10"/>
        <v>-1285.1569170416806</v>
      </c>
      <c r="S159" s="61">
        <f ca="1"/>
        <v>-1285.1569170416806</v>
      </c>
      <c r="T159" s="62" cm="1">
        <f t="array" aca="1" ref="T159" ca="1">IF(OR(N159:R159+D159:H159&lt;-0.01),1,0)</f>
        <v>0</v>
      </c>
    </row>
    <row r="160" spans="1:20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VLOOKUP($B160,Q3BaseShocks!BaseShockQ3_LR,MATCH(I$4,Q3BaseShocks!BaseShockQ3_CH,0),0)*I$183</f>
        <v>-2.5</v>
      </c>
      <c r="J160" s="58">
        <f ca="1">VLOOKUP($B160,Q3BaseShocks!BaseShockQ3_LR,MATCH(J$4,Q3BaseShocks!BaseShockQ3_CH,0),0)*J$183</f>
        <v>0</v>
      </c>
      <c r="K160" s="58">
        <f ca="1">VLOOKUP($B160,Q3BaseShocks!BaseShockQ3_LR,MATCH(K$4,Q3BaseShocks!BaseShockQ3_CH,0),0)*K$183</f>
        <v>-6.4999999999999982</v>
      </c>
      <c r="L160" s="58">
        <f ca="1">VLOOKUP($B160,Q3BaseShocks!BaseShockQ3_LR,MATCH(L$4,Q3BaseShocks!BaseShockQ3_CH,0),0)*L$183</f>
        <v>-3.9999999999999991</v>
      </c>
      <c r="M160" s="58">
        <f ca="1"/>
        <v>-5.325624692469491</v>
      </c>
      <c r="N160" s="64">
        <f ca="1"/>
        <v>-5.454866693702539</v>
      </c>
      <c r="O160" s="64">
        <f ca="1"/>
        <v>0</v>
      </c>
      <c r="P160" s="64">
        <f ca="1"/>
        <v>-526.23997803310669</v>
      </c>
      <c r="Q160" s="64">
        <f ca="1"/>
        <v>-279.22176529383279</v>
      </c>
      <c r="R160" s="60">
        <f t="shared" ca="1" si="10"/>
        <v>-810.91661002064211</v>
      </c>
      <c r="S160" s="61">
        <f ca="1"/>
        <v>-810.91661002064211</v>
      </c>
      <c r="T160" s="62" cm="1">
        <f t="array" aca="1" ref="T160" ca="1">IF(OR(N160:R160+D160:H160&lt;-0.01),1,0)</f>
        <v>0</v>
      </c>
    </row>
    <row r="161" spans="1:20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VLOOKUP($B161,Q3BaseShocks!BaseShockQ3_LR,MATCH(I$4,Q3BaseShocks!BaseShockQ3_CH,0),0)*I$183</f>
        <v>-2.4999999999999996</v>
      </c>
      <c r="J161" s="58">
        <f ca="1">VLOOKUP($B161,Q3BaseShocks!BaseShockQ3_LR,MATCH(J$4,Q3BaseShocks!BaseShockQ3_CH,0),0)*J$183</f>
        <v>0</v>
      </c>
      <c r="K161" s="58">
        <f ca="1">VLOOKUP($B161,Q3BaseShocks!BaseShockQ3_LR,MATCH(K$4,Q3BaseShocks!BaseShockQ3_CH,0),0)*K$183</f>
        <v>-6.4999999999999982</v>
      </c>
      <c r="L161" s="58">
        <f ca="1">VLOOKUP($B161,Q3BaseShocks!BaseShockQ3_LR,MATCH(L$4,Q3BaseShocks!BaseShockQ3_CH,0),0)*L$183</f>
        <v>-3.9999999999999991</v>
      </c>
      <c r="M161" s="58">
        <f ca="1"/>
        <v>-2.9104144877232545</v>
      </c>
      <c r="N161" s="64">
        <f ca="1"/>
        <v>-6748.372350279913</v>
      </c>
      <c r="O161" s="64">
        <f ca="1"/>
        <v>0</v>
      </c>
      <c r="P161" s="64">
        <f ca="1"/>
        <v>-1768.296184684561</v>
      </c>
      <c r="Q161" s="64">
        <f ca="1"/>
        <v>-466.79382700240063</v>
      </c>
      <c r="R161" s="60">
        <f t="shared" ca="1" si="10"/>
        <v>-8983.4623619668746</v>
      </c>
      <c r="S161" s="61">
        <f ca="1"/>
        <v>-8983.4623619668746</v>
      </c>
      <c r="T161" s="62" cm="1">
        <f t="array" aca="1" ref="T161" ca="1">IF(OR(N161:R161+D161:H161&lt;-0.01),1,0)</f>
        <v>0</v>
      </c>
    </row>
    <row r="162" spans="1:20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VLOOKUP($B162,Q3BaseShocks!BaseShockQ3_LR,MATCH(I$4,Q3BaseShocks!BaseShockQ3_CH,0),0)*I$183</f>
        <v>-5.9999999999999982</v>
      </c>
      <c r="J162" s="58">
        <f ca="1">VLOOKUP($B162,Q3BaseShocks!BaseShockQ3_LR,MATCH(J$4,Q3BaseShocks!BaseShockQ3_CH,0),0)*J$183</f>
        <v>0</v>
      </c>
      <c r="K162" s="58">
        <f ca="1">VLOOKUP($B162,Q3BaseShocks!BaseShockQ3_LR,MATCH(K$4,Q3BaseShocks!BaseShockQ3_CH,0),0)*K$183</f>
        <v>-6.4999999999999982</v>
      </c>
      <c r="L162" s="58">
        <f ca="1">VLOOKUP($B162,Q3BaseShocks!BaseShockQ3_LR,MATCH(L$4,Q3BaseShocks!BaseShockQ3_CH,0),0)*L$183</f>
        <v>-5.9999999999999982</v>
      </c>
      <c r="M162" s="58">
        <f ca="1"/>
        <v>-6.0476924297864176</v>
      </c>
      <c r="N162" s="64">
        <f ca="1"/>
        <v>-537.61082551183802</v>
      </c>
      <c r="O162" s="64">
        <f ca="1"/>
        <v>0</v>
      </c>
      <c r="P162" s="64">
        <f ca="1"/>
        <v>0</v>
      </c>
      <c r="Q162" s="64">
        <f ca="1"/>
        <v>-21.15885593777703</v>
      </c>
      <c r="R162" s="60">
        <f t="shared" ca="1" si="10"/>
        <v>-558.76968144961506</v>
      </c>
      <c r="S162" s="61">
        <f ca="1"/>
        <v>-558.76968144961506</v>
      </c>
      <c r="T162" s="62" cm="1">
        <f t="array" aca="1" ref="T162" ca="1">IF(OR(N162:R162+D162:H162&lt;-0.01),1,0)</f>
        <v>0</v>
      </c>
    </row>
    <row r="163" spans="1:20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VLOOKUP($B163,Q3BaseShocks!BaseShockQ3_LR,MATCH(I$4,Q3BaseShocks!BaseShockQ3_CH,0),0)*I$183</f>
        <v>-25</v>
      </c>
      <c r="J163" s="58">
        <f ca="1">VLOOKUP($B163,Q3BaseShocks!BaseShockQ3_LR,MATCH(J$4,Q3BaseShocks!BaseShockQ3_CH,0),0)*J$183</f>
        <v>0</v>
      </c>
      <c r="K163" s="58">
        <f ca="1">VLOOKUP($B163,Q3BaseShocks!BaseShockQ3_LR,MATCH(K$4,Q3BaseShocks!BaseShockQ3_CH,0),0)*K$183</f>
        <v>-6.4999999999999982</v>
      </c>
      <c r="L163" s="58">
        <f ca="1">VLOOKUP($B163,Q3BaseShocks!BaseShockQ3_LR,MATCH(L$4,Q3BaseShocks!BaseShockQ3_CH,0),0)*L$183</f>
        <v>-4.9999999999999991</v>
      </c>
      <c r="M163" s="58">
        <f ca="1"/>
        <v>-3.7673748089526549</v>
      </c>
      <c r="N163" s="64">
        <f ca="1"/>
        <v>0</v>
      </c>
      <c r="O163" s="64">
        <f ca="1"/>
        <v>0</v>
      </c>
      <c r="P163" s="64">
        <f ca="1"/>
        <v>-1386.0599421415473</v>
      </c>
      <c r="Q163" s="64">
        <f ca="1"/>
        <v>-8.5261693247089614</v>
      </c>
      <c r="R163" s="60">
        <f t="shared" ca="1" si="10"/>
        <v>-1394.5861114662562</v>
      </c>
      <c r="S163" s="61">
        <f ca="1"/>
        <v>-1394.5861114662562</v>
      </c>
      <c r="T163" s="62" cm="1">
        <f t="array" aca="1" ref="T163" ca="1">IF(OR(N163:R163+D163:H163&lt;-0.01),1,0)</f>
        <v>0</v>
      </c>
    </row>
    <row r="164" spans="1:20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VLOOKUP($B164,Q3BaseShocks!BaseShockQ3_LR,MATCH(I$4,Q3BaseShocks!BaseShockQ3_CH,0),0)*I$183</f>
        <v>-2.4999999999999996</v>
      </c>
      <c r="J164" s="58">
        <f ca="1">VLOOKUP($B164,Q3BaseShocks!BaseShockQ3_LR,MATCH(J$4,Q3BaseShocks!BaseShockQ3_CH,0),0)*J$183</f>
        <v>0</v>
      </c>
      <c r="K164" s="58">
        <f ca="1">VLOOKUP($B164,Q3BaseShocks!BaseShockQ3_LR,MATCH(K$4,Q3BaseShocks!BaseShockQ3_CH,0),0)*K$183</f>
        <v>-6.4999999999999982</v>
      </c>
      <c r="L164" s="58">
        <f ca="1">VLOOKUP($B164,Q3BaseShocks!BaseShockQ3_LR,MATCH(L$4,Q3BaseShocks!BaseShockQ3_CH,0),0)*L$183</f>
        <v>-3.9999999999999991</v>
      </c>
      <c r="M164" s="58">
        <f ca="1"/>
        <v>-4.0675138105403361</v>
      </c>
      <c r="N164" s="64">
        <f ca="1"/>
        <v>-280.30220127857149</v>
      </c>
      <c r="O164" s="64">
        <f ca="1"/>
        <v>0</v>
      </c>
      <c r="P164" s="64">
        <f ca="1"/>
        <v>-469.90366935277984</v>
      </c>
      <c r="Q164" s="64">
        <f ca="1"/>
        <v>-166.05648680468221</v>
      </c>
      <c r="R164" s="60">
        <f t="shared" ca="1" si="10"/>
        <v>-916.26235743603354</v>
      </c>
      <c r="S164" s="61">
        <f ca="1"/>
        <v>-916.26235743603354</v>
      </c>
      <c r="T164" s="62" cm="1">
        <f t="array" aca="1" ref="T164" ca="1">IF(OR(N164:R164+D164:H164&lt;-0.01),1,0)</f>
        <v>0</v>
      </c>
    </row>
    <row r="165" spans="1:20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VLOOKUP($B165,Q3BaseShocks!BaseShockQ3_LR,MATCH(I$4,Q3BaseShocks!BaseShockQ3_CH,0),0)*I$183</f>
        <v>-3</v>
      </c>
      <c r="J165" s="58">
        <f ca="1">VLOOKUP($B165,Q3BaseShocks!BaseShockQ3_LR,MATCH(J$4,Q3BaseShocks!BaseShockQ3_CH,0),0)*J$183</f>
        <v>0</v>
      </c>
      <c r="K165" s="58">
        <f ca="1">VLOOKUP($B165,Q3BaseShocks!BaseShockQ3_LR,MATCH(K$4,Q3BaseShocks!BaseShockQ3_CH,0),0)*K$183</f>
        <v>-6.4999999999999982</v>
      </c>
      <c r="L165" s="58">
        <f ca="1">VLOOKUP($B165,Q3BaseShocks!BaseShockQ3_LR,MATCH(L$4,Q3BaseShocks!BaseShockQ3_CH,0),0)*L$183</f>
        <v>-3.9999999999999991</v>
      </c>
      <c r="M165" s="58">
        <f ca="1"/>
        <v>-3.5123214678603518</v>
      </c>
      <c r="N165" s="64">
        <f ca="1"/>
        <v>-267.21155283570852</v>
      </c>
      <c r="O165" s="64">
        <f ca="1"/>
        <v>0</v>
      </c>
      <c r="P165" s="64">
        <f ca="1"/>
        <v>0</v>
      </c>
      <c r="Q165" s="64">
        <f ca="1"/>
        <v>-326.42249676118905</v>
      </c>
      <c r="R165" s="60">
        <f t="shared" ca="1" si="10"/>
        <v>-593.63404959689751</v>
      </c>
      <c r="S165" s="61">
        <f ca="1"/>
        <v>-593.63404959689751</v>
      </c>
      <c r="T165" s="62" cm="1">
        <f t="array" aca="1" ref="T165" ca="1">IF(OR(N165:R165+D165:H165&lt;-0.01),1,0)</f>
        <v>0</v>
      </c>
    </row>
    <row r="166" spans="1:20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VLOOKUP($B166,Q3BaseShocks!BaseShockQ3_LR,MATCH(I$4,Q3BaseShocks!BaseShockQ3_CH,0),0)*I$183</f>
        <v>0.49999999999999989</v>
      </c>
      <c r="J166" s="58">
        <f ca="1">VLOOKUP($B166,Q3BaseShocks!BaseShockQ3_LR,MATCH(J$4,Q3BaseShocks!BaseShockQ3_CH,0),0)*J$183</f>
        <v>0</v>
      </c>
      <c r="K166" s="58">
        <f ca="1">VLOOKUP($B166,Q3BaseShocks!BaseShockQ3_LR,MATCH(K$4,Q3BaseShocks!BaseShockQ3_CH,0),0)*K$183</f>
        <v>-6.4999999999999982</v>
      </c>
      <c r="L166" s="58">
        <f ca="1">VLOOKUP($B166,Q3BaseShocks!BaseShockQ3_LR,MATCH(L$4,Q3BaseShocks!BaseShockQ3_CH,0),0)*L$183</f>
        <v>-3.9999999999999991</v>
      </c>
      <c r="M166" s="58">
        <f ca="1"/>
        <v>-0.22682394802180256</v>
      </c>
      <c r="N166" s="64">
        <f ca="1"/>
        <v>323.66096312826295</v>
      </c>
      <c r="O166" s="64">
        <f ca="1"/>
        <v>0</v>
      </c>
      <c r="P166" s="64">
        <f ca="1"/>
        <v>0</v>
      </c>
      <c r="Q166" s="64">
        <f ca="1"/>
        <v>-498.43322654162256</v>
      </c>
      <c r="R166" s="60">
        <f t="shared" ca="1" si="10"/>
        <v>-174.77226341335961</v>
      </c>
      <c r="S166" s="61">
        <f ca="1"/>
        <v>-174.77226341335961</v>
      </c>
      <c r="T166" s="62" cm="1">
        <f t="array" aca="1" ref="T166" ca="1">IF(OR(N166:R166+D166:H166&lt;-0.01),1,0)</f>
        <v>0</v>
      </c>
    </row>
    <row r="167" spans="1:20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VLOOKUP($B167,Q3BaseShocks!BaseShockQ3_LR,MATCH(I$4,Q3BaseShocks!BaseShockQ3_CH,0),0)*I$183</f>
        <v>-2.4999999999999996</v>
      </c>
      <c r="J167" s="58">
        <f ca="1">VLOOKUP($B167,Q3BaseShocks!BaseShockQ3_LR,MATCH(J$4,Q3BaseShocks!BaseShockQ3_CH,0),0)*J$183</f>
        <v>0</v>
      </c>
      <c r="K167" s="58">
        <f ca="1">VLOOKUP($B167,Q3BaseShocks!BaseShockQ3_LR,MATCH(K$4,Q3BaseShocks!BaseShockQ3_CH,0),0)*K$183</f>
        <v>-6.4999999999999982</v>
      </c>
      <c r="L167" s="58">
        <f ca="1">VLOOKUP($B167,Q3BaseShocks!BaseShockQ3_LR,MATCH(L$4,Q3BaseShocks!BaseShockQ3_CH,0),0)*L$183</f>
        <v>-3.9999999999999991</v>
      </c>
      <c r="M167" s="58">
        <f ca="1"/>
        <v>-2.5765512975872538</v>
      </c>
      <c r="N167" s="64">
        <f ca="1"/>
        <v>-1633.8764077970184</v>
      </c>
      <c r="O167" s="64">
        <f ca="1"/>
        <v>0</v>
      </c>
      <c r="P167" s="64">
        <f ca="1"/>
        <v>0</v>
      </c>
      <c r="Q167" s="64">
        <f ca="1"/>
        <v>-135.2292313407425</v>
      </c>
      <c r="R167" s="60">
        <f t="shared" ca="1" si="10"/>
        <v>-1769.1056391377608</v>
      </c>
      <c r="S167" s="61">
        <f ca="1"/>
        <v>-1769.1056391377608</v>
      </c>
      <c r="T167" s="62" cm="1">
        <f t="array" aca="1" ref="T167" ca="1">IF(OR(N167:R167+D167:H167&lt;-0.01),1,0)</f>
        <v>0</v>
      </c>
    </row>
    <row r="168" spans="1:20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VLOOKUP($B168,Q3BaseShocks!BaseShockQ3_LR,MATCH(I$4,Q3BaseShocks!BaseShockQ3_CH,0),0)*I$183</f>
        <v>-12.5</v>
      </c>
      <c r="J168" s="58">
        <f ca="1">VLOOKUP($B168,Q3BaseShocks!BaseShockQ3_LR,MATCH(J$4,Q3BaseShocks!BaseShockQ3_CH,0),0)*J$183</f>
        <v>0</v>
      </c>
      <c r="K168" s="58">
        <f ca="1">VLOOKUP($B168,Q3BaseShocks!BaseShockQ3_LR,MATCH(K$4,Q3BaseShocks!BaseShockQ3_CH,0),0)*K$183</f>
        <v>-6.4999999999999982</v>
      </c>
      <c r="L168" s="58">
        <f ca="1">VLOOKUP($B168,Q3BaseShocks!BaseShockQ3_LR,MATCH(L$4,Q3BaseShocks!BaseShockQ3_CH,0),0)*L$183</f>
        <v>-3.9999999999999991</v>
      </c>
      <c r="M168" s="58">
        <f ca="1"/>
        <v>-4.0778815297395248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-32.243116138799515</v>
      </c>
      <c r="R168" s="60">
        <f t="shared" ca="1" si="10"/>
        <v>-32.243116138799515</v>
      </c>
      <c r="S168" s="61">
        <f ca="1"/>
        <v>-32.243116138799515</v>
      </c>
      <c r="T168" s="62" cm="1">
        <f t="array" aca="1" ref="T168" ca="1">IF(OR(N168:R168+D168:H168&lt;-0.01),1,0)</f>
        <v>0</v>
      </c>
    </row>
    <row r="169" spans="1:20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VLOOKUP($B169,Q3BaseShocks!BaseShockQ3_LR,MATCH(I$4,Q3BaseShocks!BaseShockQ3_CH,0),0)*I$183</f>
        <v>0</v>
      </c>
      <c r="J169" s="58">
        <f ca="1">VLOOKUP($B169,Q3BaseShocks!BaseShockQ3_LR,MATCH(J$4,Q3BaseShocks!BaseShockQ3_CH,0),0)*J$183</f>
        <v>0</v>
      </c>
      <c r="K169" s="58">
        <f ca="1">VLOOKUP($B169,Q3BaseShocks!BaseShockQ3_LR,MATCH(K$4,Q3BaseShocks!BaseShockQ3_CH,0),0)*K$183</f>
        <v>-6.4999999999999982</v>
      </c>
      <c r="L169" s="58">
        <f ca="1">VLOOKUP($B169,Q3BaseShocks!BaseShockQ3_LR,MATCH(L$4,Q3BaseShocks!BaseShockQ3_CH,0),0)*L$183</f>
        <v>-3.9999999999999991</v>
      </c>
      <c r="M169" s="58">
        <f ca="1"/>
        <v>-5.2056998017002759E-3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-44.679965784156906</v>
      </c>
      <c r="R169" s="60">
        <f t="shared" ca="1" si="10"/>
        <v>-44.679965784156906</v>
      </c>
      <c r="S169" s="61">
        <f ca="1"/>
        <v>-44.679965784156906</v>
      </c>
      <c r="T169" s="62" cm="1">
        <f t="array" aca="1" ref="T169" ca="1">IF(OR(N169:R169+D169:H169&lt;-0.01),1,0)</f>
        <v>0</v>
      </c>
    </row>
    <row r="170" spans="1:20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VLOOKUP($B170,Q3BaseShocks!BaseShockQ3_LR,MATCH(I$4,Q3BaseShocks!BaseShockQ3_CH,0),0)*I$183</f>
        <v>-4.9999999999999991</v>
      </c>
      <c r="J170" s="58">
        <f ca="1">VLOOKUP($B170,Q3BaseShocks!BaseShockQ3_LR,MATCH(J$4,Q3BaseShocks!BaseShockQ3_CH,0),0)*J$183</f>
        <v>0</v>
      </c>
      <c r="K170" s="58">
        <f ca="1">VLOOKUP($B170,Q3BaseShocks!BaseShockQ3_LR,MATCH(K$4,Q3BaseShocks!BaseShockQ3_CH,0),0)*K$183</f>
        <v>-6.4999999999999982</v>
      </c>
      <c r="L170" s="58">
        <f ca="1">VLOOKUP($B170,Q3BaseShocks!BaseShockQ3_LR,MATCH(L$4,Q3BaseShocks!BaseShockQ3_CH,0),0)*L$183</f>
        <v>-4.9999999999999991</v>
      </c>
      <c r="M170" s="58">
        <f ca="1"/>
        <v>-5.0061812721555361</v>
      </c>
      <c r="N170" s="64">
        <f ca="1"/>
        <v>-2527.9291267256835</v>
      </c>
      <c r="O170" s="64">
        <f ca="1"/>
        <v>0</v>
      </c>
      <c r="P170" s="64">
        <f ca="1"/>
        <v>0</v>
      </c>
      <c r="Q170" s="64">
        <f ca="1"/>
        <v>-99.492208257479476</v>
      </c>
      <c r="R170" s="60">
        <f t="shared" ca="1" si="10"/>
        <v>-2627.421334983163</v>
      </c>
      <c r="S170" s="61">
        <f ca="1"/>
        <v>-2627.421334983163</v>
      </c>
      <c r="T170" s="62" cm="1">
        <f t="array" aca="1" ref="T170" ca="1">IF(OR(N170:R170+D170:H170&lt;-0.01),1,0)</f>
        <v>0</v>
      </c>
    </row>
    <row r="171" spans="1:20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VLOOKUP($B171,Q3BaseShocks!BaseShockQ3_LR,MATCH(I$4,Q3BaseShocks!BaseShockQ3_CH,0),0)*I$183</f>
        <v>1.4999999999999996</v>
      </c>
      <c r="J171" s="58">
        <f ca="1">VLOOKUP($B171,Q3BaseShocks!BaseShockQ3_LR,MATCH(J$4,Q3BaseShocks!BaseShockQ3_CH,0),0)*J$183</f>
        <v>0</v>
      </c>
      <c r="K171" s="58">
        <f ca="1">VLOOKUP($B171,Q3BaseShocks!BaseShockQ3_LR,MATCH(K$4,Q3BaseShocks!BaseShockQ3_CH,0),0)*K$183</f>
        <v>-6.4999999999999982</v>
      </c>
      <c r="L171" s="58">
        <f ca="1">VLOOKUP($B171,Q3BaseShocks!BaseShockQ3_LR,MATCH(L$4,Q3BaseShocks!BaseShockQ3_CH,0),0)*L$183</f>
        <v>-3.9999999999999991</v>
      </c>
      <c r="M171" s="58">
        <f ca="1"/>
        <v>1.2047972282430137</v>
      </c>
      <c r="N171" s="64">
        <f ca="1"/>
        <v>1878.6555489056216</v>
      </c>
      <c r="O171" s="64">
        <f ca="1"/>
        <v>0</v>
      </c>
      <c r="P171" s="64">
        <f ca="1"/>
        <v>0</v>
      </c>
      <c r="Q171" s="64">
        <f ca="1"/>
        <v>-285.50665914304352</v>
      </c>
      <c r="R171" s="60">
        <f t="shared" ca="1" si="10"/>
        <v>1593.1488897625782</v>
      </c>
      <c r="S171" s="61">
        <f ca="1"/>
        <v>1593.1488897625782</v>
      </c>
      <c r="T171" s="62" cm="1">
        <f t="array" aca="1" ref="T171" ca="1">IF(OR(N171:R171+D171:H171&lt;-0.01),1,0)</f>
        <v>0</v>
      </c>
    </row>
    <row r="172" spans="1:20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VLOOKUP($B172,Q3BaseShocks!BaseShockQ3_LR,MATCH(I$4,Q3BaseShocks!BaseShockQ3_CH,0),0)*I$183</f>
        <v>-6.9999999999999982</v>
      </c>
      <c r="J172" s="58">
        <f ca="1">VLOOKUP($B172,Q3BaseShocks!BaseShockQ3_LR,MATCH(J$4,Q3BaseShocks!BaseShockQ3_CH,0),0)*J$183</f>
        <v>0</v>
      </c>
      <c r="K172" s="58">
        <f ca="1">VLOOKUP($B172,Q3BaseShocks!BaseShockQ3_LR,MATCH(K$4,Q3BaseShocks!BaseShockQ3_CH,0),0)*K$183</f>
        <v>-6.9999999999999982</v>
      </c>
      <c r="L172" s="58">
        <f ca="1">VLOOKUP($B172,Q3BaseShocks!BaseShockQ3_LR,MATCH(L$4,Q3BaseShocks!BaseShockQ3_CH,0),0)*L$183</f>
        <v>-6.9999999999999982</v>
      </c>
      <c r="M172" s="58">
        <f ca="1"/>
        <v>-7.0068665893318949</v>
      </c>
      <c r="N172" s="64">
        <f ca="1"/>
        <v>-8942.530044963527</v>
      </c>
      <c r="O172" s="64">
        <f ca="1"/>
        <v>0</v>
      </c>
      <c r="P172" s="64">
        <f ca="1"/>
        <v>0</v>
      </c>
      <c r="Q172" s="64">
        <f ca="1"/>
        <v>-1041.4757725852091</v>
      </c>
      <c r="R172" s="60">
        <f t="shared" ca="1" si="10"/>
        <v>-9984.0058175487356</v>
      </c>
      <c r="S172" s="61">
        <f ca="1"/>
        <v>-9984.0058175487356</v>
      </c>
      <c r="T172" s="62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/>
      <c r="J173" s="58"/>
      <c r="K173" s="58"/>
      <c r="L173" s="58"/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/>
      <c r="J174" s="58"/>
      <c r="K174" s="58"/>
      <c r="L174" s="58"/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/>
      <c r="J175" s="58"/>
      <c r="K175" s="58"/>
      <c r="L175" s="58"/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/>
      <c r="J176" s="58"/>
      <c r="K176" s="58"/>
      <c r="L176" s="58"/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/>
      <c r="J177" s="58"/>
      <c r="K177" s="58"/>
      <c r="L177" s="58"/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/>
      <c r="J178" s="58"/>
      <c r="K178" s="58"/>
      <c r="L178" s="58"/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/>
      <c r="J179" s="58"/>
      <c r="K179" s="58"/>
      <c r="L179" s="58"/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-4.4933252971068969</v>
      </c>
      <c r="J180" s="58">
        <f t="shared" ref="J180:M180" ca="1" si="13">100*O180/E180</f>
        <v>0</v>
      </c>
      <c r="K180" s="58">
        <f t="shared" ca="1" si="13"/>
        <v>-7.5986596138794518</v>
      </c>
      <c r="L180" s="58">
        <f t="shared" ca="1" si="13"/>
        <v>-5.0123422908150728</v>
      </c>
      <c r="M180" s="58">
        <f t="shared" ca="1" si="13"/>
        <v>-4.4066189582496618</v>
      </c>
      <c r="N180" s="64">
        <f t="shared" ref="N180" ca="1" si="14">SUM(N7:N178)</f>
        <v>-108615.84934262888</v>
      </c>
      <c r="O180" s="64">
        <f t="shared" ref="O180:S180" ca="1" si="15">SUM(O7:O178)</f>
        <v>0</v>
      </c>
      <c r="P180" s="64">
        <f t="shared" ca="1" si="15"/>
        <v>-62935.518318975868</v>
      </c>
      <c r="Q180" s="64">
        <f t="shared" ca="1" si="15"/>
        <v>-66151.089110952671</v>
      </c>
      <c r="R180" s="60">
        <f t="shared" ca="1" si="15"/>
        <v>-237702.45677255734</v>
      </c>
      <c r="S180" s="61">
        <f t="shared" ca="1" si="15"/>
        <v>-237702.45677255734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1">
        <f ca="1">100*N180/$R180</f>
        <v>45.69403733448015</v>
      </c>
      <c r="O182" s="121">
        <f t="shared" ref="O182:R182" ca="1" si="16">100*O180/$R180</f>
        <v>0</v>
      </c>
      <c r="P182" s="121">
        <f t="shared" ca="1" si="16"/>
        <v>26.476595645452221</v>
      </c>
      <c r="Q182" s="121">
        <f t="shared" ca="1" si="16"/>
        <v>27.829367020067664</v>
      </c>
      <c r="R182" s="122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H183" s="124"/>
      <c r="I183" s="114">
        <f t="array" ref="I183:L183">TRANSPOSE(Adj_Q3)</f>
        <v>1</v>
      </c>
      <c r="J183" s="114">
        <v>1</v>
      </c>
      <c r="K183" s="114">
        <v>1</v>
      </c>
      <c r="L183" s="114">
        <v>1</v>
      </c>
      <c r="M183" s="58"/>
      <c r="N183" s="121"/>
      <c r="O183" s="121"/>
      <c r="P183" s="121"/>
      <c r="Q183" s="121"/>
      <c r="S183" s="61"/>
    </row>
    <row r="185" spans="1:19" x14ac:dyDescent="0.2">
      <c r="H185" s="124"/>
    </row>
    <row r="186" spans="1:19" x14ac:dyDescent="0.2">
      <c r="H186" s="124"/>
    </row>
    <row r="187" spans="1:19" x14ac:dyDescent="0.2">
      <c r="H187" s="124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80" priority="6" operator="greaterThan">
      <formula>0</formula>
    </cfRule>
  </conditionalFormatting>
  <conditionalFormatting sqref="I68:M68 I173:M180 M69:M172">
    <cfRule type="cellIs" dxfId="179" priority="7" operator="greaterThan">
      <formula>0</formula>
    </cfRule>
  </conditionalFormatting>
  <conditionalFormatting sqref="I182:M183">
    <cfRule type="cellIs" dxfId="178" priority="3" operator="greaterThan">
      <formula>0</formula>
    </cfRule>
  </conditionalFormatting>
  <conditionalFormatting sqref="I182:M183">
    <cfRule type="cellIs" dxfId="177" priority="4" operator="greaterThan">
      <formula>0</formula>
    </cfRule>
  </conditionalFormatting>
  <conditionalFormatting sqref="I70:L172">
    <cfRule type="cellIs" dxfId="176" priority="2" operator="greaterThan">
      <formula>0</formula>
    </cfRule>
  </conditionalFormatting>
  <conditionalFormatting sqref="I69:L172">
    <cfRule type="cellIs" dxfId="175" priority="1" operator="greaterThan">
      <formula>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650-7A56-4651-8F42-2AA7B48512BC}">
  <sheetPr>
    <tabColor theme="9" tint="0.59999389629810485"/>
  </sheetPr>
  <dimension ref="A1:EJ240"/>
  <sheetViews>
    <sheetView zoomScaleNormal="100" workbookViewId="0">
      <pane xSplit="7" ySplit="9" topLeftCell="X10" activePane="bottomRight" state="frozen"/>
      <selection activeCell="P2" sqref="P2"/>
      <selection pane="topRight" activeCell="P2" sqref="P2"/>
      <selection pane="bottomLeft" activeCell="P2" sqref="P2"/>
      <selection pane="bottomRight" activeCell="Y8" sqref="Y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Q3Impacts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7"/>
      <c r="BB6" s="198" t="s">
        <v>740</v>
      </c>
      <c r="BC6" s="198" t="s">
        <v>741</v>
      </c>
      <c r="BD6" s="198" t="s">
        <v>304</v>
      </c>
      <c r="BE6" s="198" t="s">
        <v>742</v>
      </c>
      <c r="BF6" s="198" t="s">
        <v>743</v>
      </c>
      <c r="BG6" s="198" t="s">
        <v>744</v>
      </c>
      <c r="BH6" s="198" t="s">
        <v>741</v>
      </c>
      <c r="BI6" s="198" t="s">
        <v>304</v>
      </c>
      <c r="BJ6" s="198" t="s">
        <v>742</v>
      </c>
      <c r="BK6" s="198" t="s">
        <v>743</v>
      </c>
      <c r="BL6" s="199"/>
      <c r="BM6" s="199"/>
      <c r="BN6" s="199" t="s">
        <v>742</v>
      </c>
      <c r="BO6" s="199"/>
      <c r="BP6" s="199" t="s">
        <v>742</v>
      </c>
      <c r="BQ6" s="200"/>
      <c r="BR6" s="200"/>
      <c r="BS6" s="200"/>
      <c r="BT6" s="200" t="s">
        <v>745</v>
      </c>
      <c r="BU6" s="200"/>
      <c r="BV6" s="200"/>
      <c r="BW6" s="200"/>
      <c r="BX6" s="200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7"/>
      <c r="BB7" s="201" t="s">
        <v>585</v>
      </c>
      <c r="BC7" s="201" t="s">
        <v>585</v>
      </c>
      <c r="BD7" s="201" t="s">
        <v>746</v>
      </c>
      <c r="BE7" s="201" t="s">
        <v>747</v>
      </c>
      <c r="BF7" s="201" t="s">
        <v>746</v>
      </c>
      <c r="BG7" s="201" t="s">
        <v>748</v>
      </c>
      <c r="BH7" s="201" t="s">
        <v>749</v>
      </c>
      <c r="BI7" s="201" t="s">
        <v>771</v>
      </c>
      <c r="BJ7" s="201" t="s">
        <v>750</v>
      </c>
      <c r="BK7" s="201" t="s">
        <v>751</v>
      </c>
      <c r="BL7" s="199"/>
      <c r="BM7" s="199"/>
      <c r="BN7" s="199" t="s">
        <v>747</v>
      </c>
      <c r="BO7" s="199"/>
      <c r="BP7" s="199" t="s">
        <v>750</v>
      </c>
      <c r="BQ7" s="200"/>
      <c r="BR7" s="200"/>
      <c r="BS7" s="202" t="str">
        <f ca="1">$A$1</f>
        <v>Q3Impacts</v>
      </c>
      <c r="BT7" s="200" t="s">
        <v>747</v>
      </c>
      <c r="BU7" s="200"/>
      <c r="BV7" s="200"/>
      <c r="BW7" s="202" t="str">
        <f ca="1">$A$1</f>
        <v>Q3Impacts</v>
      </c>
      <c r="BX7" s="200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Q3Shock!shock</f>
        <v>0</v>
      </c>
      <c r="Q8" s="28">
        <f t="array" aca="1" ref="Q8:Q180" ca="1">IF(Constraint_Selector_Mod_Q3=1,dm_exo,MMULT(MINVERSE(M),MMULT(N,dm_exo)))</f>
        <v>-6025.8550777237542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-3.1302931128650657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MMULT(Z/TRANSPOSE(x),dm_exo)</f>
        <v>-1507.7584712479127</v>
      </c>
      <c r="Y8" s="28">
        <f ca="1">Q8-X8</f>
        <v>-4518.0966064758413</v>
      </c>
      <c r="Z8" s="33">
        <f ca="1">RANK(X8,X$8:X$69,1)</f>
        <v>21</v>
      </c>
      <c r="AA8" s="33">
        <f ca="1">RANK(Y8,Y$8:Y$69,1)</f>
        <v>14</v>
      </c>
      <c r="AB8" s="33">
        <f t="shared" ref="AB8:AB39" ca="1" si="1">RANK(Q8,Q$8:Q$69,1)</f>
        <v>20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-23890.537430218628</v>
      </c>
      <c r="AF8" s="6" t="str">
        <f t="shared" ref="AF8:AF39" ca="1" si="2">INDEX($A$8:$A$69,MATCH($AC8,$AA$8:$AA$69,0),1)</f>
        <v>awtrd</v>
      </c>
      <c r="AG8" s="6">
        <f t="shared" ref="AG8:AG39" ca="1" si="3">INDEX($Y$8:$Y$69,MATCH($AC8,$AA$8:$AA$69,0),1)</f>
        <v>-18389.010744469295</v>
      </c>
      <c r="AH8" s="6" t="str">
        <f t="shared" ref="AH8:AH39" ca="1" si="4">INDEX($A$8:$A$69,MATCH($AC8,$AB$8:$AB$69,0),1)</f>
        <v>acnst</v>
      </c>
      <c r="AI8" s="6">
        <f t="shared" ref="AI8:AI39" ca="1" si="5">INDEX($Q$8:$Q$69,MATCH($AC8,$AB$8:$AB$69,0),1)</f>
        <v>-29591.432690309164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-562.15653250278865</v>
      </c>
      <c r="AM8" s="6">
        <f ca="1">AN8-AL8</f>
        <v>-1684.5387177343582</v>
      </c>
      <c r="AN8" s="6" cm="1">
        <f t="array" aca="1" ref="AN8:AN69" ca="1">gdp_act/x_act*dm_endo_act</f>
        <v>-2246.6952502371469</v>
      </c>
      <c r="AO8" s="33">
        <f ca="1">RANK(AN8,AN$8:AN$69,1)</f>
        <v>18</v>
      </c>
      <c r="AP8" s="34" cm="1">
        <f t="array" aca="1" ref="AP8:AS69" ca="1">EMP_all*EMP_ELAS_all/x_act*dm_endo_act</f>
        <v>-8.7242896650666211</v>
      </c>
      <c r="AQ8" s="34">
        <f ca="1"/>
        <v>-5.7147392230589373</v>
      </c>
      <c r="AR8" s="34">
        <f ca="1"/>
        <v>-3.7141320830431344</v>
      </c>
      <c r="AS8" s="34">
        <f ca="1"/>
        <v>-2.2231217981515581</v>
      </c>
      <c r="AT8" s="34">
        <f ca="1">SUM(AP8:AS8)</f>
        <v>-20.376282769320255</v>
      </c>
      <c r="AU8" s="33">
        <f ca="1">RANK(AT8,AT$8:AT$69,1)</f>
        <v>4</v>
      </c>
      <c r="AV8" s="21">
        <v>1</v>
      </c>
      <c r="AW8" s="6" t="str">
        <f t="shared" ref="AW8:AW39" ca="1" si="6">INDEX($A$8:$A$69,MATCH($AV8,$AO$8:$AO$69,0),1)</f>
        <v>anobs</v>
      </c>
      <c r="AX8" s="6">
        <f ca="1">INDEX($AN$8:$AN$69,MATCH($AV8,$AO$8:$AO$69,0),1)</f>
        <v>-17964.798472587987</v>
      </c>
      <c r="AY8" s="6" t="str">
        <f t="shared" ref="AY8:AY39" ca="1" si="7">INDEX($A$8:$A$69,MATCH($AV8,$AU$8:$AU$69,0),1)</f>
        <v>acnst</v>
      </c>
      <c r="AZ8" s="6">
        <f ca="1">INDEX($AT$8:$AT$69,MATCH($AV8,$AU$8:$AU$69,0),1)</f>
        <v>-89.826380045684516</v>
      </c>
      <c r="BA8" s="197"/>
      <c r="BB8" s="36">
        <f>100*AK8/SUM(AK$8:AK$69)</f>
        <v>2.0198072663457785</v>
      </c>
      <c r="BC8" s="36">
        <f t="array" aca="1" ref="BC8:BC69" ca="1">100*_xlfn.ANCHORARRAY(AN8)/AK8:AK69</f>
        <v>-3.1302931128650657</v>
      </c>
      <c r="BD8" s="33">
        <f ca="1">RANK(BC8,BC$8:BC$69,1)</f>
        <v>52</v>
      </c>
      <c r="BE8" s="203">
        <f t="array" aca="1" ref="BE8:BE69" ca="1">BB8:BB69*BC8:BC69/100</f>
        <v>-6.3225887751570065E-2</v>
      </c>
      <c r="BF8" s="33">
        <f ca="1">RANK(BE8,BE$8:BE$69,1)</f>
        <v>18</v>
      </c>
      <c r="BG8" s="36">
        <f>100*M8/SUM(M$8:M$69)</f>
        <v>4.2974746915495263</v>
      </c>
      <c r="BH8" s="36">
        <f t="array" aca="1" ref="BH8:BH69" ca="1">100*AT8:AT69/M8:M69</f>
        <v>-3.1302931128650666</v>
      </c>
      <c r="BI8" s="33">
        <f ca="1">RANK(BH8,BH$8:BH$69,1)</f>
        <v>33</v>
      </c>
      <c r="BJ8" s="203">
        <f t="array" aca="1" ref="BJ8:BJ69" ca="1">BG8:BG69*BH8:BH69/100</f>
        <v>-0.13452355429669408</v>
      </c>
      <c r="BK8" s="33">
        <f ca="1">RANK(BJ8,BJ$8:BJ$69,1)</f>
        <v>4</v>
      </c>
      <c r="BL8" s="204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-0.5055604811500507</v>
      </c>
      <c r="BO8" s="6" t="str">
        <f ca="1">INDEX($A$8:$A$69,MATCH($BL8,$BK$8:$BK$69,0),1)</f>
        <v>acnst</v>
      </c>
      <c r="BP8" s="42">
        <f ca="1">INDEX($BJ$8:$BJ$69,MATCH($BL8,$BK$8:$BK$69,0),1)</f>
        <v>-0.59303083148930158</v>
      </c>
      <c r="BQ8" s="205">
        <v>1</v>
      </c>
      <c r="BR8" s="6" t="str">
        <f ca="1">INDEX($A$8:$A$69,MATCH($BQ8,$BD$8:$BD$69,0),1)</f>
        <v>aleat</v>
      </c>
      <c r="BS8" s="6" t="str">
        <f ca="1">VLOOKUP(BR8,Notes!$A$12:$B$206,2,0)</f>
        <v>Tanning and dressing of leather</v>
      </c>
      <c r="BT8" s="42">
        <f ca="1">INDEX($BC$8:$BC$69,MATCH($BL8,$BD$8:$BD$69,0),1)</f>
        <v>-11.526821180273485</v>
      </c>
      <c r="BU8" s="205">
        <v>1</v>
      </c>
      <c r="BV8" s="6" t="str">
        <f ca="1">INDEX($A$8:$A$69,MATCH($BU8,$BI$8:$BI$69,0),1)</f>
        <v>aleat</v>
      </c>
      <c r="BW8" s="6" t="str">
        <f ca="1">VLOOKUP(BV8,Notes!$A$12:$B$206,2,0)</f>
        <v>Tanning and dressing of leather</v>
      </c>
      <c r="BX8" s="42">
        <f t="shared" ref="BX8:BX69" ca="1" si="10">INDEX($BH$8:$BH$69,MATCH($BQ8,$BI$8:$BI$69,0),1)</f>
        <v>-10.577219033090108</v>
      </c>
    </row>
    <row r="9" spans="1:76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-765.53335376608482</v>
      </c>
      <c r="R9" s="28">
        <v>0</v>
      </c>
      <c r="S9" s="28"/>
      <c r="T9" s="35" t="e">
        <f ca="1"/>
        <v>#DIV/0!</v>
      </c>
      <c r="U9" s="30">
        <f ca="1"/>
        <v>-4.0025697752777258</v>
      </c>
      <c r="V9" s="31">
        <v>0</v>
      </c>
      <c r="W9" s="32">
        <f ca="1"/>
        <v>-4.0025697752777258</v>
      </c>
      <c r="X9" s="28">
        <f ca="1"/>
        <v>-53.98731513769669</v>
      </c>
      <c r="Y9" s="28">
        <f ca="1">Q9-X9</f>
        <v>-711.54603862838815</v>
      </c>
      <c r="Z9" s="33">
        <f t="shared" ref="Z9:Z69" ca="1" si="11">RANK(X9,X$8:X$69,1)</f>
        <v>57</v>
      </c>
      <c r="AA9" s="33">
        <f t="shared" ref="AA9:AA40" ca="1" si="12">RANK(Y9,Y$8:Y$69,1)</f>
        <v>47</v>
      </c>
      <c r="AB9" s="33">
        <f t="shared" ca="1" si="1"/>
        <v>50</v>
      </c>
      <c r="AC9" s="21">
        <v>2</v>
      </c>
      <c r="AD9" s="6" t="str">
        <f t="shared" ref="AD9:AD69" ca="1" si="13">INDEX($A$8:$A$69,MATCH($AC9,$Z$8:$Z$69,0),1)</f>
        <v>altrp</v>
      </c>
      <c r="AE9" s="6">
        <f t="shared" ref="AE9:AE69" ca="1" si="14">INDEX($X$8:$X$69,MATCH($AC9,$Z$8:$Z$69,0),1)</f>
        <v>-15745.722128214762</v>
      </c>
      <c r="AF9" s="6" t="str">
        <f t="shared" ca="1" si="2"/>
        <v>artrd</v>
      </c>
      <c r="AG9" s="6">
        <f t="shared" ca="1" si="3"/>
        <v>-14771.760755022267</v>
      </c>
      <c r="AH9" s="6" t="str">
        <f t="shared" ca="1" si="4"/>
        <v>altrp</v>
      </c>
      <c r="AI9" s="6">
        <f t="shared" ca="1" si="5"/>
        <v>-28382.271855403833</v>
      </c>
      <c r="AJ9" s="17"/>
      <c r="AK9" s="6">
        <v>6711.9146317608192</v>
      </c>
      <c r="AL9" s="6">
        <f ca="1"/>
        <v>-18.945799993523075</v>
      </c>
      <c r="AM9" s="6">
        <f t="shared" ref="AM9:AM69" ca="1" si="15">AN9-AL9</f>
        <v>-249.70326639977876</v>
      </c>
      <c r="AN9" s="6">
        <f ca="1"/>
        <v>-268.64906639330184</v>
      </c>
      <c r="AO9" s="33">
        <f t="shared" ref="AO9:AO69" ca="1" si="16">RANK(AN9,AN$8:AN$69,1)</f>
        <v>50</v>
      </c>
      <c r="AP9" s="34">
        <f ca="1"/>
        <v>-0.78899626411224721</v>
      </c>
      <c r="AQ9" s="34">
        <f ca="1"/>
        <v>-0.37798564435228216</v>
      </c>
      <c r="AR9" s="34">
        <f ca="1"/>
        <v>-0.31931337123901998</v>
      </c>
      <c r="AS9" s="34">
        <f ca="1"/>
        <v>-0.10194576713914688</v>
      </c>
      <c r="AT9" s="34">
        <f t="shared" ref="AT9:AT69" ca="1" si="17">SUM(AP9:AS9)</f>
        <v>-1.5882410468426962</v>
      </c>
      <c r="AU9" s="33">
        <f t="shared" ref="AU9:AU69" ca="1" si="18">RANK(AT9,AT$8:AT$69,1)</f>
        <v>38</v>
      </c>
      <c r="AV9" s="21">
        <v>2</v>
      </c>
      <c r="AW9" s="6" t="str">
        <f t="shared" ca="1" si="6"/>
        <v>altrp</v>
      </c>
      <c r="AX9" s="6">
        <f t="shared" ref="AX9:AX69" ca="1" si="19">INDEX($AN$8:$AN$69,MATCH($AV9,$AO$8:$AO$69,0),1)</f>
        <v>-15310.089606255535</v>
      </c>
      <c r="AY9" s="6" t="str">
        <f t="shared" ca="1" si="7"/>
        <v>artrd</v>
      </c>
      <c r="AZ9" s="6">
        <f t="shared" ref="AZ9:AZ69" ca="1" si="20">INDEX($AT$8:$AT$69,MATCH($AV9,$AU$8:$AU$69,0),1)</f>
        <v>-60.739664090703705</v>
      </c>
      <c r="BA9" s="197"/>
      <c r="BB9" s="36">
        <f t="shared" ref="BB9:BB69" si="21">100*AK9/SUM(AK$8:AK$69)</f>
        <v>0.18888487927369624</v>
      </c>
      <c r="BC9" s="36">
        <f ca="1"/>
        <v>-4.0025697752777258</v>
      </c>
      <c r="BD9" s="33">
        <f t="shared" ref="BD9:BD69" ca="1" si="22">RANK(BC9,BC$8:BC$69,1)</f>
        <v>42</v>
      </c>
      <c r="BE9" s="203">
        <f ca="1"/>
        <v>-7.5602490878787874E-3</v>
      </c>
      <c r="BF9" s="33">
        <f t="shared" ref="BF9:BF69" ca="1" si="23">RANK(BE9,BE$8:BE$69,1)</f>
        <v>50</v>
      </c>
      <c r="BG9" s="36">
        <f t="shared" ref="BG9:BG69" si="24">100*M9/SUM(M$8:M$69)</f>
        <v>0.26196958907682993</v>
      </c>
      <c r="BH9" s="42">
        <f ca="1"/>
        <v>-4.0025697752777258</v>
      </c>
      <c r="BI9" s="33">
        <f t="shared" ref="BI9:BI69" ca="1" si="25">RANK(BH9,BH$8:BH$69,1)</f>
        <v>19</v>
      </c>
      <c r="BJ9" s="203">
        <f ca="1"/>
        <v>-1.0485515592808454E-2</v>
      </c>
      <c r="BK9" s="33">
        <f t="shared" ref="BK9:BK69" ca="1" si="26">RANK(BJ9,BJ$8:BJ$69,1)</f>
        <v>38</v>
      </c>
      <c r="BL9" s="204">
        <v>2</v>
      </c>
      <c r="BM9" s="6" t="str">
        <f t="shared" ca="1" si="8"/>
        <v>altrp</v>
      </c>
      <c r="BN9" s="42">
        <f t="shared" ca="1" si="9"/>
        <v>-0.43085238499053957</v>
      </c>
      <c r="BO9" s="6" t="str">
        <f t="shared" ref="BO9:BO69" ca="1" si="27">INDEX($A$8:$A$69,MATCH($AV9,$AU$8:$AU$69,0),1)</f>
        <v>artrd</v>
      </c>
      <c r="BP9" s="42">
        <f t="shared" ref="BP9:BP69" ca="1" si="28">INDEX($BJ$8:$BJ$69,MATCH($BL9,$BK$8:$BK$69,0),1)</f>
        <v>-0.4010012813804959</v>
      </c>
      <c r="BQ9" s="205">
        <v>2</v>
      </c>
      <c r="BR9" s="6" t="str">
        <f t="shared" ref="BR9:BR69" ca="1" si="29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ref="BT9:BT69" ca="1" si="30">INDEX($BC$8:$BC$69,MATCH($BL9,$BD$8:$BD$69,0),1)</f>
        <v>-10.338287223139318</v>
      </c>
      <c r="BU9" s="205">
        <v>2</v>
      </c>
      <c r="BV9" s="6" t="str">
        <f t="shared" ref="BV9:BV69" ca="1" si="31">INDEX($A$8:$A$69,MATCH($AV9,$AU$8:$AU$69,0),1)</f>
        <v>artrd</v>
      </c>
      <c r="BW9" s="6" t="str">
        <f ca="1">VLOOKUP(BV9,Notes!$A$12:$B$206,2,0)</f>
        <v>Retail trade</v>
      </c>
      <c r="BX9" s="42">
        <f t="shared" ca="1" si="10"/>
        <v>-7.1918638947705773</v>
      </c>
    </row>
    <row r="10" spans="1:76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-238.22578479563569</v>
      </c>
      <c r="R10" s="28">
        <v>0</v>
      </c>
      <c r="S10" s="28"/>
      <c r="T10" s="35" t="e">
        <f ca="1"/>
        <v>#DIV/0!</v>
      </c>
      <c r="U10" s="30">
        <f ca="1"/>
        <v>-3.3258047239542594</v>
      </c>
      <c r="V10" s="31">
        <v>0</v>
      </c>
      <c r="W10" s="32">
        <f ca="1"/>
        <v>-3.3258047239542594</v>
      </c>
      <c r="X10" s="28">
        <f ca="1"/>
        <v>-71.118766508635019</v>
      </c>
      <c r="Y10" s="28">
        <f t="shared" ref="Y10:Y69" ca="1" si="32">Q10-X10</f>
        <v>-167.10701828700067</v>
      </c>
      <c r="Z10" s="33">
        <f t="shared" ca="1" si="11"/>
        <v>56</v>
      </c>
      <c r="AA10" s="33">
        <f t="shared" ca="1" si="12"/>
        <v>54</v>
      </c>
      <c r="AB10" s="33">
        <f t="shared" ca="1" si="1"/>
        <v>60</v>
      </c>
      <c r="AC10" s="21">
        <v>3</v>
      </c>
      <c r="AD10" s="6" t="str">
        <f t="shared" ca="1" si="13"/>
        <v>anobs</v>
      </c>
      <c r="AE10" s="6">
        <f t="shared" ca="1" si="14"/>
        <v>-14344.112742146048</v>
      </c>
      <c r="AF10" s="6" t="str">
        <f t="shared" ca="1" si="2"/>
        <v>anobs</v>
      </c>
      <c r="AG10" s="6">
        <f t="shared" ca="1" si="3"/>
        <v>-13066.194320653234</v>
      </c>
      <c r="AH10" s="6" t="str">
        <f t="shared" ca="1" si="4"/>
        <v>anobs</v>
      </c>
      <c r="AI10" s="6">
        <f t="shared" ca="1" si="5"/>
        <v>-27410.307062799282</v>
      </c>
      <c r="AJ10" s="17"/>
      <c r="AK10" s="6">
        <v>5109.3359822034436</v>
      </c>
      <c r="AL10" s="6">
        <f ca="1"/>
        <v>-50.729041575082327</v>
      </c>
      <c r="AM10" s="6">
        <f t="shared" ca="1" si="15"/>
        <v>-119.19749588373452</v>
      </c>
      <c r="AN10" s="6">
        <f ca="1"/>
        <v>-169.92653745881685</v>
      </c>
      <c r="AO10" s="33">
        <f t="shared" ca="1" si="16"/>
        <v>54</v>
      </c>
      <c r="AP10" s="34">
        <f ca="1"/>
        <v>-0.10325667187098443</v>
      </c>
      <c r="AQ10" s="34">
        <f ca="1"/>
        <v>-8.2093413755273015E-2</v>
      </c>
      <c r="AR10" s="34">
        <f ca="1"/>
        <v>-0.13400880249518718</v>
      </c>
      <c r="AS10" s="34">
        <f ca="1"/>
        <v>-5.9150109858839006E-2</v>
      </c>
      <c r="AT10" s="34">
        <f t="shared" ca="1" si="17"/>
        <v>-0.37850899798028365</v>
      </c>
      <c r="AU10" s="33">
        <f t="shared" ca="1" si="18"/>
        <v>57</v>
      </c>
      <c r="AV10" s="21">
        <v>3</v>
      </c>
      <c r="AW10" s="6" t="str">
        <f t="shared" ca="1" si="6"/>
        <v>awtrd</v>
      </c>
      <c r="AX10" s="6">
        <f t="shared" ca="1" si="19"/>
        <v>-9477.9145412218477</v>
      </c>
      <c r="AY10" s="6" t="str">
        <f t="shared" ca="1" si="7"/>
        <v>aobus</v>
      </c>
      <c r="AZ10" s="6">
        <f t="shared" ca="1" si="20"/>
        <v>-52.974560456153185</v>
      </c>
      <c r="BA10" s="197"/>
      <c r="BB10" s="36">
        <f t="shared" si="21"/>
        <v>0.14378554601998406</v>
      </c>
      <c r="BC10" s="36">
        <f ca="1"/>
        <v>-3.325804723954259</v>
      </c>
      <c r="BD10" s="33">
        <f t="shared" ca="1" si="22"/>
        <v>51</v>
      </c>
      <c r="BE10" s="203">
        <f ca="1"/>
        <v>-4.7820264818960543E-3</v>
      </c>
      <c r="BF10" s="33">
        <f t="shared" ca="1" si="23"/>
        <v>54</v>
      </c>
      <c r="BG10" s="36">
        <f t="shared" si="24"/>
        <v>7.5136824542983718E-2</v>
      </c>
      <c r="BH10" s="42">
        <f ca="1"/>
        <v>-3.3258047239542599</v>
      </c>
      <c r="BI10" s="33">
        <f t="shared" ca="1" si="25"/>
        <v>32</v>
      </c>
      <c r="BJ10" s="203">
        <f ca="1"/>
        <v>-2.4989040600797764E-3</v>
      </c>
      <c r="BK10" s="33">
        <f t="shared" ca="1" si="26"/>
        <v>57</v>
      </c>
      <c r="BL10" s="204">
        <v>3</v>
      </c>
      <c r="BM10" s="6" t="str">
        <f t="shared" ca="1" si="8"/>
        <v>awtrd</v>
      </c>
      <c r="BN10" s="42">
        <f t="shared" ca="1" si="9"/>
        <v>-0.26672489775327263</v>
      </c>
      <c r="BO10" s="6" t="str">
        <f t="shared" ca="1" si="27"/>
        <v>aobus</v>
      </c>
      <c r="BP10" s="42">
        <f t="shared" ca="1" si="28"/>
        <v>-0.34973632043410036</v>
      </c>
      <c r="BQ10" s="205">
        <v>3</v>
      </c>
      <c r="BR10" s="6" t="str">
        <f t="shared" ca="1" si="29"/>
        <v>awtrd</v>
      </c>
      <c r="BS10" s="6" t="str">
        <f ca="1">VLOOKUP(BR10,Notes!$A$12:$B$206,2,0)</f>
        <v>Wholesale trade, commission trade</v>
      </c>
      <c r="BT10" s="42">
        <f t="shared" ca="1" si="30"/>
        <v>-9.0379335225788289</v>
      </c>
      <c r="BU10" s="205">
        <v>3</v>
      </c>
      <c r="BV10" s="6" t="str">
        <f t="shared" ca="1" si="31"/>
        <v>aobus</v>
      </c>
      <c r="BW10" s="6" t="str">
        <f ca="1">VLOOKUP(BV10,Notes!$A$12:$B$206,2,0)</f>
        <v>Other business activities</v>
      </c>
      <c r="BX10" s="42">
        <f t="shared" ca="1" si="10"/>
        <v>-6.5847679987454422</v>
      </c>
    </row>
    <row r="11" spans="1:76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-4399.7151880682568</v>
      </c>
      <c r="R11" s="28">
        <v>0</v>
      </c>
      <c r="S11" s="28"/>
      <c r="T11" s="35" t="e">
        <f ca="1"/>
        <v>#DIV/0!</v>
      </c>
      <c r="U11" s="30">
        <f ca="1"/>
        <v>-3.9074366579698565</v>
      </c>
      <c r="V11" s="31">
        <v>0</v>
      </c>
      <c r="W11" s="32">
        <f ca="1"/>
        <v>-3.9074366579698565</v>
      </c>
      <c r="X11" s="28">
        <f ca="1"/>
        <v>-2228.284049035834</v>
      </c>
      <c r="Y11" s="28">
        <f t="shared" ca="1" si="32"/>
        <v>-2171.4311390324228</v>
      </c>
      <c r="Z11" s="33">
        <f t="shared" ca="1" si="11"/>
        <v>18</v>
      </c>
      <c r="AA11" s="33">
        <f t="shared" ca="1" si="12"/>
        <v>27</v>
      </c>
      <c r="AB11" s="33">
        <f t="shared" ca="1" si="1"/>
        <v>26</v>
      </c>
      <c r="AC11" s="21">
        <v>4</v>
      </c>
      <c r="AD11" s="6" t="str">
        <f t="shared" ca="1" si="13"/>
        <v>afood</v>
      </c>
      <c r="AE11" s="6">
        <f t="shared" ca="1" si="14"/>
        <v>-10428.147782103419</v>
      </c>
      <c r="AF11" s="6" t="str">
        <f t="shared" ca="1" si="2"/>
        <v>altrp</v>
      </c>
      <c r="AG11" s="6">
        <f t="shared" ca="1" si="3"/>
        <v>-12636.549727189071</v>
      </c>
      <c r="AH11" s="6" t="str">
        <f t="shared" ca="1" si="4"/>
        <v>awtrd</v>
      </c>
      <c r="AI11" s="6">
        <f t="shared" ca="1" si="5"/>
        <v>-18480.892444810906</v>
      </c>
      <c r="AJ11" s="17"/>
      <c r="AK11" s="6">
        <v>66041.550037649853</v>
      </c>
      <c r="AL11" s="6">
        <f ca="1"/>
        <v>-1306.9386218912223</v>
      </c>
      <c r="AM11" s="6">
        <f t="shared" ca="1" si="15"/>
        <v>-1273.5931137714138</v>
      </c>
      <c r="AN11" s="6">
        <f ca="1"/>
        <v>-2580.531735662636</v>
      </c>
      <c r="AO11" s="33">
        <f t="shared" ca="1" si="16"/>
        <v>15</v>
      </c>
      <c r="AP11" s="34">
        <f ca="1"/>
        <v>-0.28242138498623753</v>
      </c>
      <c r="AQ11" s="34">
        <f ca="1"/>
        <v>-0.38379714877269749</v>
      </c>
      <c r="AR11" s="34">
        <f ca="1"/>
        <v>-0.46265876197565425</v>
      </c>
      <c r="AS11" s="34">
        <f ca="1"/>
        <v>-0.54059915329252772</v>
      </c>
      <c r="AT11" s="34">
        <f t="shared" ca="1" si="17"/>
        <v>-1.6694764490271172</v>
      </c>
      <c r="AU11" s="33">
        <f t="shared" ca="1" si="18"/>
        <v>36</v>
      </c>
      <c r="AV11" s="21">
        <v>4</v>
      </c>
      <c r="AW11" s="6" t="str">
        <f t="shared" ca="1" si="6"/>
        <v>acnst</v>
      </c>
      <c r="AX11" s="6">
        <f t="shared" ca="1" si="19"/>
        <v>-8837.6237341240576</v>
      </c>
      <c r="AY11" s="6" t="str">
        <f t="shared" ca="1" si="7"/>
        <v>aagri</v>
      </c>
      <c r="AZ11" s="6">
        <f t="shared" ca="1" si="20"/>
        <v>-20.376282769320255</v>
      </c>
      <c r="BA11" s="197"/>
      <c r="BB11" s="36">
        <f t="shared" si="21"/>
        <v>1.8585233707951285</v>
      </c>
      <c r="BC11" s="36">
        <f ca="1"/>
        <v>-3.9074366579698565</v>
      </c>
      <c r="BD11" s="33">
        <f t="shared" ca="1" si="22"/>
        <v>44</v>
      </c>
      <c r="BE11" s="203">
        <f ca="1"/>
        <v>-7.2620623487385891E-2</v>
      </c>
      <c r="BF11" s="33">
        <f t="shared" ca="1" si="23"/>
        <v>15</v>
      </c>
      <c r="BG11" s="36">
        <f t="shared" si="24"/>
        <v>0.54159801801598062</v>
      </c>
      <c r="BH11" s="42">
        <f ca="1"/>
        <v>-2.0350571276123488</v>
      </c>
      <c r="BI11" s="33">
        <f t="shared" ca="1" si="25"/>
        <v>50</v>
      </c>
      <c r="BJ11" s="203">
        <f ca="1"/>
        <v>-1.1021829068641426E-2</v>
      </c>
      <c r="BK11" s="33">
        <f t="shared" ca="1" si="26"/>
        <v>36</v>
      </c>
      <c r="BL11" s="204">
        <v>4</v>
      </c>
      <c r="BM11" s="6" t="str">
        <f t="shared" ca="1" si="8"/>
        <v>acnst</v>
      </c>
      <c r="BN11" s="42">
        <f t="shared" ca="1" si="9"/>
        <v>-0.24870600769969098</v>
      </c>
      <c r="BO11" s="6" t="str">
        <f t="shared" ca="1" si="27"/>
        <v>aagri</v>
      </c>
      <c r="BP11" s="42">
        <f t="shared" ca="1" si="28"/>
        <v>-0.13452355429669408</v>
      </c>
      <c r="BQ11" s="205">
        <v>4</v>
      </c>
      <c r="BR11" s="6" t="str">
        <f t="shared" ca="1" si="29"/>
        <v>acnst</v>
      </c>
      <c r="BS11" s="6" t="str">
        <f ca="1">VLOOKUP(BR11,Notes!$A$12:$B$206,2,0)</f>
        <v>Construction</v>
      </c>
      <c r="BT11" s="42">
        <f t="shared" ca="1" si="30"/>
        <v>-8.0265864898253021</v>
      </c>
      <c r="BU11" s="205">
        <v>4</v>
      </c>
      <c r="BV11" s="6" t="str">
        <f t="shared" ca="1" si="31"/>
        <v>aagri</v>
      </c>
      <c r="BW11" s="6" t="str">
        <f ca="1">VLOOKUP(BV11,Notes!$A$12:$B$206,2,0)</f>
        <v>Agriculture</v>
      </c>
      <c r="BX11" s="42">
        <f t="shared" ca="1" si="10"/>
        <v>-6.2462478133658674</v>
      </c>
    </row>
    <row r="12" spans="1:76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-3275.964474295637</v>
      </c>
      <c r="R12" s="28">
        <v>0</v>
      </c>
      <c r="S12" s="28"/>
      <c r="T12" s="35" t="e">
        <f ca="1"/>
        <v>#DIV/0!</v>
      </c>
      <c r="U12" s="30">
        <f ca="1"/>
        <v>-4.4224853081118809</v>
      </c>
      <c r="V12" s="31">
        <v>0</v>
      </c>
      <c r="W12" s="32">
        <f ca="1"/>
        <v>-4.4224853081118809</v>
      </c>
      <c r="X12" s="28">
        <f ca="1"/>
        <v>-2257.5016039965421</v>
      </c>
      <c r="Y12" s="28">
        <f t="shared" ca="1" si="32"/>
        <v>-1018.4628702990949</v>
      </c>
      <c r="Z12" s="33">
        <f t="shared" ca="1" si="11"/>
        <v>17</v>
      </c>
      <c r="AA12" s="33">
        <f t="shared" ca="1" si="12"/>
        <v>43</v>
      </c>
      <c r="AB12" s="33">
        <f t="shared" ca="1" si="1"/>
        <v>34</v>
      </c>
      <c r="AC12" s="21">
        <v>5</v>
      </c>
      <c r="AD12" s="6" t="str">
        <f t="shared" ca="1" si="13"/>
        <v>amtvp</v>
      </c>
      <c r="AE12" s="6">
        <f t="shared" ca="1" si="14"/>
        <v>-8845.0857853607686</v>
      </c>
      <c r="AF12" s="6" t="str">
        <f t="shared" ca="1" si="2"/>
        <v>aobus</v>
      </c>
      <c r="AG12" s="6">
        <f t="shared" ca="1" si="3"/>
        <v>-9863.543142809036</v>
      </c>
      <c r="AH12" s="6" t="str">
        <f t="shared" ca="1" si="4"/>
        <v>artrd</v>
      </c>
      <c r="AI12" s="6">
        <f t="shared" ca="1" si="5"/>
        <v>-14823.323658520243</v>
      </c>
      <c r="AJ12" s="17"/>
      <c r="AK12" s="6">
        <v>40940.266271125038</v>
      </c>
      <c r="AL12" s="6">
        <f ca="1"/>
        <v>-1247.687849733454</v>
      </c>
      <c r="AM12" s="6">
        <f t="shared" ca="1" si="15"/>
        <v>-562.88941120893469</v>
      </c>
      <c r="AN12" s="6">
        <f ca="1"/>
        <v>-1810.5772609423886</v>
      </c>
      <c r="AO12" s="33">
        <f t="shared" ca="1" si="16"/>
        <v>22</v>
      </c>
      <c r="AP12" s="34">
        <f ca="1"/>
        <v>-0.3638938347317674</v>
      </c>
      <c r="AQ12" s="34">
        <f ca="1"/>
        <v>-0.60495641322261062</v>
      </c>
      <c r="AR12" s="34">
        <f ca="1"/>
        <v>-0.90270382434895224</v>
      </c>
      <c r="AS12" s="34">
        <f ca="1"/>
        <v>-0.63932765772398814</v>
      </c>
      <c r="AT12" s="34">
        <f t="shared" ca="1" si="17"/>
        <v>-2.5108817300273181</v>
      </c>
      <c r="AU12" s="33">
        <f t="shared" ca="1" si="18"/>
        <v>26</v>
      </c>
      <c r="AV12" s="21">
        <v>5</v>
      </c>
      <c r="AW12" s="6" t="str">
        <f t="shared" ca="1" si="6"/>
        <v>artrd</v>
      </c>
      <c r="AX12" s="6">
        <f t="shared" ca="1" si="19"/>
        <v>-7707.6127148003497</v>
      </c>
      <c r="AY12" s="6" t="str">
        <f t="shared" ca="1" si="7"/>
        <v>aeduc</v>
      </c>
      <c r="AZ12" s="6">
        <f t="shared" ca="1" si="20"/>
        <v>-20.015287292701505</v>
      </c>
      <c r="BA12" s="197"/>
      <c r="BB12" s="36">
        <f t="shared" si="21"/>
        <v>1.1521298580678965</v>
      </c>
      <c r="BC12" s="36">
        <f ca="1"/>
        <v>-4.4224853081118809</v>
      </c>
      <c r="BD12" s="33">
        <f t="shared" ca="1" si="22"/>
        <v>37</v>
      </c>
      <c r="BE12" s="203">
        <f ca="1"/>
        <v>-5.0952773703422986E-2</v>
      </c>
      <c r="BF12" s="33">
        <f t="shared" ca="1" si="23"/>
        <v>22</v>
      </c>
      <c r="BG12" s="36">
        <f t="shared" si="24"/>
        <v>0.71567186178632081</v>
      </c>
      <c r="BH12" s="42">
        <f ca="1"/>
        <v>-2.3162513684796506</v>
      </c>
      <c r="BI12" s="33">
        <f t="shared" ca="1" si="25"/>
        <v>45</v>
      </c>
      <c r="BJ12" s="203">
        <f ca="1"/>
        <v>-1.657675929244945E-2</v>
      </c>
      <c r="BK12" s="33">
        <f t="shared" ca="1" si="26"/>
        <v>26</v>
      </c>
      <c r="BL12" s="204">
        <v>5</v>
      </c>
      <c r="BM12" s="6" t="str">
        <f t="shared" ca="1" si="8"/>
        <v>artrd</v>
      </c>
      <c r="BN12" s="42">
        <f t="shared" ca="1" si="9"/>
        <v>-0.21690554439330509</v>
      </c>
      <c r="BO12" s="6" t="str">
        <f t="shared" ca="1" si="27"/>
        <v>aeduc</v>
      </c>
      <c r="BP12" s="42">
        <f t="shared" ca="1" si="28"/>
        <v>-0.13214027393346209</v>
      </c>
      <c r="BQ12" s="205">
        <v>5</v>
      </c>
      <c r="BR12" s="6" t="str">
        <f t="shared" ca="1" si="29"/>
        <v>artrd</v>
      </c>
      <c r="BS12" s="6" t="str">
        <f ca="1">VLOOKUP(BR12,Notes!$A$12:$B$206,2,0)</f>
        <v>Retail trade</v>
      </c>
      <c r="BT12" s="42">
        <f t="shared" ca="1" si="30"/>
        <v>-7.8918294497757486</v>
      </c>
      <c r="BU12" s="205">
        <v>5</v>
      </c>
      <c r="BV12" s="6" t="str">
        <f t="shared" ca="1" si="31"/>
        <v>aeduc</v>
      </c>
      <c r="BW12" s="6" t="str">
        <f ca="1">VLOOKUP(BV12,Notes!$A$12:$B$206,2,0)</f>
        <v>Education</v>
      </c>
      <c r="BX12" s="42">
        <f t="shared" ca="1" si="10"/>
        <v>-6.2083274875783045</v>
      </c>
    </row>
    <row r="13" spans="1:76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-11365.17543556965</v>
      </c>
      <c r="R13" s="28">
        <v>0</v>
      </c>
      <c r="S13" s="28"/>
      <c r="T13" s="35" t="e">
        <f ca="1"/>
        <v>#DIV/0!</v>
      </c>
      <c r="U13" s="30">
        <f ca="1"/>
        <v>-4.4252195060271378</v>
      </c>
      <c r="V13" s="31">
        <v>0</v>
      </c>
      <c r="W13" s="32">
        <f ca="1"/>
        <v>-4.4252195060271378</v>
      </c>
      <c r="X13" s="28">
        <f ca="1"/>
        <v>-7654.9208004257243</v>
      </c>
      <c r="Y13" s="28">
        <f t="shared" ca="1" si="32"/>
        <v>-3710.254635143926</v>
      </c>
      <c r="Z13" s="33">
        <f t="shared" ca="1" si="11"/>
        <v>6</v>
      </c>
      <c r="AA13" s="33">
        <f t="shared" ca="1" si="12"/>
        <v>18</v>
      </c>
      <c r="AB13" s="33">
        <f t="shared" ca="1" si="1"/>
        <v>11</v>
      </c>
      <c r="AC13" s="21">
        <v>6</v>
      </c>
      <c r="AD13" s="6" t="str">
        <f t="shared" ca="1" si="13"/>
        <v>amore</v>
      </c>
      <c r="AE13" s="6">
        <f t="shared" ca="1" si="14"/>
        <v>-7654.9208004257243</v>
      </c>
      <c r="AF13" s="6" t="str">
        <f t="shared" ca="1" si="2"/>
        <v>aofin</v>
      </c>
      <c r="AG13" s="6">
        <f t="shared" ca="1" si="3"/>
        <v>-6966.6767325480832</v>
      </c>
      <c r="AH13" s="6" t="str">
        <f t="shared" ca="1" si="4"/>
        <v>afood</v>
      </c>
      <c r="AI13" s="6">
        <f t="shared" ca="1" si="5"/>
        <v>-13433.722414903779</v>
      </c>
      <c r="AJ13" s="17"/>
      <c r="AK13" s="6">
        <v>127526.83286913998</v>
      </c>
      <c r="AL13" s="6">
        <f ca="1"/>
        <v>-3801.0269595153204</v>
      </c>
      <c r="AM13" s="6">
        <f t="shared" ca="1" si="15"/>
        <v>-1842.3153240284892</v>
      </c>
      <c r="AN13" s="6">
        <f ca="1"/>
        <v>-5643.3422835438096</v>
      </c>
      <c r="AO13" s="33">
        <f t="shared" ca="1" si="16"/>
        <v>7</v>
      </c>
      <c r="AP13" s="34">
        <f ca="1"/>
        <v>-0.78541773076262111</v>
      </c>
      <c r="AQ13" s="34">
        <f ca="1"/>
        <v>-0.97162759754712869</v>
      </c>
      <c r="AR13" s="34">
        <f ca="1"/>
        <v>-1.1923899742475221</v>
      </c>
      <c r="AS13" s="34">
        <f ca="1"/>
        <v>-1.1840018926257641</v>
      </c>
      <c r="AT13" s="34">
        <f t="shared" ca="1" si="17"/>
        <v>-4.1334371951830358</v>
      </c>
      <c r="AU13" s="33">
        <f t="shared" ca="1" si="18"/>
        <v>19</v>
      </c>
      <c r="AV13" s="21">
        <v>6</v>
      </c>
      <c r="AW13" s="6" t="str">
        <f t="shared" ca="1" si="6"/>
        <v>areal</v>
      </c>
      <c r="AX13" s="6">
        <f t="shared" ca="1" si="19"/>
        <v>-6146.5372356524394</v>
      </c>
      <c r="AY13" s="6" t="str">
        <f t="shared" ca="1" si="7"/>
        <v>anobs</v>
      </c>
      <c r="AZ13" s="6">
        <f t="shared" ca="1" si="20"/>
        <v>-19.811768613205977</v>
      </c>
      <c r="BA13" s="197"/>
      <c r="BB13" s="36">
        <f t="shared" si="21"/>
        <v>3.5888255069068231</v>
      </c>
      <c r="BC13" s="36">
        <f ca="1"/>
        <v>-4.4252195060271378</v>
      </c>
      <c r="BD13" s="33">
        <f t="shared" ca="1" si="22"/>
        <v>36</v>
      </c>
      <c r="BE13" s="203">
        <f ca="1"/>
        <v>-0.15881340636891805</v>
      </c>
      <c r="BF13" s="33">
        <f t="shared" ca="1" si="23"/>
        <v>7</v>
      </c>
      <c r="BG13" s="36">
        <f t="shared" si="24"/>
        <v>1.1688236300577148</v>
      </c>
      <c r="BH13" s="42">
        <f ca="1"/>
        <v>-2.3347250050456454</v>
      </c>
      <c r="BI13" s="33">
        <f t="shared" ca="1" si="25"/>
        <v>43</v>
      </c>
      <c r="BJ13" s="203">
        <f ca="1"/>
        <v>-2.7288817555839676E-2</v>
      </c>
      <c r="BK13" s="33">
        <f t="shared" ca="1" si="26"/>
        <v>19</v>
      </c>
      <c r="BL13" s="204">
        <v>6</v>
      </c>
      <c r="BM13" s="6" t="str">
        <f t="shared" ca="1" si="8"/>
        <v>areal</v>
      </c>
      <c r="BN13" s="42">
        <f t="shared" ca="1" si="9"/>
        <v>-0.17297418209309279</v>
      </c>
      <c r="BO13" s="6" t="str">
        <f t="shared" ca="1" si="27"/>
        <v>anobs</v>
      </c>
      <c r="BP13" s="42">
        <f t="shared" ca="1" si="28"/>
        <v>-0.13079665024893364</v>
      </c>
      <c r="BQ13" s="205">
        <v>6</v>
      </c>
      <c r="BR13" s="6" t="str">
        <f t="shared" ca="1" si="29"/>
        <v>areal</v>
      </c>
      <c r="BS13" s="6" t="str">
        <f ca="1">VLOOKUP(BR13,Notes!$A$12:$B$206,2,0)</f>
        <v>Real estate activities</v>
      </c>
      <c r="BT13" s="42">
        <f t="shared" ca="1" si="30"/>
        <v>-7.5335703240362646</v>
      </c>
      <c r="BU13" s="205">
        <v>6</v>
      </c>
      <c r="BV13" s="6" t="str">
        <f t="shared" ca="1" si="31"/>
        <v>anobs</v>
      </c>
      <c r="BW13" s="6" t="str">
        <f ca="1">VLOOKUP(BV13,Notes!$A$12:$B$206,2,0)</f>
        <v>Non-observed, informal, non-profit, households,</v>
      </c>
      <c r="BX13" s="42">
        <f t="shared" ca="1" si="10"/>
        <v>-6.1361814715649157</v>
      </c>
    </row>
    <row r="14" spans="1:76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-4078.9616444866633</v>
      </c>
      <c r="R14" s="28">
        <v>0</v>
      </c>
      <c r="S14" s="28"/>
      <c r="T14" s="35" t="e">
        <f ca="1"/>
        <v>#DIV/0!</v>
      </c>
      <c r="U14" s="30">
        <f ca="1"/>
        <v>-4.5293670402028781</v>
      </c>
      <c r="V14" s="31">
        <v>0</v>
      </c>
      <c r="W14" s="32">
        <f ca="1"/>
        <v>-4.5293670402028781</v>
      </c>
      <c r="X14" s="28">
        <f ca="1"/>
        <v>-1168.3080883281743</v>
      </c>
      <c r="Y14" s="28">
        <f t="shared" ca="1" si="32"/>
        <v>-2910.6535561584888</v>
      </c>
      <c r="Z14" s="33">
        <f t="shared" ca="1" si="11"/>
        <v>28</v>
      </c>
      <c r="AA14" s="33">
        <f t="shared" ca="1" si="12"/>
        <v>23</v>
      </c>
      <c r="AB14" s="33">
        <f t="shared" ca="1" si="1"/>
        <v>27</v>
      </c>
      <c r="AC14" s="21">
        <v>7</v>
      </c>
      <c r="AD14" s="6" t="str">
        <f t="shared" ca="1" si="13"/>
        <v>areal</v>
      </c>
      <c r="AE14" s="6">
        <f t="shared" ca="1" si="14"/>
        <v>-7368.6228950448067</v>
      </c>
      <c r="AF14" s="6" t="str">
        <f t="shared" ca="1" si="2"/>
        <v>afins</v>
      </c>
      <c r="AG14" s="6">
        <f t="shared" ca="1" si="3"/>
        <v>-6786.9913939757826</v>
      </c>
      <c r="AH14" s="6" t="str">
        <f t="shared" ca="1" si="4"/>
        <v>areal</v>
      </c>
      <c r="AI14" s="6">
        <f t="shared" ca="1" si="5"/>
        <v>-12687.814077618445</v>
      </c>
      <c r="AJ14" s="17"/>
      <c r="AK14" s="6">
        <v>44443.674617146105</v>
      </c>
      <c r="AL14" s="6">
        <f ca="1"/>
        <v>-576.5742418681059</v>
      </c>
      <c r="AM14" s="6">
        <f t="shared" ca="1" si="15"/>
        <v>-1436.4429076959223</v>
      </c>
      <c r="AN14" s="6">
        <f ca="1"/>
        <v>-2013.0171495640282</v>
      </c>
      <c r="AO14" s="33">
        <f t="shared" ca="1" si="16"/>
        <v>19</v>
      </c>
      <c r="AP14" s="34">
        <f ca="1"/>
        <v>-0.14807222333204551</v>
      </c>
      <c r="AQ14" s="34">
        <f ca="1"/>
        <v>-0.29053094122653644</v>
      </c>
      <c r="AR14" s="34">
        <f ca="1"/>
        <v>-0.33666297138718576</v>
      </c>
      <c r="AS14" s="34">
        <f ca="1"/>
        <v>-0.59872060387564907</v>
      </c>
      <c r="AT14" s="34">
        <f t="shared" ca="1" si="17"/>
        <v>-1.3739867398214169</v>
      </c>
      <c r="AU14" s="33">
        <f t="shared" ca="1" si="18"/>
        <v>43</v>
      </c>
      <c r="AV14" s="21">
        <v>7</v>
      </c>
      <c r="AW14" s="6" t="str">
        <f t="shared" ca="1" si="6"/>
        <v>amore</v>
      </c>
      <c r="AX14" s="6">
        <f t="shared" ca="1" si="19"/>
        <v>-5643.3422835438096</v>
      </c>
      <c r="AY14" s="6" t="str">
        <f t="shared" ca="1" si="7"/>
        <v>aacct</v>
      </c>
      <c r="AZ14" s="6">
        <f t="shared" ca="1" si="20"/>
        <v>-15.891070753786389</v>
      </c>
      <c r="BA14" s="197"/>
      <c r="BB14" s="36">
        <f t="shared" si="21"/>
        <v>1.2507218245618219</v>
      </c>
      <c r="BC14" s="36">
        <f ca="1"/>
        <v>-4.5293670402028772</v>
      </c>
      <c r="BD14" s="33">
        <f t="shared" ca="1" si="22"/>
        <v>34</v>
      </c>
      <c r="BE14" s="203">
        <f ca="1"/>
        <v>-5.6649782086327212E-2</v>
      </c>
      <c r="BF14" s="33">
        <f t="shared" ca="1" si="23"/>
        <v>19</v>
      </c>
      <c r="BG14" s="36">
        <f t="shared" si="24"/>
        <v>0.39954853146829977</v>
      </c>
      <c r="BH14" s="42">
        <f ca="1"/>
        <v>-2.2703163523461485</v>
      </c>
      <c r="BI14" s="33">
        <f t="shared" ca="1" si="25"/>
        <v>46</v>
      </c>
      <c r="BJ14" s="203">
        <f ca="1"/>
        <v>-9.0710156454837064E-3</v>
      </c>
      <c r="BK14" s="33">
        <f t="shared" ca="1" si="26"/>
        <v>43</v>
      </c>
      <c r="BL14" s="204">
        <v>7</v>
      </c>
      <c r="BM14" s="6" t="str">
        <f t="shared" ca="1" si="8"/>
        <v>amore</v>
      </c>
      <c r="BN14" s="42">
        <f t="shared" ca="1" si="9"/>
        <v>-0.15881340636891805</v>
      </c>
      <c r="BO14" s="6" t="str">
        <f t="shared" ca="1" si="27"/>
        <v>aacct</v>
      </c>
      <c r="BP14" s="42">
        <f t="shared" ca="1" si="28"/>
        <v>-0.10491233084958335</v>
      </c>
      <c r="BQ14" s="205">
        <v>7</v>
      </c>
      <c r="BR14" s="6" t="str">
        <f t="shared" ca="1" si="29"/>
        <v>amore</v>
      </c>
      <c r="BS14" s="6" t="str">
        <f ca="1">VLOOKUP(BR14,Notes!$A$12:$B$206,2,0)</f>
        <v>Mining of metal ores</v>
      </c>
      <c r="BT14" s="42">
        <f t="shared" ca="1" si="30"/>
        <v>-7.4879086626515807</v>
      </c>
      <c r="BU14" s="205">
        <v>7</v>
      </c>
      <c r="BV14" s="6" t="str">
        <f t="shared" ca="1" si="31"/>
        <v>aacct</v>
      </c>
      <c r="BW14" s="6" t="str">
        <f ca="1">VLOOKUP(BV14,Notes!$A$12:$B$206,2,0)</f>
        <v>Hotels and restaurants</v>
      </c>
      <c r="BX14" s="42">
        <f t="shared" ca="1" si="10"/>
        <v>-5.7178918061403765</v>
      </c>
    </row>
    <row r="15" spans="1:76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-13433.722414903779</v>
      </c>
      <c r="R15" s="28">
        <v>0</v>
      </c>
      <c r="S15" s="28"/>
      <c r="T15" s="35" t="e">
        <f ca="1"/>
        <v>#DIV/0!</v>
      </c>
      <c r="U15" s="30">
        <f ca="1"/>
        <v>-4.462143049734892</v>
      </c>
      <c r="V15" s="31">
        <v>0</v>
      </c>
      <c r="W15" s="32">
        <f ca="1"/>
        <v>-4.462143049734892</v>
      </c>
      <c r="X15" s="28">
        <f ca="1"/>
        <v>-10428.147782103419</v>
      </c>
      <c r="Y15" s="28">
        <f t="shared" ca="1" si="32"/>
        <v>-3005.5746328003606</v>
      </c>
      <c r="Z15" s="33">
        <f t="shared" ca="1" si="11"/>
        <v>4</v>
      </c>
      <c r="AA15" s="33">
        <f t="shared" ca="1" si="12"/>
        <v>20</v>
      </c>
      <c r="AB15" s="33">
        <f t="shared" ca="1" si="1"/>
        <v>6</v>
      </c>
      <c r="AC15" s="21">
        <v>8</v>
      </c>
      <c r="AD15" s="6" t="str">
        <f t="shared" ca="1" si="13"/>
        <v>aacct</v>
      </c>
      <c r="AE15" s="6">
        <f t="shared" ca="1" si="14"/>
        <v>-6106.9134665290012</v>
      </c>
      <c r="AF15" s="6" t="str">
        <f t="shared" ca="1" si="2"/>
        <v>amtvs</v>
      </c>
      <c r="AG15" s="6">
        <f t="shared" ca="1" si="3"/>
        <v>-6455.70450315779</v>
      </c>
      <c r="AH15" s="6" t="str">
        <f t="shared" ca="1" si="4"/>
        <v>aobus</v>
      </c>
      <c r="AI15" s="6">
        <f t="shared" ca="1" si="5"/>
        <v>-12283.835288235498</v>
      </c>
      <c r="AJ15" s="17"/>
      <c r="AK15" s="6">
        <v>88002.229638785313</v>
      </c>
      <c r="AL15" s="6">
        <f ca="1"/>
        <v>-3048.2316753390533</v>
      </c>
      <c r="AM15" s="6">
        <f t="shared" ca="1" si="15"/>
        <v>-878.553698099744</v>
      </c>
      <c r="AN15" s="6">
        <f ca="1"/>
        <v>-3926.7853734387973</v>
      </c>
      <c r="AO15" s="33">
        <f t="shared" ca="1" si="16"/>
        <v>10</v>
      </c>
      <c r="AP15" s="34">
        <f ca="1"/>
        <v>-0.42533750847364693</v>
      </c>
      <c r="AQ15" s="34">
        <f ca="1"/>
        <v>-0.99296700807109983</v>
      </c>
      <c r="AR15" s="34">
        <f ca="1"/>
        <v>-4.3260063451065394</v>
      </c>
      <c r="AS15" s="34">
        <f ca="1"/>
        <v>-2.6664102183803524</v>
      </c>
      <c r="AT15" s="34">
        <f t="shared" ca="1" si="17"/>
        <v>-8.4107210800316388</v>
      </c>
      <c r="AU15" s="33">
        <f t="shared" ca="1" si="18"/>
        <v>12</v>
      </c>
      <c r="AV15" s="21">
        <v>8</v>
      </c>
      <c r="AW15" s="6" t="str">
        <f t="shared" ca="1" si="6"/>
        <v>aobus</v>
      </c>
      <c r="AX15" s="6">
        <f t="shared" ca="1" si="19"/>
        <v>-4851.415489686322</v>
      </c>
      <c r="AY15" s="6" t="str">
        <f t="shared" ca="1" si="7"/>
        <v>amtvs</v>
      </c>
      <c r="AZ15" s="6">
        <f t="shared" ca="1" si="20"/>
        <v>-15.787565450159306</v>
      </c>
      <c r="BA15" s="197"/>
      <c r="BB15" s="36">
        <f t="shared" si="21"/>
        <v>2.476534853777979</v>
      </c>
      <c r="BC15" s="36">
        <f ca="1"/>
        <v>-4.4621430497348911</v>
      </c>
      <c r="BD15" s="33">
        <f t="shared" ca="1" si="22"/>
        <v>35</v>
      </c>
      <c r="BE15" s="203">
        <f ca="1"/>
        <v>-0.11050652785211623</v>
      </c>
      <c r="BF15" s="33">
        <f t="shared" ca="1" si="23"/>
        <v>10</v>
      </c>
      <c r="BG15" s="36">
        <f t="shared" si="24"/>
        <v>1.7843960175900115</v>
      </c>
      <c r="BH15" s="42">
        <f ca="1"/>
        <v>-3.1118263949316916</v>
      </c>
      <c r="BI15" s="33">
        <f t="shared" ca="1" si="25"/>
        <v>34</v>
      </c>
      <c r="BJ15" s="203">
        <f ca="1"/>
        <v>-5.5527306265475931E-2</v>
      </c>
      <c r="BK15" s="33">
        <f t="shared" ca="1" si="26"/>
        <v>12</v>
      </c>
      <c r="BL15" s="204">
        <v>8</v>
      </c>
      <c r="BM15" s="6" t="str">
        <f t="shared" ca="1" si="8"/>
        <v>aobus</v>
      </c>
      <c r="BN15" s="42">
        <f t="shared" ca="1" si="9"/>
        <v>-0.13652721754530733</v>
      </c>
      <c r="BO15" s="6" t="str">
        <f t="shared" ca="1" si="27"/>
        <v>amtvs</v>
      </c>
      <c r="BP15" s="42">
        <f t="shared" ca="1" si="28"/>
        <v>-0.10422899221073022</v>
      </c>
      <c r="BQ15" s="205">
        <v>8</v>
      </c>
      <c r="BR15" s="6" t="str">
        <f t="shared" ca="1" si="29"/>
        <v>aobus</v>
      </c>
      <c r="BS15" s="6" t="str">
        <f ca="1">VLOOKUP(BR15,Notes!$A$12:$B$206,2,0)</f>
        <v>Other business activities</v>
      </c>
      <c r="BT15" s="42">
        <f t="shared" ca="1" si="30"/>
        <v>-7.2256144896982644</v>
      </c>
      <c r="BU15" s="205">
        <v>8</v>
      </c>
      <c r="BV15" s="6" t="str">
        <f t="shared" ca="1" si="31"/>
        <v>amtvs</v>
      </c>
      <c r="BW15" s="6" t="str">
        <f ca="1">VLOOKUP(BV15,Notes!$A$12:$B$206,2,0)</f>
        <v>Sale, maintenance, repair of motor vehicles</v>
      </c>
      <c r="BX15" s="42">
        <f t="shared" ca="1" si="10"/>
        <v>-5.6231804880058833</v>
      </c>
    </row>
    <row r="16" spans="1:76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-6812.2049251645522</v>
      </c>
      <c r="R16" s="28">
        <v>0</v>
      </c>
      <c r="S16" s="28"/>
      <c r="T16" s="35" t="e">
        <f ca="1"/>
        <v>#DIV/0!</v>
      </c>
      <c r="U16" s="30">
        <f ca="1"/>
        <v>-6.8176580997930643</v>
      </c>
      <c r="V16" s="31">
        <v>0</v>
      </c>
      <c r="W16" s="32">
        <f ca="1"/>
        <v>-6.8176580997930643</v>
      </c>
      <c r="X16" s="28">
        <f ca="1"/>
        <v>-4695.3052517199412</v>
      </c>
      <c r="Y16" s="28">
        <f t="shared" ca="1" si="32"/>
        <v>-2116.8996734446109</v>
      </c>
      <c r="Z16" s="33">
        <f t="shared" ca="1" si="11"/>
        <v>11</v>
      </c>
      <c r="AA16" s="33">
        <f t="shared" ca="1" si="12"/>
        <v>29</v>
      </c>
      <c r="AB16" s="33">
        <f t="shared" ca="1" si="1"/>
        <v>18</v>
      </c>
      <c r="AC16" s="21">
        <v>9</v>
      </c>
      <c r="AD16" s="6" t="str">
        <f t="shared" ca="1" si="13"/>
        <v>amach</v>
      </c>
      <c r="AE16" s="6">
        <f t="shared" ca="1" si="14"/>
        <v>-5898.4154059849498</v>
      </c>
      <c r="AF16" s="6" t="str">
        <f t="shared" ca="1" si="2"/>
        <v>abisc</v>
      </c>
      <c r="AG16" s="6">
        <f t="shared" ca="1" si="3"/>
        <v>-6234.3929126403536</v>
      </c>
      <c r="AH16" s="6" t="str">
        <f t="shared" ca="1" si="4"/>
        <v>amtvp</v>
      </c>
      <c r="AI16" s="6">
        <f t="shared" ca="1" si="5"/>
        <v>-12149.17417098463</v>
      </c>
      <c r="AJ16" s="17"/>
      <c r="AK16" s="6">
        <v>34682.718447577441</v>
      </c>
      <c r="AL16" s="6">
        <f ca="1"/>
        <v>-1629.7630836349265</v>
      </c>
      <c r="AM16" s="6">
        <f t="shared" ca="1" si="15"/>
        <v>-734.78607983476036</v>
      </c>
      <c r="AN16" s="6">
        <f ca="1"/>
        <v>-2364.5491634696868</v>
      </c>
      <c r="AO16" s="33">
        <f t="shared" ca="1" si="16"/>
        <v>16</v>
      </c>
      <c r="AP16" s="34">
        <f ca="1"/>
        <v>-0.12136702127237121</v>
      </c>
      <c r="AQ16" s="34">
        <f ca="1"/>
        <v>-0.10703214730759585</v>
      </c>
      <c r="AR16" s="34">
        <f ca="1"/>
        <v>-0.75182027127715656</v>
      </c>
      <c r="AS16" s="34">
        <f ca="1"/>
        <v>-1.609531891283398</v>
      </c>
      <c r="AT16" s="34">
        <f t="shared" ca="1" si="17"/>
        <v>-2.5897513311405218</v>
      </c>
      <c r="AU16" s="33">
        <f t="shared" ca="1" si="18"/>
        <v>25</v>
      </c>
      <c r="AV16" s="21">
        <v>9</v>
      </c>
      <c r="AW16" s="6" t="str">
        <f t="shared" ca="1" si="6"/>
        <v>afins</v>
      </c>
      <c r="AX16" s="6">
        <f t="shared" ca="1" si="19"/>
        <v>-4753.728755823362</v>
      </c>
      <c r="AY16" s="6" t="str">
        <f t="shared" ca="1" si="7"/>
        <v>altrp</v>
      </c>
      <c r="AZ16" s="6">
        <f t="shared" ca="1" si="20"/>
        <v>-13.97988434271247</v>
      </c>
      <c r="BA16" s="197"/>
      <c r="BB16" s="36">
        <f t="shared" si="21"/>
        <v>0.97603164614977345</v>
      </c>
      <c r="BC16" s="36">
        <f ca="1"/>
        <v>-6.8176580997930643</v>
      </c>
      <c r="BD16" s="33">
        <f t="shared" ca="1" si="22"/>
        <v>14</v>
      </c>
      <c r="BE16" s="203">
        <f ca="1"/>
        <v>-6.6542500580273611E-2</v>
      </c>
      <c r="BF16" s="33">
        <f t="shared" ca="1" si="23"/>
        <v>16</v>
      </c>
      <c r="BG16" s="36">
        <f t="shared" si="24"/>
        <v>0.47753724800785724</v>
      </c>
      <c r="BH16" s="42">
        <f ca="1"/>
        <v>-3.5803393134448238</v>
      </c>
      <c r="BI16" s="33">
        <f t="shared" ca="1" si="25"/>
        <v>29</v>
      </c>
      <c r="BJ16" s="203">
        <f ca="1"/>
        <v>-1.7097453826767819E-2</v>
      </c>
      <c r="BK16" s="33">
        <f t="shared" ca="1" si="26"/>
        <v>25</v>
      </c>
      <c r="BL16" s="204">
        <v>9</v>
      </c>
      <c r="BM16" s="6" t="str">
        <f t="shared" ca="1" si="8"/>
        <v>afins</v>
      </c>
      <c r="BN16" s="42">
        <f t="shared" ca="1" si="9"/>
        <v>-0.1337781440030078</v>
      </c>
      <c r="BO16" s="6" t="str">
        <f t="shared" ca="1" si="27"/>
        <v>altrp</v>
      </c>
      <c r="BP16" s="42">
        <f t="shared" ca="1" si="28"/>
        <v>-9.2294740494569705E-2</v>
      </c>
      <c r="BQ16" s="205">
        <v>9</v>
      </c>
      <c r="BR16" s="6" t="str">
        <f t="shared" ca="1" si="29"/>
        <v>afins</v>
      </c>
      <c r="BS16" s="6" t="str">
        <f ca="1">VLOOKUP(BR16,Notes!$A$12:$B$206,2,0)</f>
        <v>Financial intermediation</v>
      </c>
      <c r="BT16" s="42">
        <f t="shared" ca="1" si="30"/>
        <v>-7.1443742636577845</v>
      </c>
      <c r="BU16" s="205">
        <v>9</v>
      </c>
      <c r="BV16" s="6" t="str">
        <f t="shared" ca="1" si="31"/>
        <v>altrp</v>
      </c>
      <c r="BW16" s="6" t="str">
        <f ca="1">VLOOKUP(BV16,Notes!$A$12:$B$206,2,0)</f>
        <v>Land transport, transport via pipe lines</v>
      </c>
      <c r="BX16" s="42">
        <f t="shared" ca="1" si="10"/>
        <v>-5.4833961472457986</v>
      </c>
    </row>
    <row r="17" spans="1:76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-1951.6351813727429</v>
      </c>
      <c r="R17" s="28">
        <v>0</v>
      </c>
      <c r="S17" s="28"/>
      <c r="T17" s="35" t="e">
        <f ca="1"/>
        <v>#DIV/0!</v>
      </c>
      <c r="U17" s="30">
        <f ca="1"/>
        <v>-6.2426851501677252</v>
      </c>
      <c r="V17" s="31">
        <v>0</v>
      </c>
      <c r="W17" s="32">
        <f ca="1"/>
        <v>-6.2426851501677252</v>
      </c>
      <c r="X17" s="28">
        <f ca="1"/>
        <v>-664.05446723762645</v>
      </c>
      <c r="Y17" s="28">
        <f t="shared" ca="1" si="32"/>
        <v>-1287.5807141351165</v>
      </c>
      <c r="Z17" s="33">
        <f t="shared" ca="1" si="11"/>
        <v>34</v>
      </c>
      <c r="AA17" s="33">
        <f t="shared" ca="1" si="12"/>
        <v>38</v>
      </c>
      <c r="AB17" s="33">
        <f t="shared" ca="1" si="1"/>
        <v>39</v>
      </c>
      <c r="AC17" s="21">
        <v>10</v>
      </c>
      <c r="AD17" s="6" t="str">
        <f t="shared" ca="1" si="13"/>
        <v>abisc</v>
      </c>
      <c r="AE17" s="6">
        <f t="shared" ca="1" si="14"/>
        <v>-5538.6366153198533</v>
      </c>
      <c r="AF17" s="6" t="str">
        <f t="shared" ca="1" si="2"/>
        <v>acnst</v>
      </c>
      <c r="AG17" s="6">
        <f t="shared" ca="1" si="3"/>
        <v>-5700.8952600905359</v>
      </c>
      <c r="AH17" s="6" t="str">
        <f t="shared" ca="1" si="4"/>
        <v>abisc</v>
      </c>
      <c r="AI17" s="6">
        <f t="shared" ca="1" si="5"/>
        <v>-11773.029527960207</v>
      </c>
      <c r="AJ17" s="17"/>
      <c r="AK17" s="6">
        <v>5397.3207380130389</v>
      </c>
      <c r="AL17" s="6">
        <f ca="1"/>
        <v>-114.64489557720974</v>
      </c>
      <c r="AM17" s="6">
        <f t="shared" ca="1" si="15"/>
        <v>-222.29284464165335</v>
      </c>
      <c r="AN17" s="6">
        <f ca="1"/>
        <v>-336.9377402188631</v>
      </c>
      <c r="AO17" s="33">
        <f t="shared" ca="1" si="16"/>
        <v>47</v>
      </c>
      <c r="AP17" s="34">
        <f ca="1"/>
        <v>-0.34110282854435986</v>
      </c>
      <c r="AQ17" s="34">
        <f ca="1"/>
        <v>-0.44004137997269593</v>
      </c>
      <c r="AR17" s="34">
        <f ca="1"/>
        <v>-1.4886157727571707</v>
      </c>
      <c r="AS17" s="34">
        <f ca="1"/>
        <v>-1.3192618228745665</v>
      </c>
      <c r="AT17" s="34">
        <f t="shared" ca="1" si="17"/>
        <v>-3.5890218041487927</v>
      </c>
      <c r="AU17" s="33">
        <f t="shared" ca="1" si="18"/>
        <v>20</v>
      </c>
      <c r="AV17" s="21">
        <v>10</v>
      </c>
      <c r="AW17" s="6" t="str">
        <f t="shared" ca="1" si="6"/>
        <v>afood</v>
      </c>
      <c r="AX17" s="6">
        <f t="shared" ca="1" si="19"/>
        <v>-3926.7853734387973</v>
      </c>
      <c r="AY17" s="6" t="str">
        <f t="shared" ca="1" si="7"/>
        <v>aoact</v>
      </c>
      <c r="AZ17" s="6">
        <f t="shared" ca="1" si="20"/>
        <v>-10.576289102335302</v>
      </c>
      <c r="BA17" s="197"/>
      <c r="BB17" s="36">
        <f t="shared" si="21"/>
        <v>0.15188993482975202</v>
      </c>
      <c r="BC17" s="36">
        <f ca="1"/>
        <v>-6.2426851501677261</v>
      </c>
      <c r="BD17" s="33">
        <f t="shared" ca="1" si="22"/>
        <v>21</v>
      </c>
      <c r="BE17" s="203">
        <f ca="1"/>
        <v>-9.4820104062163652E-3</v>
      </c>
      <c r="BF17" s="33">
        <f t="shared" ca="1" si="23"/>
        <v>47</v>
      </c>
      <c r="BG17" s="36">
        <f t="shared" si="24"/>
        <v>0.43937901240500965</v>
      </c>
      <c r="BH17" s="42">
        <f ca="1"/>
        <v>-5.3927484542208797</v>
      </c>
      <c r="BI17" s="33">
        <f t="shared" ca="1" si="25"/>
        <v>11</v>
      </c>
      <c r="BJ17" s="203">
        <f ca="1"/>
        <v>-2.3694604899642126E-2</v>
      </c>
      <c r="BK17" s="33">
        <f t="shared" ca="1" si="26"/>
        <v>20</v>
      </c>
      <c r="BL17" s="204">
        <v>10</v>
      </c>
      <c r="BM17" s="6" t="str">
        <f t="shared" ca="1" si="8"/>
        <v>afood</v>
      </c>
      <c r="BN17" s="42">
        <f t="shared" ca="1" si="9"/>
        <v>-0.11050652785211623</v>
      </c>
      <c r="BO17" s="6" t="str">
        <f t="shared" ca="1" si="27"/>
        <v>aoact</v>
      </c>
      <c r="BP17" s="42">
        <f t="shared" ca="1" si="28"/>
        <v>-6.9824315721497998E-2</v>
      </c>
      <c r="BQ17" s="205">
        <v>10</v>
      </c>
      <c r="BR17" s="6" t="str">
        <f t="shared" ca="1" si="29"/>
        <v>afood</v>
      </c>
      <c r="BS17" s="6" t="str">
        <f ca="1">VLOOKUP(BR17,Notes!$A$12:$B$206,2,0)</f>
        <v>Food</v>
      </c>
      <c r="BT17" s="42">
        <f t="shared" ca="1" si="30"/>
        <v>-7.1221318571809293</v>
      </c>
      <c r="BU17" s="205">
        <v>10</v>
      </c>
      <c r="BV17" s="6" t="str">
        <f t="shared" ca="1" si="31"/>
        <v>aoact</v>
      </c>
      <c r="BW17" s="6" t="str">
        <f ca="1">VLOOKUP(BV17,Notes!$A$12:$B$206,2,0)</f>
        <v>Other activities</v>
      </c>
      <c r="BX17" s="42">
        <f t="shared" ca="1" si="10"/>
        <v>-5.4186482268798937</v>
      </c>
    </row>
    <row r="18" spans="1:76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-1268.1915492491726</v>
      </c>
      <c r="R18" s="28">
        <v>0</v>
      </c>
      <c r="S18" s="28"/>
      <c r="T18" s="35" t="e">
        <f ca="1"/>
        <v>#DIV/0!</v>
      </c>
      <c r="U18" s="30">
        <f ca="1"/>
        <v>-4.9935389494169318</v>
      </c>
      <c r="V18" s="31">
        <v>0</v>
      </c>
      <c r="W18" s="32">
        <f ca="1"/>
        <v>-4.9935389494169318</v>
      </c>
      <c r="X18" s="28">
        <f ca="1"/>
        <v>-1082.8503829987444</v>
      </c>
      <c r="Y18" s="28">
        <f t="shared" ca="1" si="32"/>
        <v>-185.34116625042816</v>
      </c>
      <c r="Z18" s="33">
        <f t="shared" ca="1" si="11"/>
        <v>29</v>
      </c>
      <c r="AA18" s="33">
        <f t="shared" ca="1" si="12"/>
        <v>53</v>
      </c>
      <c r="AB18" s="33">
        <f t="shared" ca="1" si="1"/>
        <v>47</v>
      </c>
      <c r="AC18" s="21">
        <v>11</v>
      </c>
      <c r="AD18" s="6" t="str">
        <f t="shared" ca="1" si="13"/>
        <v>abevt</v>
      </c>
      <c r="AE18" s="6">
        <f t="shared" ca="1" si="14"/>
        <v>-4695.3052517199412</v>
      </c>
      <c r="AF18" s="6" t="str">
        <f t="shared" ca="1" si="2"/>
        <v>apetr</v>
      </c>
      <c r="AG18" s="6">
        <f t="shared" ca="1" si="3"/>
        <v>-5548.9107679598246</v>
      </c>
      <c r="AH18" s="6" t="str">
        <f t="shared" ca="1" si="4"/>
        <v>amore</v>
      </c>
      <c r="AI18" s="6">
        <f t="shared" ca="1" si="5"/>
        <v>-11365.17543556965</v>
      </c>
      <c r="AJ18" s="17"/>
      <c r="AK18" s="6">
        <v>5657.1193846404985</v>
      </c>
      <c r="AL18" s="6">
        <f ca="1"/>
        <v>-241.20559931445302</v>
      </c>
      <c r="AM18" s="6">
        <f t="shared" ca="1" si="15"/>
        <v>-41.284860572585671</v>
      </c>
      <c r="AN18" s="6">
        <f ca="1"/>
        <v>-282.4904598870387</v>
      </c>
      <c r="AO18" s="33">
        <f t="shared" ca="1" si="16"/>
        <v>49</v>
      </c>
      <c r="AP18" s="34">
        <f ca="1"/>
        <v>-0.38137039447697968</v>
      </c>
      <c r="AQ18" s="34">
        <f ca="1"/>
        <v>-0.83661355271510496</v>
      </c>
      <c r="AR18" s="34">
        <f ca="1"/>
        <v>-0.36713555331208553</v>
      </c>
      <c r="AS18" s="34">
        <f ca="1"/>
        <v>-0.82137177838055253</v>
      </c>
      <c r="AT18" s="34">
        <f t="shared" ca="1" si="17"/>
        <v>-2.4064912788847224</v>
      </c>
      <c r="AU18" s="33">
        <f t="shared" ca="1" si="18"/>
        <v>27</v>
      </c>
      <c r="AV18" s="21">
        <v>11</v>
      </c>
      <c r="AW18" s="6" t="str">
        <f t="shared" ca="1" si="6"/>
        <v>amtvs</v>
      </c>
      <c r="AX18" s="6">
        <f t="shared" ca="1" si="19"/>
        <v>-3898.7372721178758</v>
      </c>
      <c r="AY18" s="6" t="str">
        <f t="shared" ca="1" si="7"/>
        <v>afabm</v>
      </c>
      <c r="AZ18" s="6">
        <f t="shared" ca="1" si="20"/>
        <v>-9.558549507087692</v>
      </c>
      <c r="BA18" s="197"/>
      <c r="BB18" s="36">
        <f t="shared" si="21"/>
        <v>0.15920111780748067</v>
      </c>
      <c r="BC18" s="36">
        <f ca="1"/>
        <v>-4.9935389494169309</v>
      </c>
      <c r="BD18" s="33">
        <f t="shared" ca="1" si="22"/>
        <v>31</v>
      </c>
      <c r="BE18" s="203">
        <f ca="1"/>
        <v>-7.9497698256236812E-3</v>
      </c>
      <c r="BF18" s="33">
        <f t="shared" ca="1" si="23"/>
        <v>49</v>
      </c>
      <c r="BG18" s="36">
        <f t="shared" si="24"/>
        <v>0.96449854892632614</v>
      </c>
      <c r="BH18" s="42">
        <f ca="1"/>
        <v>-1.6472369975312884</v>
      </c>
      <c r="BI18" s="33">
        <f t="shared" ca="1" si="25"/>
        <v>54</v>
      </c>
      <c r="BJ18" s="203">
        <f ca="1"/>
        <v>-1.588757693856686E-2</v>
      </c>
      <c r="BK18" s="33">
        <f t="shared" ca="1" si="26"/>
        <v>27</v>
      </c>
      <c r="BL18" s="204">
        <v>11</v>
      </c>
      <c r="BM18" s="6" t="str">
        <f t="shared" ca="1" si="8"/>
        <v>amtvs</v>
      </c>
      <c r="BN18" s="42">
        <f t="shared" ca="1" si="9"/>
        <v>-0.10971720579983786</v>
      </c>
      <c r="BO18" s="6" t="str">
        <f t="shared" ca="1" si="27"/>
        <v>afabm</v>
      </c>
      <c r="BP18" s="42">
        <f t="shared" ca="1" si="28"/>
        <v>-6.3105232105946346E-2</v>
      </c>
      <c r="BQ18" s="205">
        <v>11</v>
      </c>
      <c r="BR18" s="6" t="str">
        <f t="shared" ca="1" si="29"/>
        <v>amtvs</v>
      </c>
      <c r="BS18" s="6" t="str">
        <f ca="1">VLOOKUP(BR18,Notes!$A$12:$B$206,2,0)</f>
        <v>Sale, maintenance, repair of motor vehicles</v>
      </c>
      <c r="BT18" s="42">
        <f t="shared" ca="1" si="30"/>
        <v>-7.0337348718014852</v>
      </c>
      <c r="BU18" s="205">
        <v>11</v>
      </c>
      <c r="BV18" s="6" t="str">
        <f t="shared" ca="1" si="31"/>
        <v>afabm</v>
      </c>
      <c r="BW18" s="6" t="str">
        <f ca="1">VLOOKUP(BV18,Notes!$A$12:$B$206,2,0)</f>
        <v>Fabricated metal products</v>
      </c>
      <c r="BX18" s="42">
        <f t="shared" ca="1" si="10"/>
        <v>-5.3927484542208797</v>
      </c>
    </row>
    <row r="19" spans="1:76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-842.29842529427799</v>
      </c>
      <c r="R19" s="28">
        <v>0</v>
      </c>
      <c r="S19" s="28"/>
      <c r="T19" s="35" t="e">
        <f ca="1"/>
        <v>#DIV/0!</v>
      </c>
      <c r="U19" s="30">
        <f ca="1"/>
        <v>-11.526821180273487</v>
      </c>
      <c r="V19" s="31">
        <v>0</v>
      </c>
      <c r="W19" s="32">
        <f ca="1"/>
        <v>-11.526821180273487</v>
      </c>
      <c r="X19" s="28">
        <f ca="1"/>
        <v>-653.81718606505876</v>
      </c>
      <c r="Y19" s="28">
        <f t="shared" ca="1" si="32"/>
        <v>-188.48123922921923</v>
      </c>
      <c r="Z19" s="33">
        <f t="shared" ca="1" si="11"/>
        <v>35</v>
      </c>
      <c r="AA19" s="33">
        <f t="shared" ca="1" si="12"/>
        <v>52</v>
      </c>
      <c r="AB19" s="33">
        <f t="shared" ca="1" si="1"/>
        <v>49</v>
      </c>
      <c r="AC19" s="21">
        <v>12</v>
      </c>
      <c r="AD19" s="6" t="str">
        <f t="shared" ca="1" si="13"/>
        <v>aatrp</v>
      </c>
      <c r="AE19" s="6">
        <f t="shared" ca="1" si="14"/>
        <v>-3534.7944805016327</v>
      </c>
      <c r="AF19" s="6" t="str">
        <f t="shared" ca="1" si="2"/>
        <v>areal</v>
      </c>
      <c r="AG19" s="6">
        <f t="shared" ca="1" si="3"/>
        <v>-5319.1911825736379</v>
      </c>
      <c r="AH19" s="6" t="str">
        <f t="shared" ca="1" si="4"/>
        <v>aofin</v>
      </c>
      <c r="AI19" s="6">
        <f t="shared" ca="1" si="5"/>
        <v>-7748.3619945141472</v>
      </c>
      <c r="AJ19" s="17"/>
      <c r="AK19" s="6">
        <v>1697.5108360016977</v>
      </c>
      <c r="AL19" s="6">
        <f ca="1"/>
        <v>-151.88414980217263</v>
      </c>
      <c r="AM19" s="6">
        <f t="shared" ca="1" si="15"/>
        <v>-43.784888779508577</v>
      </c>
      <c r="AN19" s="6">
        <f ca="1"/>
        <v>-195.66903858168121</v>
      </c>
      <c r="AO19" s="33">
        <f t="shared" ca="1" si="16"/>
        <v>51</v>
      </c>
      <c r="AP19" s="34">
        <f ca="1"/>
        <v>-5.7581869037276944E-3</v>
      </c>
      <c r="AQ19" s="34">
        <f ca="1"/>
        <v>-0.17831866355676004</v>
      </c>
      <c r="AR19" s="34">
        <f ca="1"/>
        <v>-0.95272420967019378</v>
      </c>
      <c r="AS19" s="34">
        <f ca="1"/>
        <v>-0.34793850494374667</v>
      </c>
      <c r="AT19" s="34">
        <f t="shared" ca="1" si="17"/>
        <v>-1.4847395650744282</v>
      </c>
      <c r="AU19" s="33">
        <f t="shared" ca="1" si="18"/>
        <v>41</v>
      </c>
      <c r="AV19" s="21">
        <v>12</v>
      </c>
      <c r="AW19" s="6" t="str">
        <f t="shared" ca="1" si="6"/>
        <v>aofin</v>
      </c>
      <c r="AX19" s="6">
        <f t="shared" ca="1" si="19"/>
        <v>-3824.412406226968</v>
      </c>
      <c r="AY19" s="6" t="str">
        <f t="shared" ca="1" si="7"/>
        <v>afood</v>
      </c>
      <c r="AZ19" s="6">
        <f t="shared" ca="1" si="20"/>
        <v>-8.4107210800316388</v>
      </c>
      <c r="BA19" s="197"/>
      <c r="BB19" s="36">
        <f t="shared" si="21"/>
        <v>4.7770889070419535E-2</v>
      </c>
      <c r="BC19" s="36">
        <f ca="1"/>
        <v>-11.526821180273485</v>
      </c>
      <c r="BD19" s="33">
        <f t="shared" ca="1" si="22"/>
        <v>1</v>
      </c>
      <c r="BE19" s="203">
        <f ca="1"/>
        <v>-5.5064649593740697E-3</v>
      </c>
      <c r="BF19" s="33">
        <f t="shared" ca="1" si="23"/>
        <v>51</v>
      </c>
      <c r="BG19" s="36">
        <f t="shared" si="24"/>
        <v>9.267277301412645E-2</v>
      </c>
      <c r="BH19" s="42">
        <f ca="1"/>
        <v>-10.577219033090108</v>
      </c>
      <c r="BI19" s="33">
        <f t="shared" ca="1" si="25"/>
        <v>1</v>
      </c>
      <c r="BJ19" s="203">
        <f ca="1"/>
        <v>-9.8022021857425753E-3</v>
      </c>
      <c r="BK19" s="33">
        <f t="shared" ca="1" si="26"/>
        <v>41</v>
      </c>
      <c r="BL19" s="204">
        <v>12</v>
      </c>
      <c r="BM19" s="6" t="str">
        <f t="shared" ca="1" si="8"/>
        <v>aofin</v>
      </c>
      <c r="BN19" s="42">
        <f t="shared" ca="1" si="9"/>
        <v>-0.10762557560323111</v>
      </c>
      <c r="BO19" s="6" t="str">
        <f t="shared" ca="1" si="27"/>
        <v>afood</v>
      </c>
      <c r="BP19" s="42">
        <f t="shared" ca="1" si="28"/>
        <v>-5.5527306265475931E-2</v>
      </c>
      <c r="BQ19" s="205">
        <v>12</v>
      </c>
      <c r="BR19" s="6" t="str">
        <f t="shared" ca="1" si="29"/>
        <v>aofin</v>
      </c>
      <c r="BS19" s="6" t="str">
        <f ca="1">VLOOKUP(BR19,Notes!$A$12:$B$206,2,0)</f>
        <v>Activities to financial intermediation</v>
      </c>
      <c r="BT19" s="42">
        <f t="shared" ca="1" si="30"/>
        <v>-7.0256152883826477</v>
      </c>
      <c r="BU19" s="205">
        <v>12</v>
      </c>
      <c r="BV19" s="6" t="str">
        <f t="shared" ca="1" si="31"/>
        <v>afood</v>
      </c>
      <c r="BW19" s="6" t="str">
        <f ca="1">VLOOKUP(BV19,Notes!$A$12:$B$206,2,0)</f>
        <v>Food</v>
      </c>
      <c r="BX19" s="42">
        <f t="shared" ca="1" si="10"/>
        <v>-4.9078429322902331</v>
      </c>
    </row>
    <row r="20" spans="1:76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-660.06683532583168</v>
      </c>
      <c r="R20" s="28">
        <v>0</v>
      </c>
      <c r="S20" s="28"/>
      <c r="T20" s="35" t="e">
        <f ca="1"/>
        <v>#DIV/0!</v>
      </c>
      <c r="U20" s="30">
        <f ca="1"/>
        <v>-6.9199211642542373</v>
      </c>
      <c r="V20" s="31">
        <v>0</v>
      </c>
      <c r="W20" s="32">
        <f ca="1"/>
        <v>-6.9199211642542373</v>
      </c>
      <c r="X20" s="28">
        <f ca="1"/>
        <v>-557.83332203746409</v>
      </c>
      <c r="Y20" s="28">
        <f t="shared" ca="1" si="32"/>
        <v>-102.23351328836759</v>
      </c>
      <c r="Z20" s="33">
        <f t="shared" ca="1" si="11"/>
        <v>40</v>
      </c>
      <c r="AA20" s="33">
        <f t="shared" ca="1" si="12"/>
        <v>57</v>
      </c>
      <c r="AB20" s="33">
        <f t="shared" ca="1" si="1"/>
        <v>51</v>
      </c>
      <c r="AC20" s="21">
        <v>13</v>
      </c>
      <c r="AD20" s="6" t="str">
        <f t="shared" ca="1" si="13"/>
        <v>aeduc</v>
      </c>
      <c r="AE20" s="6">
        <f t="shared" ca="1" si="14"/>
        <v>-3326.0088493938447</v>
      </c>
      <c r="AF20" s="6" t="str">
        <f t="shared" ca="1" si="2"/>
        <v>apost</v>
      </c>
      <c r="AG20" s="6">
        <f t="shared" ca="1" si="3"/>
        <v>-4951.6070675003948</v>
      </c>
      <c r="AH20" s="6" t="str">
        <f t="shared" ca="1" si="4"/>
        <v>afins</v>
      </c>
      <c r="AI20" s="6">
        <f t="shared" ca="1" si="5"/>
        <v>-7407.7898127520812</v>
      </c>
      <c r="AJ20" s="17"/>
      <c r="AK20" s="6">
        <v>1535.4607687463567</v>
      </c>
      <c r="AL20" s="6">
        <f ca="1"/>
        <v>-89.795880256527596</v>
      </c>
      <c r="AM20" s="6">
        <f t="shared" ca="1" si="15"/>
        <v>-16.456794448772357</v>
      </c>
      <c r="AN20" s="6">
        <f ca="1"/>
        <v>-106.25267470529995</v>
      </c>
      <c r="AO20" s="33">
        <f t="shared" ca="1" si="16"/>
        <v>58</v>
      </c>
      <c r="AP20" s="34">
        <f ca="1"/>
        <v>-3.2369421183871268E-2</v>
      </c>
      <c r="AQ20" s="34">
        <f ca="1"/>
        <v>-0.17094888089042576</v>
      </c>
      <c r="AR20" s="34">
        <f ca="1"/>
        <v>-0.28754456340872447</v>
      </c>
      <c r="AS20" s="34">
        <f ca="1"/>
        <v>-0.3291823676144357</v>
      </c>
      <c r="AT20" s="34">
        <f t="shared" ca="1" si="17"/>
        <v>-0.82004523309745725</v>
      </c>
      <c r="AU20" s="33">
        <f t="shared" ca="1" si="18"/>
        <v>51</v>
      </c>
      <c r="AV20" s="21">
        <v>13</v>
      </c>
      <c r="AW20" s="6" t="str">
        <f t="shared" ca="1" si="6"/>
        <v>aelcg</v>
      </c>
      <c r="AX20" s="6">
        <f t="shared" ca="1" si="19"/>
        <v>-2839.7282156197321</v>
      </c>
      <c r="AY20" s="6" t="str">
        <f t="shared" ca="1" si="7"/>
        <v>amach</v>
      </c>
      <c r="AZ20" s="6">
        <f t="shared" ca="1" si="20"/>
        <v>-7.288933090830076</v>
      </c>
      <c r="BA20" s="197"/>
      <c r="BB20" s="36">
        <f t="shared" si="21"/>
        <v>4.3210520074518068E-2</v>
      </c>
      <c r="BC20" s="36">
        <f ca="1"/>
        <v>-6.9199211642542382</v>
      </c>
      <c r="BD20" s="33">
        <f t="shared" ca="1" si="22"/>
        <v>13</v>
      </c>
      <c r="BE20" s="203">
        <f ca="1"/>
        <v>-2.990133923820902E-3</v>
      </c>
      <c r="BF20" s="33">
        <f t="shared" ca="1" si="23"/>
        <v>58</v>
      </c>
      <c r="BG20" s="36">
        <f t="shared" si="24"/>
        <v>8.8229331372821851E-2</v>
      </c>
      <c r="BH20" s="42">
        <f ca="1"/>
        <v>-6.1361814715649157</v>
      </c>
      <c r="BI20" s="33">
        <f t="shared" ca="1" si="25"/>
        <v>6</v>
      </c>
      <c r="BJ20" s="203">
        <f ca="1"/>
        <v>-5.4139118841847059E-3</v>
      </c>
      <c r="BK20" s="33">
        <f t="shared" ca="1" si="26"/>
        <v>51</v>
      </c>
      <c r="BL20" s="204">
        <v>13</v>
      </c>
      <c r="BM20" s="6" t="str">
        <f t="shared" ca="1" si="8"/>
        <v>aelcg</v>
      </c>
      <c r="BN20" s="42">
        <f t="shared" ca="1" si="9"/>
        <v>-7.9914860454166167E-2</v>
      </c>
      <c r="BO20" s="6" t="str">
        <f t="shared" ca="1" si="27"/>
        <v>amach</v>
      </c>
      <c r="BP20" s="42">
        <f t="shared" ca="1" si="28"/>
        <v>-4.812129854644534E-2</v>
      </c>
      <c r="BQ20" s="205">
        <v>13</v>
      </c>
      <c r="BR20" s="6" t="str">
        <f t="shared" ca="1" si="29"/>
        <v>aelcg</v>
      </c>
      <c r="BS20" s="6" t="str">
        <f ca="1">VLOOKUP(BR20,Notes!$A$12:$B$206,2,0)</f>
        <v>Electricity, gas, steam and hot water supply</v>
      </c>
      <c r="BT20" s="42">
        <f t="shared" ca="1" si="30"/>
        <v>-6.9199211642542382</v>
      </c>
      <c r="BU20" s="205">
        <v>13</v>
      </c>
      <c r="BV20" s="6" t="str">
        <f t="shared" ca="1" si="31"/>
        <v>amach</v>
      </c>
      <c r="BW20" s="6" t="str">
        <f ca="1">VLOOKUP(BV20,Notes!$A$12:$B$206,2,0)</f>
        <v>Machinery and equipment</v>
      </c>
      <c r="BX20" s="42">
        <f t="shared" ca="1" si="10"/>
        <v>-4.8643572662002823</v>
      </c>
    </row>
    <row r="21" spans="1:76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-3173.7210188801578</v>
      </c>
      <c r="R21" s="28">
        <v>0</v>
      </c>
      <c r="S21" s="28"/>
      <c r="T21" s="35" t="e">
        <f ca="1"/>
        <v>#DIV/0!</v>
      </c>
      <c r="U21" s="30">
        <f ca="1"/>
        <v>-6.3496459258709672</v>
      </c>
      <c r="V21" s="31">
        <v>0</v>
      </c>
      <c r="W21" s="32">
        <f ca="1"/>
        <v>-6.3496459258709672</v>
      </c>
      <c r="X21" s="28">
        <f ca="1"/>
        <v>-1008.18761826992</v>
      </c>
      <c r="Y21" s="28">
        <f t="shared" ca="1" si="32"/>
        <v>-2165.5334006102375</v>
      </c>
      <c r="Z21" s="33">
        <f t="shared" ca="1" si="11"/>
        <v>30</v>
      </c>
      <c r="AA21" s="33">
        <f t="shared" ca="1" si="12"/>
        <v>28</v>
      </c>
      <c r="AB21" s="33">
        <f t="shared" ca="1" si="1"/>
        <v>36</v>
      </c>
      <c r="AC21" s="21">
        <v>14</v>
      </c>
      <c r="AD21" s="6" t="str">
        <f t="shared" ca="1" si="13"/>
        <v>afabm</v>
      </c>
      <c r="AE21" s="6">
        <f t="shared" ca="1" si="14"/>
        <v>-2704.9995482692902</v>
      </c>
      <c r="AF21" s="6" t="str">
        <f t="shared" ca="1" si="2"/>
        <v>aagri</v>
      </c>
      <c r="AG21" s="6">
        <f t="shared" ca="1" si="3"/>
        <v>-4518.0966064758413</v>
      </c>
      <c r="AH21" s="6" t="str">
        <f t="shared" ca="1" si="4"/>
        <v>aacct</v>
      </c>
      <c r="AI21" s="6">
        <f t="shared" ca="1" si="5"/>
        <v>-7257.4196521741433</v>
      </c>
      <c r="AJ21" s="17"/>
      <c r="AK21" s="6">
        <v>19056.848420258219</v>
      </c>
      <c r="AL21" s="6">
        <f ca="1"/>
        <v>-384.3909900444902</v>
      </c>
      <c r="AM21" s="6">
        <f t="shared" ca="1" si="15"/>
        <v>-825.65140927184154</v>
      </c>
      <c r="AN21" s="6">
        <f ca="1"/>
        <v>-1210.0423993163317</v>
      </c>
      <c r="AO21" s="33">
        <f t="shared" ca="1" si="16"/>
        <v>31</v>
      </c>
      <c r="AP21" s="34">
        <f ca="1"/>
        <v>-8.7030544110133848E-2</v>
      </c>
      <c r="AQ21" s="34">
        <f ca="1"/>
        <v>-0.15373307776924997</v>
      </c>
      <c r="AR21" s="34">
        <f ca="1"/>
        <v>-1.275905307822998</v>
      </c>
      <c r="AS21" s="34">
        <f ca="1"/>
        <v>-0.87797199205940002</v>
      </c>
      <c r="AT21" s="34">
        <f t="shared" ca="1" si="17"/>
        <v>-2.3946409217617819</v>
      </c>
      <c r="AU21" s="33">
        <f t="shared" ca="1" si="18"/>
        <v>28</v>
      </c>
      <c r="AV21" s="21">
        <v>14</v>
      </c>
      <c r="AW21" s="6" t="str">
        <f t="shared" ca="1" si="6"/>
        <v>aacct</v>
      </c>
      <c r="AX21" s="6">
        <f t="shared" ca="1" si="19"/>
        <v>-2762.3506420608496</v>
      </c>
      <c r="AY21" s="6" t="str">
        <f t="shared" ca="1" si="7"/>
        <v>abisc</v>
      </c>
      <c r="AZ21" s="6">
        <f t="shared" ca="1" si="20"/>
        <v>-6.2332076443788456</v>
      </c>
      <c r="BA21" s="197"/>
      <c r="BB21" s="36">
        <f t="shared" si="21"/>
        <v>0.53629265428444339</v>
      </c>
      <c r="BC21" s="36">
        <f ca="1"/>
        <v>-6.3496459258709672</v>
      </c>
      <c r="BD21" s="33">
        <f t="shared" ca="1" si="22"/>
        <v>20</v>
      </c>
      <c r="BE21" s="203">
        <f ca="1"/>
        <v>-3.4052684673517429E-2</v>
      </c>
      <c r="BF21" s="33">
        <f t="shared" ca="1" si="23"/>
        <v>31</v>
      </c>
      <c r="BG21" s="36">
        <f t="shared" si="24"/>
        <v>0.40275467972671508</v>
      </c>
      <c r="BH21" s="42">
        <f ca="1"/>
        <v>-3.9253029357852984</v>
      </c>
      <c r="BI21" s="33">
        <f t="shared" ca="1" si="25"/>
        <v>20</v>
      </c>
      <c r="BJ21" s="203">
        <f ca="1"/>
        <v>-1.5809341267325423E-2</v>
      </c>
      <c r="BK21" s="33">
        <f t="shared" ca="1" si="26"/>
        <v>28</v>
      </c>
      <c r="BL21" s="204">
        <v>14</v>
      </c>
      <c r="BM21" s="6" t="str">
        <f t="shared" ca="1" si="8"/>
        <v>aacct</v>
      </c>
      <c r="BN21" s="42">
        <f t="shared" ca="1" si="9"/>
        <v>-7.7737321787181249E-2</v>
      </c>
      <c r="BO21" s="6" t="str">
        <f t="shared" ca="1" si="27"/>
        <v>abisc</v>
      </c>
      <c r="BP21" s="42">
        <f t="shared" ca="1" si="28"/>
        <v>-4.1151433580107255E-2</v>
      </c>
      <c r="BQ21" s="205">
        <v>14</v>
      </c>
      <c r="BR21" s="6" t="str">
        <f t="shared" ca="1" si="29"/>
        <v>aacct</v>
      </c>
      <c r="BS21" s="6" t="str">
        <f ca="1">VLOOKUP(BR21,Notes!$A$12:$B$206,2,0)</f>
        <v>Hotels and restaurants</v>
      </c>
      <c r="BT21" s="42">
        <f t="shared" ca="1" si="30"/>
        <v>-6.8176580997930643</v>
      </c>
      <c r="BU21" s="205">
        <v>14</v>
      </c>
      <c r="BV21" s="6" t="str">
        <f t="shared" ca="1" si="31"/>
        <v>abisc</v>
      </c>
      <c r="BW21" s="6" t="str">
        <f ca="1">VLOOKUP(BV21,Notes!$A$12:$B$206,2,0)</f>
        <v>Basic iron and steel, casting of metals</v>
      </c>
      <c r="BX21" s="42">
        <f t="shared" ca="1" si="10"/>
        <v>-4.6845419845429692</v>
      </c>
    </row>
    <row r="22" spans="1:76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-3843.3084753993598</v>
      </c>
      <c r="R22" s="28">
        <v>0</v>
      </c>
      <c r="S22" s="28"/>
      <c r="T22" s="35" t="e">
        <f ca="1"/>
        <v>#DIV/0!</v>
      </c>
      <c r="U22" s="30">
        <f ca="1"/>
        <v>-4.6750068967326222</v>
      </c>
      <c r="V22" s="31">
        <v>0</v>
      </c>
      <c r="W22" s="32">
        <f ca="1"/>
        <v>-4.6750068967326222</v>
      </c>
      <c r="X22" s="28">
        <f ca="1"/>
        <v>-924.27154933413624</v>
      </c>
      <c r="Y22" s="28">
        <f t="shared" ca="1" si="32"/>
        <v>-2919.0369260652237</v>
      </c>
      <c r="Z22" s="33">
        <f t="shared" ca="1" si="11"/>
        <v>31</v>
      </c>
      <c r="AA22" s="33">
        <f t="shared" ca="1" si="12"/>
        <v>22</v>
      </c>
      <c r="AB22" s="33">
        <f t="shared" ca="1" si="1"/>
        <v>29</v>
      </c>
      <c r="AC22" s="21">
        <v>15</v>
      </c>
      <c r="AD22" s="6" t="str">
        <f t="shared" ca="1" si="13"/>
        <v>aomnf</v>
      </c>
      <c r="AE22" s="6">
        <f t="shared" ca="1" si="14"/>
        <v>-2616.0961636770098</v>
      </c>
      <c r="AF22" s="6" t="str">
        <f t="shared" ca="1" si="2"/>
        <v>aelcg</v>
      </c>
      <c r="AG22" s="6">
        <f t="shared" ca="1" si="3"/>
        <v>-4467.881723718293</v>
      </c>
      <c r="AH22" s="6" t="str">
        <f t="shared" ca="1" si="4"/>
        <v>amach</v>
      </c>
      <c r="AI22" s="6">
        <f t="shared" ca="1" si="5"/>
        <v>-7219.0273581980555</v>
      </c>
      <c r="AJ22" s="17"/>
      <c r="AK22" s="6">
        <v>18842.519346137829</v>
      </c>
      <c r="AL22" s="6">
        <f ca="1"/>
        <v>-211.8437067969538</v>
      </c>
      <c r="AM22" s="6">
        <f t="shared" ca="1" si="15"/>
        <v>-669.04537215316816</v>
      </c>
      <c r="AN22" s="6">
        <f ca="1"/>
        <v>-880.88907895012198</v>
      </c>
      <c r="AO22" s="33">
        <f t="shared" ca="1" si="16"/>
        <v>34</v>
      </c>
      <c r="AP22" s="34">
        <f ca="1"/>
        <v>-1.3541965302695011E-2</v>
      </c>
      <c r="AQ22" s="34">
        <f ca="1"/>
        <v>-6.0336341307034476E-2</v>
      </c>
      <c r="AR22" s="34">
        <f ca="1"/>
        <v>-0.88084654359644532</v>
      </c>
      <c r="AS22" s="34">
        <f ca="1"/>
        <v>-0.9036964196170898</v>
      </c>
      <c r="AT22" s="34">
        <f t="shared" ca="1" si="17"/>
        <v>-1.8584212698232645</v>
      </c>
      <c r="AU22" s="33">
        <f t="shared" ca="1" si="18"/>
        <v>32</v>
      </c>
      <c r="AV22" s="21">
        <v>15</v>
      </c>
      <c r="AW22" s="6" t="str">
        <f t="shared" ca="1" si="6"/>
        <v>acoal</v>
      </c>
      <c r="AX22" s="6">
        <f t="shared" ca="1" si="19"/>
        <v>-2580.531735662636</v>
      </c>
      <c r="AY22" s="6" t="str">
        <f t="shared" ca="1" si="7"/>
        <v>amtvp</v>
      </c>
      <c r="AZ22" s="6">
        <f t="shared" ca="1" si="20"/>
        <v>-5.5932609753241067</v>
      </c>
      <c r="BA22" s="197"/>
      <c r="BB22" s="36">
        <f t="shared" si="21"/>
        <v>0.53026106367116232</v>
      </c>
      <c r="BC22" s="36">
        <f ca="1"/>
        <v>-4.6750068967326222</v>
      </c>
      <c r="BD22" s="33">
        <f t="shared" ca="1" si="22"/>
        <v>33</v>
      </c>
      <c r="BE22" s="203">
        <f ca="1"/>
        <v>-2.4789741297314597E-2</v>
      </c>
      <c r="BF22" s="33">
        <f t="shared" ca="1" si="23"/>
        <v>34</v>
      </c>
      <c r="BG22" s="36">
        <f t="shared" si="24"/>
        <v>0.3265314346751052</v>
      </c>
      <c r="BH22" s="42">
        <f ca="1"/>
        <v>-3.7574442489900131</v>
      </c>
      <c r="BI22" s="33">
        <f t="shared" ca="1" si="25"/>
        <v>26</v>
      </c>
      <c r="BJ22" s="203">
        <f ca="1"/>
        <v>-1.2269236613344321E-2</v>
      </c>
      <c r="BK22" s="33">
        <f t="shared" ca="1" si="26"/>
        <v>32</v>
      </c>
      <c r="BL22" s="204">
        <v>15</v>
      </c>
      <c r="BM22" s="6" t="str">
        <f t="shared" ca="1" si="8"/>
        <v>acoal</v>
      </c>
      <c r="BN22" s="42">
        <f t="shared" ca="1" si="9"/>
        <v>-7.2620623487385891E-2</v>
      </c>
      <c r="BO22" s="6" t="str">
        <f t="shared" ca="1" si="27"/>
        <v>amtvp</v>
      </c>
      <c r="BP22" s="42">
        <f t="shared" ca="1" si="28"/>
        <v>-3.6926526542048636E-2</v>
      </c>
      <c r="BQ22" s="205">
        <v>15</v>
      </c>
      <c r="BR22" s="6" t="str">
        <f t="shared" ca="1" si="29"/>
        <v>acoal</v>
      </c>
      <c r="BS22" s="6" t="str">
        <f ca="1">VLOOKUP(BR22,Notes!$A$12:$B$206,2,0)</f>
        <v>Mining of coal and lignite</v>
      </c>
      <c r="BT22" s="42">
        <f t="shared" ca="1" si="30"/>
        <v>-6.8158556774073</v>
      </c>
      <c r="BU22" s="205">
        <v>15</v>
      </c>
      <c r="BV22" s="6" t="str">
        <f t="shared" ca="1" si="31"/>
        <v>amtvp</v>
      </c>
      <c r="BW22" s="6" t="str">
        <f ca="1">VLOOKUP(BV22,Notes!$A$12:$B$206,2,0)</f>
        <v>Motor vehicles, trailers, parts</v>
      </c>
      <c r="BX22" s="42">
        <f t="shared" ca="1" si="10"/>
        <v>-4.5733701292447222</v>
      </c>
    </row>
    <row r="23" spans="1:76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-1703.0470254802658</v>
      </c>
      <c r="R23" s="28">
        <v>0</v>
      </c>
      <c r="S23" s="28"/>
      <c r="T23" s="35" t="e">
        <f ca="1"/>
        <v>#DIV/0!</v>
      </c>
      <c r="U23" s="30">
        <f ca="1"/>
        <v>-3.5519284461333371</v>
      </c>
      <c r="V23" s="31">
        <v>0</v>
      </c>
      <c r="W23" s="32">
        <f ca="1"/>
        <v>-3.5519284461333371</v>
      </c>
      <c r="X23" s="28">
        <f ca="1"/>
        <v>-94.384369376934316</v>
      </c>
      <c r="Y23" s="28">
        <f t="shared" ca="1" si="32"/>
        <v>-1608.6626561033315</v>
      </c>
      <c r="Z23" s="33">
        <f t="shared" ca="1" si="11"/>
        <v>53</v>
      </c>
      <c r="AA23" s="33">
        <f t="shared" ca="1" si="12"/>
        <v>32</v>
      </c>
      <c r="AB23" s="33">
        <f t="shared" ca="1" si="1"/>
        <v>41</v>
      </c>
      <c r="AC23" s="21">
        <v>16</v>
      </c>
      <c r="AD23" s="6" t="str">
        <f t="shared" ca="1" si="13"/>
        <v>aobus</v>
      </c>
      <c r="AE23" s="6">
        <f t="shared" ca="1" si="14"/>
        <v>-2420.2921454264615</v>
      </c>
      <c r="AF23" s="6" t="str">
        <f t="shared" ca="1" si="2"/>
        <v>afabm</v>
      </c>
      <c r="AG23" s="6">
        <f t="shared" ca="1" si="3"/>
        <v>-3920.4350397842563</v>
      </c>
      <c r="AH23" s="6" t="str">
        <f t="shared" ca="1" si="4"/>
        <v>amtvs</v>
      </c>
      <c r="AI23" s="6">
        <f t="shared" ca="1" si="5"/>
        <v>-6904.6304462560238</v>
      </c>
      <c r="AJ23" s="17"/>
      <c r="AK23" s="6">
        <v>13671.117346026102</v>
      </c>
      <c r="AL23" s="6">
        <f ca="1"/>
        <v>-26.911732527137826</v>
      </c>
      <c r="AM23" s="6">
        <f t="shared" ca="1" si="15"/>
        <v>-458.67657339063226</v>
      </c>
      <c r="AN23" s="6">
        <f ca="1"/>
        <v>-485.58830591777007</v>
      </c>
      <c r="AO23" s="33">
        <f t="shared" ca="1" si="16"/>
        <v>41</v>
      </c>
      <c r="AP23" s="34">
        <f ca="1"/>
        <v>-4.3115215683157397E-2</v>
      </c>
      <c r="AQ23" s="34">
        <f ca="1"/>
        <v>-0.10272213263187151</v>
      </c>
      <c r="AR23" s="34">
        <f ca="1"/>
        <v>-0.70392079709884137</v>
      </c>
      <c r="AS23" s="34">
        <f ca="1"/>
        <v>-1.4783854839546737</v>
      </c>
      <c r="AT23" s="34">
        <f t="shared" ca="1" si="17"/>
        <v>-2.3281436293685438</v>
      </c>
      <c r="AU23" s="33">
        <f t="shared" ca="1" si="18"/>
        <v>29</v>
      </c>
      <c r="AV23" s="21">
        <v>16</v>
      </c>
      <c r="AW23" s="6" t="str">
        <f t="shared" ca="1" si="6"/>
        <v>abevt</v>
      </c>
      <c r="AX23" s="6">
        <f t="shared" ca="1" si="19"/>
        <v>-2364.5491634696868</v>
      </c>
      <c r="AY23" s="6" t="str">
        <f t="shared" ca="1" si="7"/>
        <v>afins</v>
      </c>
      <c r="AZ23" s="6">
        <f t="shared" ca="1" si="20"/>
        <v>-5.3251670690093862</v>
      </c>
      <c r="BA23" s="197"/>
      <c r="BB23" s="36">
        <f t="shared" si="21"/>
        <v>0.38472887262620575</v>
      </c>
      <c r="BC23" s="36">
        <f ca="1"/>
        <v>-3.5519284461333371</v>
      </c>
      <c r="BD23" s="33">
        <f t="shared" ca="1" si="22"/>
        <v>49</v>
      </c>
      <c r="BE23" s="203">
        <f ca="1"/>
        <v>-1.3665294267298296E-2</v>
      </c>
      <c r="BF23" s="33">
        <f t="shared" ca="1" si="23"/>
        <v>41</v>
      </c>
      <c r="BG23" s="36">
        <f t="shared" si="24"/>
        <v>0.57728323834879713</v>
      </c>
      <c r="BH23" s="42">
        <f ca="1"/>
        <v>-2.662528078180999</v>
      </c>
      <c r="BI23" s="33">
        <f t="shared" ca="1" si="25"/>
        <v>37</v>
      </c>
      <c r="BJ23" s="203">
        <f ca="1"/>
        <v>-1.5370328311669264E-2</v>
      </c>
      <c r="BK23" s="33">
        <f t="shared" ca="1" si="26"/>
        <v>29</v>
      </c>
      <c r="BL23" s="204">
        <v>16</v>
      </c>
      <c r="BM23" s="6" t="str">
        <f t="shared" ca="1" si="8"/>
        <v>abevt</v>
      </c>
      <c r="BN23" s="42">
        <f t="shared" ca="1" si="9"/>
        <v>-6.6542500580273611E-2</v>
      </c>
      <c r="BO23" s="6" t="str">
        <f t="shared" ca="1" si="27"/>
        <v>afins</v>
      </c>
      <c r="BP23" s="42">
        <f t="shared" ca="1" si="28"/>
        <v>-3.5156579316098155E-2</v>
      </c>
      <c r="BQ23" s="205">
        <v>16</v>
      </c>
      <c r="BR23" s="6" t="str">
        <f t="shared" ca="1" si="29"/>
        <v>abevt</v>
      </c>
      <c r="BS23" s="6" t="str">
        <f ca="1">VLOOKUP(BR23,Notes!$A$12:$B$206,2,0)</f>
        <v>Beverages and tobacco</v>
      </c>
      <c r="BT23" s="42">
        <f t="shared" ca="1" si="30"/>
        <v>-6.8118389752504838</v>
      </c>
      <c r="BU23" s="205">
        <v>16</v>
      </c>
      <c r="BV23" s="6" t="str">
        <f t="shared" ca="1" si="31"/>
        <v>afins</v>
      </c>
      <c r="BW23" s="6" t="str">
        <f ca="1">VLOOKUP(BV23,Notes!$A$12:$B$206,2,0)</f>
        <v>Financial intermediation</v>
      </c>
      <c r="BX23" s="42">
        <f t="shared" ca="1" si="10"/>
        <v>-4.4111616211171674</v>
      </c>
    </row>
    <row r="24" spans="1:76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-6883.6697682615095</v>
      </c>
      <c r="R24" s="28">
        <v>0</v>
      </c>
      <c r="S24" s="28"/>
      <c r="T24" s="35" t="e">
        <f ca="1"/>
        <v>#DIV/0!</v>
      </c>
      <c r="U24" s="30">
        <f ca="1"/>
        <v>-4.3034729131641249</v>
      </c>
      <c r="V24" s="31">
        <v>0</v>
      </c>
      <c r="W24" s="32">
        <f ca="1"/>
        <v>-4.3034729131641249</v>
      </c>
      <c r="X24" s="28">
        <f ca="1"/>
        <v>-1334.7590003016849</v>
      </c>
      <c r="Y24" s="28">
        <f t="shared" ca="1" si="32"/>
        <v>-5548.9107679598246</v>
      </c>
      <c r="Z24" s="33">
        <f t="shared" ca="1" si="11"/>
        <v>23</v>
      </c>
      <c r="AA24" s="33">
        <f t="shared" ca="1" si="12"/>
        <v>11</v>
      </c>
      <c r="AB24" s="33">
        <f t="shared" ca="1" si="1"/>
        <v>17</v>
      </c>
      <c r="AC24" s="21">
        <v>17</v>
      </c>
      <c r="AD24" s="6" t="str">
        <f t="shared" ca="1" si="13"/>
        <v>agold</v>
      </c>
      <c r="AE24" s="6">
        <f t="shared" ca="1" si="14"/>
        <v>-2257.5016039965421</v>
      </c>
      <c r="AF24" s="6" t="str">
        <f t="shared" ca="1" si="2"/>
        <v>abchm</v>
      </c>
      <c r="AG24" s="6">
        <f t="shared" ca="1" si="3"/>
        <v>-3821.7876175783822</v>
      </c>
      <c r="AH24" s="6" t="str">
        <f t="shared" ca="1" si="4"/>
        <v>apetr</v>
      </c>
      <c r="AI24" s="6">
        <f t="shared" ca="1" si="5"/>
        <v>-6883.6697682615095</v>
      </c>
      <c r="AJ24" s="17"/>
      <c r="AK24" s="6">
        <v>40729.341659067555</v>
      </c>
      <c r="AL24" s="6">
        <f ca="1"/>
        <v>-339.8672319488029</v>
      </c>
      <c r="AM24" s="6">
        <f t="shared" ca="1" si="15"/>
        <v>-1412.9089540592408</v>
      </c>
      <c r="AN24" s="6">
        <f ca="1"/>
        <v>-1752.7761860080439</v>
      </c>
      <c r="AO24" s="33">
        <f t="shared" ca="1" si="16"/>
        <v>25</v>
      </c>
      <c r="AP24" s="34">
        <f ca="1"/>
        <v>-2.980037380135761E-2</v>
      </c>
      <c r="AQ24" s="34">
        <f ca="1"/>
        <v>-0.12383289127066889</v>
      </c>
      <c r="AR24" s="34">
        <f ca="1"/>
        <v>-0.33687132732068414</v>
      </c>
      <c r="AS24" s="34">
        <f ca="1"/>
        <v>-1.0057628802519021</v>
      </c>
      <c r="AT24" s="34">
        <f t="shared" ca="1" si="17"/>
        <v>-1.4962674726446128</v>
      </c>
      <c r="AU24" s="33">
        <f t="shared" ca="1" si="18"/>
        <v>40</v>
      </c>
      <c r="AV24" s="21">
        <v>17</v>
      </c>
      <c r="AW24" s="6" t="str">
        <f t="shared" ca="1" si="6"/>
        <v>amach</v>
      </c>
      <c r="AX24" s="6">
        <f t="shared" ca="1" si="19"/>
        <v>-2352.7030152059519</v>
      </c>
      <c r="AY24" s="6" t="str">
        <f t="shared" ca="1" si="7"/>
        <v>awtrd</v>
      </c>
      <c r="AZ24" s="6">
        <f t="shared" ca="1" si="20"/>
        <v>-5.1003427790297371</v>
      </c>
      <c r="BA24" s="197"/>
      <c r="BB24" s="36">
        <f t="shared" si="21"/>
        <v>1.1461940749016741</v>
      </c>
      <c r="BC24" s="36">
        <f ca="1"/>
        <v>-4.3034729131641249</v>
      </c>
      <c r="BD24" s="33">
        <f t="shared" ca="1" si="22"/>
        <v>40</v>
      </c>
      <c r="BE24" s="203">
        <f ca="1"/>
        <v>-4.9326151545685669E-2</v>
      </c>
      <c r="BF24" s="33">
        <f t="shared" ca="1" si="23"/>
        <v>25</v>
      </c>
      <c r="BG24" s="36">
        <f t="shared" si="24"/>
        <v>0.2678715437841514</v>
      </c>
      <c r="BH24" s="42">
        <f ca="1"/>
        <v>-3.6877037836885185</v>
      </c>
      <c r="BI24" s="33">
        <f t="shared" ca="1" si="25"/>
        <v>27</v>
      </c>
      <c r="BJ24" s="203">
        <f ca="1"/>
        <v>-9.878309055552998E-3</v>
      </c>
      <c r="BK24" s="33">
        <f t="shared" ca="1" si="26"/>
        <v>40</v>
      </c>
      <c r="BL24" s="204">
        <v>17</v>
      </c>
      <c r="BM24" s="6" t="str">
        <f t="shared" ca="1" si="8"/>
        <v>amach</v>
      </c>
      <c r="BN24" s="42">
        <f t="shared" ca="1" si="9"/>
        <v>-6.6209129492079827E-2</v>
      </c>
      <c r="BO24" s="6" t="str">
        <f t="shared" ca="1" si="27"/>
        <v>awtrd</v>
      </c>
      <c r="BP24" s="42">
        <f t="shared" ca="1" si="28"/>
        <v>-3.3672296686008699E-2</v>
      </c>
      <c r="BQ24" s="205">
        <v>17</v>
      </c>
      <c r="BR24" s="6" t="str">
        <f t="shared" ca="1" si="29"/>
        <v>amach</v>
      </c>
      <c r="BS24" s="6" t="str">
        <f ca="1">VLOOKUP(BR24,Notes!$A$12:$B$206,2,0)</f>
        <v>Machinery and equipment</v>
      </c>
      <c r="BT24" s="42">
        <f t="shared" ca="1" si="30"/>
        <v>-6.4790086673119527</v>
      </c>
      <c r="BU24" s="205">
        <v>17</v>
      </c>
      <c r="BV24" s="6" t="str">
        <f t="shared" ca="1" si="31"/>
        <v>awtrd</v>
      </c>
      <c r="BW24" s="6" t="str">
        <f ca="1">VLOOKUP(BV24,Notes!$A$12:$B$206,2,0)</f>
        <v>Wholesale trade, commission trade</v>
      </c>
      <c r="BX24" s="42">
        <f t="shared" ca="1" si="10"/>
        <v>-4.3442381683799844</v>
      </c>
    </row>
    <row r="25" spans="1:76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-5099.0300458404754</v>
      </c>
      <c r="R25" s="28">
        <v>0</v>
      </c>
      <c r="S25" s="28"/>
      <c r="T25" s="35" t="e">
        <f ca="1"/>
        <v>#DIV/0!</v>
      </c>
      <c r="U25" s="30">
        <f ca="1"/>
        <v>-4.4180253664395739</v>
      </c>
      <c r="V25" s="31">
        <v>0</v>
      </c>
      <c r="W25" s="32">
        <f ca="1"/>
        <v>-4.4180253664395739</v>
      </c>
      <c r="X25" s="28">
        <f ca="1"/>
        <v>-1277.2424282620934</v>
      </c>
      <c r="Y25" s="28">
        <f t="shared" ca="1" si="32"/>
        <v>-3821.7876175783822</v>
      </c>
      <c r="Z25" s="33">
        <f t="shared" ca="1" si="11"/>
        <v>25</v>
      </c>
      <c r="AA25" s="33">
        <f t="shared" ca="1" si="12"/>
        <v>17</v>
      </c>
      <c r="AB25" s="33">
        <f t="shared" ca="1" si="1"/>
        <v>22</v>
      </c>
      <c r="AC25" s="21">
        <v>18</v>
      </c>
      <c r="AD25" s="6" t="str">
        <f t="shared" ca="1" si="13"/>
        <v>acoal</v>
      </c>
      <c r="AE25" s="6">
        <f t="shared" ca="1" si="14"/>
        <v>-2228.284049035834</v>
      </c>
      <c r="AF25" s="6" t="str">
        <f t="shared" ca="1" si="2"/>
        <v>amore</v>
      </c>
      <c r="AG25" s="6">
        <f t="shared" ca="1" si="3"/>
        <v>-3710.254635143926</v>
      </c>
      <c r="AH25" s="6" t="str">
        <f t="shared" ca="1" si="4"/>
        <v>abevt</v>
      </c>
      <c r="AI25" s="6">
        <f t="shared" ca="1" si="5"/>
        <v>-6812.2049251645522</v>
      </c>
      <c r="AJ25" s="17"/>
      <c r="AK25" s="6">
        <v>21963.228322968826</v>
      </c>
      <c r="AL25" s="6">
        <f ca="1"/>
        <v>-243.05812716328862</v>
      </c>
      <c r="AM25" s="6">
        <f t="shared" ca="1" si="15"/>
        <v>-727.28287143451519</v>
      </c>
      <c r="AN25" s="6">
        <f ca="1"/>
        <v>-970.34099859780383</v>
      </c>
      <c r="AO25" s="33">
        <f t="shared" ca="1" si="16"/>
        <v>32</v>
      </c>
      <c r="AP25" s="34">
        <f ca="1"/>
        <v>-1.4113617473977358E-2</v>
      </c>
      <c r="AQ25" s="34">
        <f ca="1"/>
        <v>-0.1231715735914259</v>
      </c>
      <c r="AR25" s="34">
        <f ca="1"/>
        <v>-0.31036899114332284</v>
      </c>
      <c r="AS25" s="34">
        <f ca="1"/>
        <v>-0.23431875900027493</v>
      </c>
      <c r="AT25" s="34">
        <f t="shared" ca="1" si="17"/>
        <v>-0.68197294120900098</v>
      </c>
      <c r="AU25" s="33">
        <f t="shared" ca="1" si="18"/>
        <v>53</v>
      </c>
      <c r="AV25" s="21">
        <v>18</v>
      </c>
      <c r="AW25" s="6" t="str">
        <f t="shared" ca="1" si="6"/>
        <v>aagri</v>
      </c>
      <c r="AX25" s="6">
        <f t="shared" ca="1" si="19"/>
        <v>-2246.6952502371469</v>
      </c>
      <c r="AY25" s="6" t="str">
        <f t="shared" ca="1" si="7"/>
        <v>acomp</v>
      </c>
      <c r="AZ25" s="6">
        <f t="shared" ca="1" si="20"/>
        <v>-4.4832041579651332</v>
      </c>
      <c r="BA25" s="197"/>
      <c r="BB25" s="36">
        <f t="shared" si="21"/>
        <v>0.61808320842070374</v>
      </c>
      <c r="BC25" s="36">
        <f ca="1"/>
        <v>-4.4180253664395748</v>
      </c>
      <c r="BD25" s="33">
        <f t="shared" ca="1" si="22"/>
        <v>38</v>
      </c>
      <c r="BE25" s="203">
        <f ca="1"/>
        <v>-2.7307072933730279E-2</v>
      </c>
      <c r="BF25" s="33">
        <f t="shared" ca="1" si="23"/>
        <v>32</v>
      </c>
      <c r="BG25" s="36">
        <f t="shared" si="24"/>
        <v>0.1192297074284039</v>
      </c>
      <c r="BH25" s="42">
        <f ca="1"/>
        <v>-3.776209145603791</v>
      </c>
      <c r="BI25" s="33">
        <f t="shared" ca="1" si="25"/>
        <v>24</v>
      </c>
      <c r="BJ25" s="203">
        <f ca="1"/>
        <v>-4.5023631161880302E-3</v>
      </c>
      <c r="BK25" s="33">
        <f t="shared" ca="1" si="26"/>
        <v>53</v>
      </c>
      <c r="BL25" s="204">
        <v>18</v>
      </c>
      <c r="BM25" s="6" t="str">
        <f t="shared" ca="1" si="8"/>
        <v>aagri</v>
      </c>
      <c r="BN25" s="42">
        <f t="shared" ca="1" si="9"/>
        <v>-6.3225887751570065E-2</v>
      </c>
      <c r="BO25" s="6" t="str">
        <f t="shared" ca="1" si="27"/>
        <v>acomp</v>
      </c>
      <c r="BP25" s="42">
        <f t="shared" ca="1" si="28"/>
        <v>-2.9597967636925685E-2</v>
      </c>
      <c r="BQ25" s="205">
        <v>18</v>
      </c>
      <c r="BR25" s="6" t="str">
        <f t="shared" ca="1" si="29"/>
        <v>aagri</v>
      </c>
      <c r="BS25" s="6" t="str">
        <f ca="1">VLOOKUP(BR25,Notes!$A$12:$B$206,2,0)</f>
        <v>Agriculture</v>
      </c>
      <c r="BT25" s="42">
        <f t="shared" ca="1" si="30"/>
        <v>-6.4412519943848237</v>
      </c>
      <c r="BU25" s="205">
        <v>18</v>
      </c>
      <c r="BV25" s="6" t="str">
        <f t="shared" ca="1" si="31"/>
        <v>acomp</v>
      </c>
      <c r="BW25" s="6" t="str">
        <f ca="1">VLOOKUP(BV25,Notes!$A$12:$B$206,2,0)</f>
        <v>Computer and related activities</v>
      </c>
      <c r="BX25" s="42">
        <f t="shared" ca="1" si="10"/>
        <v>-4.2549025453767966</v>
      </c>
    </row>
    <row r="26" spans="1:76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-3132.3310328313996</v>
      </c>
      <c r="R26" s="28">
        <v>0</v>
      </c>
      <c r="S26" s="28"/>
      <c r="T26" s="35" t="e">
        <f ca="1"/>
        <v>#DIV/0!</v>
      </c>
      <c r="U26" s="30">
        <f ca="1"/>
        <v>-2.4690425459737897</v>
      </c>
      <c r="V26" s="31">
        <v>0</v>
      </c>
      <c r="W26" s="32">
        <f ca="1"/>
        <v>-2.4690425459737897</v>
      </c>
      <c r="X26" s="28">
        <f ca="1"/>
        <v>-760.21050946346304</v>
      </c>
      <c r="Y26" s="28">
        <f t="shared" ca="1" si="32"/>
        <v>-2372.1205233679366</v>
      </c>
      <c r="Z26" s="33">
        <f t="shared" ca="1" si="11"/>
        <v>33</v>
      </c>
      <c r="AA26" s="33">
        <f t="shared" ca="1" si="12"/>
        <v>25</v>
      </c>
      <c r="AB26" s="33">
        <f t="shared" ca="1" si="1"/>
        <v>37</v>
      </c>
      <c r="AC26" s="21">
        <v>19</v>
      </c>
      <c r="AD26" s="6" t="str">
        <f t="shared" ca="1" si="13"/>
        <v>aemch</v>
      </c>
      <c r="AE26" s="6">
        <f t="shared" ca="1" si="14"/>
        <v>-2085.9163546407362</v>
      </c>
      <c r="AF26" s="6" t="str">
        <f t="shared" ca="1" si="2"/>
        <v>amtvp</v>
      </c>
      <c r="AG26" s="6">
        <f t="shared" ca="1" si="3"/>
        <v>-3304.0883856238615</v>
      </c>
      <c r="AH26" s="6" t="str">
        <f t="shared" ca="1" si="4"/>
        <v>afabm</v>
      </c>
      <c r="AI26" s="6">
        <f t="shared" ca="1" si="5"/>
        <v>-6625.4345880535466</v>
      </c>
      <c r="AJ26" s="17"/>
      <c r="AK26" s="6">
        <v>27789.485082196501</v>
      </c>
      <c r="AL26" s="6">
        <f ca="1"/>
        <v>-166.52340760504853</v>
      </c>
      <c r="AM26" s="6">
        <f t="shared" ca="1" si="15"/>
        <v>-519.61080238142233</v>
      </c>
      <c r="AN26" s="6">
        <f ca="1"/>
        <v>-686.13420998647086</v>
      </c>
      <c r="AO26" s="33">
        <f t="shared" ca="1" si="16"/>
        <v>36</v>
      </c>
      <c r="AP26" s="34">
        <f ca="1"/>
        <v>-2.2849109376296306E-2</v>
      </c>
      <c r="AQ26" s="34">
        <f ca="1"/>
        <v>-9.5060419248242628E-2</v>
      </c>
      <c r="AR26" s="34">
        <f ca="1"/>
        <v>-0.32114725537210531</v>
      </c>
      <c r="AS26" s="34">
        <f ca="1"/>
        <v>-0.76448398438870102</v>
      </c>
      <c r="AT26" s="34">
        <f t="shared" ca="1" si="17"/>
        <v>-1.2035407683853454</v>
      </c>
      <c r="AU26" s="33">
        <f t="shared" ca="1" si="18"/>
        <v>45</v>
      </c>
      <c r="AV26" s="21">
        <v>19</v>
      </c>
      <c r="AW26" s="6" t="str">
        <f t="shared" ca="1" si="6"/>
        <v>aomin</v>
      </c>
      <c r="AX26" s="6">
        <f t="shared" ca="1" si="19"/>
        <v>-2013.0171495640282</v>
      </c>
      <c r="AY26" s="6" t="str">
        <f t="shared" ca="1" si="7"/>
        <v>amore</v>
      </c>
      <c r="AZ26" s="6">
        <f t="shared" ca="1" si="20"/>
        <v>-4.1334371951830358</v>
      </c>
      <c r="BA26" s="197"/>
      <c r="BB26" s="36">
        <f t="shared" si="21"/>
        <v>0.78204414430280533</v>
      </c>
      <c r="BC26" s="36">
        <f ca="1"/>
        <v>-2.4690425459737892</v>
      </c>
      <c r="BD26" s="33">
        <f t="shared" ca="1" si="22"/>
        <v>57</v>
      </c>
      <c r="BE26" s="203">
        <f ca="1"/>
        <v>-1.9309002651132917E-2</v>
      </c>
      <c r="BF26" s="33">
        <f t="shared" ca="1" si="23"/>
        <v>36</v>
      </c>
      <c r="BG26" s="36">
        <f t="shared" si="24"/>
        <v>0.57376119539865855</v>
      </c>
      <c r="BH26" s="42">
        <f ca="1"/>
        <v>-1.3848508690830745</v>
      </c>
      <c r="BI26" s="33">
        <f t="shared" ca="1" si="25"/>
        <v>57</v>
      </c>
      <c r="BJ26" s="203">
        <f ca="1"/>
        <v>-7.9457369009397604E-3</v>
      </c>
      <c r="BK26" s="33">
        <f t="shared" ca="1" si="26"/>
        <v>45</v>
      </c>
      <c r="BL26" s="204">
        <v>19</v>
      </c>
      <c r="BM26" s="6" t="str">
        <f t="shared" ca="1" si="8"/>
        <v>aomin</v>
      </c>
      <c r="BN26" s="42">
        <f t="shared" ca="1" si="9"/>
        <v>-5.6649782086327212E-2</v>
      </c>
      <c r="BO26" s="6" t="str">
        <f t="shared" ca="1" si="27"/>
        <v>amore</v>
      </c>
      <c r="BP26" s="42">
        <f t="shared" ca="1" si="28"/>
        <v>-2.7288817555839676E-2</v>
      </c>
      <c r="BQ26" s="205">
        <v>19</v>
      </c>
      <c r="BR26" s="6" t="str">
        <f t="shared" ca="1" si="29"/>
        <v>aomin</v>
      </c>
      <c r="BS26" s="6" t="str">
        <f ca="1">VLOOKUP(BR26,Notes!$A$12:$B$206,2,0)</f>
        <v>Other mining and quarrying</v>
      </c>
      <c r="BT26" s="42">
        <f t="shared" ca="1" si="30"/>
        <v>-6.3575909322429016</v>
      </c>
      <c r="BU26" s="205">
        <v>19</v>
      </c>
      <c r="BV26" s="6" t="str">
        <f t="shared" ca="1" si="31"/>
        <v>amore</v>
      </c>
      <c r="BW26" s="6" t="str">
        <f ca="1">VLOOKUP(BV26,Notes!$A$12:$B$206,2,0)</f>
        <v>Mining of metal ores</v>
      </c>
      <c r="BX26" s="42">
        <f t="shared" ca="1" si="10"/>
        <v>-4.0025697752777258</v>
      </c>
    </row>
    <row r="27" spans="1:76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-1339.4462692419183</v>
      </c>
      <c r="R27" s="28">
        <v>0</v>
      </c>
      <c r="S27" s="28"/>
      <c r="T27" s="35" t="e">
        <f ca="1"/>
        <v>#DIV/0!</v>
      </c>
      <c r="U27" s="30">
        <f ca="1"/>
        <v>-6.4412519943848254</v>
      </c>
      <c r="V27" s="31">
        <v>0</v>
      </c>
      <c r="W27" s="32">
        <f ca="1"/>
        <v>-6.4412519943848254</v>
      </c>
      <c r="X27" s="28">
        <f ca="1"/>
        <v>-606.34076021899182</v>
      </c>
      <c r="Y27" s="28">
        <f t="shared" ca="1" si="32"/>
        <v>-733.10550902292653</v>
      </c>
      <c r="Z27" s="33">
        <f t="shared" ca="1" si="11"/>
        <v>37</v>
      </c>
      <c r="AA27" s="33">
        <f t="shared" ca="1" si="12"/>
        <v>46</v>
      </c>
      <c r="AB27" s="33">
        <f t="shared" ca="1" si="1"/>
        <v>46</v>
      </c>
      <c r="AC27" s="21">
        <v>20</v>
      </c>
      <c r="AD27" s="6" t="str">
        <f t="shared" ca="1" si="13"/>
        <v>arecr</v>
      </c>
      <c r="AE27" s="6">
        <f t="shared" ca="1" si="14"/>
        <v>-1598.3426129593829</v>
      </c>
      <c r="AF27" s="6" t="str">
        <f t="shared" ca="1" si="2"/>
        <v>afood</v>
      </c>
      <c r="AG27" s="6">
        <f t="shared" ca="1" si="3"/>
        <v>-3005.5746328003606</v>
      </c>
      <c r="AH27" s="6" t="str">
        <f t="shared" ca="1" si="4"/>
        <v>aagri</v>
      </c>
      <c r="AI27" s="6">
        <f t="shared" ca="1" si="5"/>
        <v>-6025.8550777237542</v>
      </c>
      <c r="AJ27" s="17"/>
      <c r="AK27" s="6">
        <v>6023.609044630939</v>
      </c>
      <c r="AL27" s="6">
        <f ca="1"/>
        <v>-175.63802043276152</v>
      </c>
      <c r="AM27" s="6">
        <f t="shared" ca="1" si="15"/>
        <v>-212.35781728847351</v>
      </c>
      <c r="AN27" s="6">
        <f ca="1"/>
        <v>-387.99583772123503</v>
      </c>
      <c r="AO27" s="33">
        <f t="shared" ca="1" si="16"/>
        <v>45</v>
      </c>
      <c r="AP27" s="34">
        <f ca="1"/>
        <v>-5.6021811079246732E-2</v>
      </c>
      <c r="AQ27" s="34">
        <f ca="1"/>
        <v>-0.150209012451684</v>
      </c>
      <c r="AR27" s="34">
        <f ca="1"/>
        <v>-0.52424153899175197</v>
      </c>
      <c r="AS27" s="34">
        <f ca="1"/>
        <v>-0.19648178634602004</v>
      </c>
      <c r="AT27" s="34">
        <f t="shared" ca="1" si="17"/>
        <v>-0.92695414886870275</v>
      </c>
      <c r="AU27" s="33">
        <f t="shared" ca="1" si="18"/>
        <v>49</v>
      </c>
      <c r="AV27" s="21">
        <v>20</v>
      </c>
      <c r="AW27" s="6" t="str">
        <f t="shared" ca="1" si="6"/>
        <v>aeduc</v>
      </c>
      <c r="AX27" s="6">
        <f t="shared" ca="1" si="19"/>
        <v>-1954.3541910584327</v>
      </c>
      <c r="AY27" s="6" t="str">
        <f t="shared" ca="1" si="7"/>
        <v>aweav</v>
      </c>
      <c r="AZ27" s="6">
        <f t="shared" ca="1" si="20"/>
        <v>-3.5890218041487927</v>
      </c>
      <c r="BA27" s="197"/>
      <c r="BB27" s="36">
        <f t="shared" si="21"/>
        <v>0.16951477031652515</v>
      </c>
      <c r="BC27" s="36">
        <f ca="1"/>
        <v>-6.4412519943848237</v>
      </c>
      <c r="BD27" s="33">
        <f t="shared" ca="1" si="22"/>
        <v>18</v>
      </c>
      <c r="BE27" s="203">
        <f ca="1"/>
        <v>-1.091887352379003E-2</v>
      </c>
      <c r="BF27" s="33">
        <f t="shared" ca="1" si="23"/>
        <v>45</v>
      </c>
      <c r="BG27" s="36">
        <f t="shared" si="24"/>
        <v>0.13063648654663923</v>
      </c>
      <c r="BH27" s="42">
        <f ca="1"/>
        <v>-4.6845419845429692</v>
      </c>
      <c r="BI27" s="33">
        <f t="shared" ca="1" si="25"/>
        <v>14</v>
      </c>
      <c r="BJ27" s="203">
        <f ca="1"/>
        <v>-6.1197210594091424E-3</v>
      </c>
      <c r="BK27" s="33">
        <f t="shared" ca="1" si="26"/>
        <v>49</v>
      </c>
      <c r="BL27" s="204">
        <v>20</v>
      </c>
      <c r="BM27" s="6" t="str">
        <f t="shared" ca="1" si="8"/>
        <v>aeduc</v>
      </c>
      <c r="BN27" s="42">
        <f t="shared" ca="1" si="9"/>
        <v>-5.4998905035130219E-2</v>
      </c>
      <c r="BO27" s="6" t="str">
        <f t="shared" ca="1" si="27"/>
        <v>aweav</v>
      </c>
      <c r="BP27" s="42">
        <f t="shared" ca="1" si="28"/>
        <v>-2.3694604899642126E-2</v>
      </c>
      <c r="BQ27" s="205">
        <v>20</v>
      </c>
      <c r="BR27" s="6" t="str">
        <f t="shared" ca="1" si="29"/>
        <v>aeduc</v>
      </c>
      <c r="BS27" s="6" t="str">
        <f ca="1">VLOOKUP(BR27,Notes!$A$12:$B$206,2,0)</f>
        <v>Education</v>
      </c>
      <c r="BT27" s="42">
        <f t="shared" ca="1" si="30"/>
        <v>-6.3496459258709672</v>
      </c>
      <c r="BU27" s="205">
        <v>20</v>
      </c>
      <c r="BV27" s="6" t="str">
        <f t="shared" ca="1" si="31"/>
        <v>aweav</v>
      </c>
      <c r="BW27" s="6" t="str">
        <f ca="1">VLOOKUP(BV27,Notes!$A$12:$B$206,2,0)</f>
        <v>Spinning, weaving and finishing of textiles</v>
      </c>
      <c r="BX27" s="42">
        <f t="shared" ca="1" si="10"/>
        <v>-3.9253029357852984</v>
      </c>
    </row>
    <row r="28" spans="1:76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-1769.2369359763395</v>
      </c>
      <c r="R28" s="28">
        <v>0</v>
      </c>
      <c r="S28" s="28"/>
      <c r="T28" s="35" t="e">
        <f ca="1"/>
        <v>#DIV/0!</v>
      </c>
      <c r="U28" s="30">
        <f ca="1"/>
        <v>-5.1167159319638689</v>
      </c>
      <c r="V28" s="31">
        <v>0</v>
      </c>
      <c r="W28" s="32">
        <f ca="1"/>
        <v>-5.1167159319638689</v>
      </c>
      <c r="X28" s="28">
        <f ca="1"/>
        <v>-190.4517200435447</v>
      </c>
      <c r="Y28" s="28">
        <f t="shared" ca="1" si="32"/>
        <v>-1578.7852159327949</v>
      </c>
      <c r="Z28" s="33">
        <f t="shared" ca="1" si="11"/>
        <v>48</v>
      </c>
      <c r="AA28" s="33">
        <f t="shared" ca="1" si="12"/>
        <v>33</v>
      </c>
      <c r="AB28" s="33">
        <f t="shared" ca="1" si="1"/>
        <v>40</v>
      </c>
      <c r="AC28" s="21">
        <v>21</v>
      </c>
      <c r="AD28" s="6" t="str">
        <f t="shared" ca="1" si="13"/>
        <v>aagri</v>
      </c>
      <c r="AE28" s="6">
        <f t="shared" ca="1" si="14"/>
        <v>-1507.7584712479127</v>
      </c>
      <c r="AF28" s="6" t="str">
        <f t="shared" ca="1" si="2"/>
        <v>atrps</v>
      </c>
      <c r="AG28" s="6">
        <f t="shared" ca="1" si="3"/>
        <v>-2931.3334402764613</v>
      </c>
      <c r="AH28" s="6" t="str">
        <f t="shared" ca="1" si="4"/>
        <v>apost</v>
      </c>
      <c r="AI28" s="6">
        <f t="shared" ca="1" si="5"/>
        <v>-5235.6158398530788</v>
      </c>
      <c r="AJ28" s="17"/>
      <c r="AK28" s="6">
        <v>12625.804926817915</v>
      </c>
      <c r="AL28" s="6">
        <f ca="1"/>
        <v>-69.542337361945258</v>
      </c>
      <c r="AM28" s="6">
        <f t="shared" ca="1" si="15"/>
        <v>-576.48423486722606</v>
      </c>
      <c r="AN28" s="6">
        <f ca="1"/>
        <v>-646.02657222917128</v>
      </c>
      <c r="AO28" s="33">
        <f t="shared" ca="1" si="16"/>
        <v>37</v>
      </c>
      <c r="AP28" s="34">
        <f ca="1"/>
        <v>-7.3384661218228842E-2</v>
      </c>
      <c r="AQ28" s="34">
        <f ca="1"/>
        <v>-0.41299648295451991</v>
      </c>
      <c r="AR28" s="34">
        <f ca="1"/>
        <v>-1.022996756373497</v>
      </c>
      <c r="AS28" s="34">
        <f ca="1"/>
        <v>-0.26509729268141646</v>
      </c>
      <c r="AT28" s="34">
        <f t="shared" ca="1" si="17"/>
        <v>-1.7744751932276621</v>
      </c>
      <c r="AU28" s="33">
        <f t="shared" ca="1" si="18"/>
        <v>34</v>
      </c>
      <c r="AV28" s="21">
        <v>21</v>
      </c>
      <c r="AW28" s="6" t="str">
        <f t="shared" ca="1" si="6"/>
        <v>afabm</v>
      </c>
      <c r="AX28" s="6">
        <f t="shared" ca="1" si="19"/>
        <v>-1867.5197140503149</v>
      </c>
      <c r="AY28" s="6" t="str">
        <f t="shared" ca="1" si="7"/>
        <v>anmmi</v>
      </c>
      <c r="AZ28" s="6">
        <f t="shared" ca="1" si="20"/>
        <v>-3.4838169619142541</v>
      </c>
      <c r="BA28" s="197"/>
      <c r="BB28" s="36">
        <f t="shared" si="21"/>
        <v>0.35531197432849365</v>
      </c>
      <c r="BC28" s="36">
        <f ca="1"/>
        <v>-5.1167159319638689</v>
      </c>
      <c r="BD28" s="33">
        <f t="shared" ca="1" si="22"/>
        <v>29</v>
      </c>
      <c r="BE28" s="203">
        <f ca="1"/>
        <v>-1.8180304398641406E-2</v>
      </c>
      <c r="BF28" s="33">
        <f t="shared" ca="1" si="23"/>
        <v>37</v>
      </c>
      <c r="BG28" s="36">
        <f t="shared" si="24"/>
        <v>0.29940253070021344</v>
      </c>
      <c r="BH28" s="42">
        <f ca="1"/>
        <v>-3.9128017141524936</v>
      </c>
      <c r="BI28" s="33">
        <f t="shared" ca="1" si="25"/>
        <v>21</v>
      </c>
      <c r="BJ28" s="203">
        <f ca="1"/>
        <v>-1.1715027353453897E-2</v>
      </c>
      <c r="BK28" s="33">
        <f t="shared" ca="1" si="26"/>
        <v>34</v>
      </c>
      <c r="BL28" s="204">
        <v>21</v>
      </c>
      <c r="BM28" s="6" t="str">
        <f t="shared" ca="1" si="8"/>
        <v>afabm</v>
      </c>
      <c r="BN28" s="42">
        <f t="shared" ca="1" si="9"/>
        <v>-5.2555232758838173E-2</v>
      </c>
      <c r="BO28" s="6" t="str">
        <f t="shared" ca="1" si="27"/>
        <v>anmmi</v>
      </c>
      <c r="BP28" s="42">
        <f t="shared" ca="1" si="28"/>
        <v>-2.3000045962330851E-2</v>
      </c>
      <c r="BQ28" s="205">
        <v>21</v>
      </c>
      <c r="BR28" s="6" t="str">
        <f t="shared" ca="1" si="29"/>
        <v>afabm</v>
      </c>
      <c r="BS28" s="6" t="str">
        <f ca="1">VLOOKUP(BR28,Notes!$A$12:$B$206,2,0)</f>
        <v>Fabricated metal products</v>
      </c>
      <c r="BT28" s="42">
        <f t="shared" ca="1" si="30"/>
        <v>-6.2426851501677261</v>
      </c>
      <c r="BU28" s="205">
        <v>21</v>
      </c>
      <c r="BV28" s="6" t="str">
        <f t="shared" ca="1" si="31"/>
        <v>anmmi</v>
      </c>
      <c r="BW28" s="6" t="str">
        <f ca="1">VLOOKUP(BV28,Notes!$A$12:$B$206,2,0)</f>
        <v>Non-metallic minerals</v>
      </c>
      <c r="BX28" s="42">
        <f t="shared" ca="1" si="10"/>
        <v>-3.9128017141524936</v>
      </c>
    </row>
    <row r="29" spans="1:76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-411.42232922725128</v>
      </c>
      <c r="R29" s="28">
        <v>0</v>
      </c>
      <c r="S29" s="28"/>
      <c r="T29" s="35" t="e">
        <f ca="1"/>
        <v>#DIV/0!</v>
      </c>
      <c r="U29" s="30">
        <f ca="1"/>
        <v>-4.2092111370462391</v>
      </c>
      <c r="V29" s="31">
        <v>0</v>
      </c>
      <c r="W29" s="32">
        <f ca="1"/>
        <v>-4.2092111370462391</v>
      </c>
      <c r="X29" s="28">
        <f ca="1"/>
        <v>-84.887885772791336</v>
      </c>
      <c r="Y29" s="28">
        <f t="shared" ca="1" si="32"/>
        <v>-326.53444345445996</v>
      </c>
      <c r="Z29" s="33">
        <f t="shared" ca="1" si="11"/>
        <v>55</v>
      </c>
      <c r="AA29" s="33">
        <f t="shared" ca="1" si="12"/>
        <v>49</v>
      </c>
      <c r="AB29" s="33">
        <f t="shared" ca="1" si="1"/>
        <v>55</v>
      </c>
      <c r="AC29" s="21">
        <v>22</v>
      </c>
      <c r="AD29" s="6" t="str">
        <f t="shared" ca="1" si="13"/>
        <v>ainsp</v>
      </c>
      <c r="AE29" s="6">
        <f t="shared" ca="1" si="14"/>
        <v>-1446.004755596281</v>
      </c>
      <c r="AF29" s="6" t="str">
        <f t="shared" ca="1" si="2"/>
        <v>apapr</v>
      </c>
      <c r="AG29" s="6">
        <f t="shared" ca="1" si="3"/>
        <v>-2919.0369260652237</v>
      </c>
      <c r="AH29" s="6" t="str">
        <f t="shared" ca="1" si="4"/>
        <v>abchm</v>
      </c>
      <c r="AI29" s="6">
        <f t="shared" ca="1" si="5"/>
        <v>-5099.0300458404754</v>
      </c>
      <c r="AJ29" s="17"/>
      <c r="AK29" s="6">
        <v>3016.7141420282951</v>
      </c>
      <c r="AL29" s="6">
        <f ca="1"/>
        <v>-26.199483435519973</v>
      </c>
      <c r="AM29" s="6">
        <f t="shared" ca="1" si="15"/>
        <v>-100.78038420358394</v>
      </c>
      <c r="AN29" s="6">
        <f ca="1"/>
        <v>-126.9798676391039</v>
      </c>
      <c r="AO29" s="33">
        <f t="shared" ca="1" si="16"/>
        <v>56</v>
      </c>
      <c r="AP29" s="34">
        <f ca="1"/>
        <v>-2.6012491658076288E-3</v>
      </c>
      <c r="AQ29" s="34">
        <f ca="1"/>
        <v>-9.627693525133648E-3</v>
      </c>
      <c r="AR29" s="34">
        <f ca="1"/>
        <v>-0.30443314642604696</v>
      </c>
      <c r="AS29" s="34">
        <f ca="1"/>
        <v>-0.18472350135697158</v>
      </c>
      <c r="AT29" s="34">
        <f t="shared" ca="1" si="17"/>
        <v>-0.50138559047395981</v>
      </c>
      <c r="AU29" s="33">
        <f t="shared" ca="1" si="18"/>
        <v>56</v>
      </c>
      <c r="AV29" s="21">
        <v>22</v>
      </c>
      <c r="AW29" s="6" t="str">
        <f t="shared" ca="1" si="6"/>
        <v>agold</v>
      </c>
      <c r="AX29" s="6">
        <f t="shared" ca="1" si="19"/>
        <v>-1810.5772609423886</v>
      </c>
      <c r="AY29" s="6" t="str">
        <f t="shared" ca="1" si="7"/>
        <v>areal</v>
      </c>
      <c r="AZ29" s="6">
        <f t="shared" ca="1" si="20"/>
        <v>-3.4174437186379416</v>
      </c>
      <c r="BA29" s="197"/>
      <c r="BB29" s="36">
        <f t="shared" si="21"/>
        <v>8.4895550343252954E-2</v>
      </c>
      <c r="BC29" s="36">
        <f ca="1"/>
        <v>-4.2092111370462391</v>
      </c>
      <c r="BD29" s="33">
        <f t="shared" ca="1" si="22"/>
        <v>41</v>
      </c>
      <c r="BE29" s="203">
        <f ca="1"/>
        <v>-3.5734329599048996E-3</v>
      </c>
      <c r="BF29" s="33">
        <f t="shared" ca="1" si="23"/>
        <v>56</v>
      </c>
      <c r="BG29" s="36">
        <f t="shared" si="24"/>
        <v>0.11181961155763318</v>
      </c>
      <c r="BH29" s="42">
        <f ca="1"/>
        <v>-2.9602421884235386</v>
      </c>
      <c r="BI29" s="33">
        <f t="shared" ca="1" si="25"/>
        <v>35</v>
      </c>
      <c r="BJ29" s="203">
        <f ca="1"/>
        <v>-3.3101313162603803E-3</v>
      </c>
      <c r="BK29" s="33">
        <f t="shared" ca="1" si="26"/>
        <v>56</v>
      </c>
      <c r="BL29" s="204">
        <v>22</v>
      </c>
      <c r="BM29" s="6" t="str">
        <f t="shared" ca="1" si="8"/>
        <v>agold</v>
      </c>
      <c r="BN29" s="42">
        <f t="shared" ca="1" si="9"/>
        <v>-5.0952773703422986E-2</v>
      </c>
      <c r="BO29" s="6" t="str">
        <f t="shared" ca="1" si="27"/>
        <v>areal</v>
      </c>
      <c r="BP29" s="42">
        <f t="shared" ca="1" si="28"/>
        <v>-2.2561851974898937E-2</v>
      </c>
      <c r="BQ29" s="205">
        <v>22</v>
      </c>
      <c r="BR29" s="6" t="str">
        <f t="shared" ca="1" si="29"/>
        <v>agold</v>
      </c>
      <c r="BS29" s="6" t="str">
        <f ca="1">VLOOKUP(BR29,Notes!$A$12:$B$206,2,0)</f>
        <v>Mining of gold and uranium ore</v>
      </c>
      <c r="BT29" s="42">
        <f t="shared" ca="1" si="30"/>
        <v>-6.0792802471028473</v>
      </c>
      <c r="BU29" s="205">
        <v>22</v>
      </c>
      <c r="BV29" s="6" t="str">
        <f t="shared" ca="1" si="31"/>
        <v>areal</v>
      </c>
      <c r="BW29" s="6" t="str">
        <f ca="1">VLOOKUP(BV29,Notes!$A$12:$B$206,2,0)</f>
        <v>Real estate activities</v>
      </c>
      <c r="BX29" s="42">
        <f t="shared" ca="1" si="10"/>
        <v>-3.9048625287757579</v>
      </c>
    </row>
    <row r="30" spans="1:76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-3341.627662017032</v>
      </c>
      <c r="R30" s="28">
        <v>0</v>
      </c>
      <c r="S30" s="28"/>
      <c r="T30" s="35" t="e">
        <f ca="1"/>
        <v>#DIV/0!</v>
      </c>
      <c r="U30" s="30">
        <f ca="1"/>
        <v>-7.1443742636577854</v>
      </c>
      <c r="V30" s="31">
        <v>0</v>
      </c>
      <c r="W30" s="32">
        <f ca="1"/>
        <v>-7.1443742636577854</v>
      </c>
      <c r="X30" s="28">
        <f ca="1"/>
        <v>-547.06696293102561</v>
      </c>
      <c r="Y30" s="28">
        <f t="shared" ca="1" si="32"/>
        <v>-2794.5606990860065</v>
      </c>
      <c r="Z30" s="33">
        <f t="shared" ca="1" si="11"/>
        <v>41</v>
      </c>
      <c r="AA30" s="33">
        <f t="shared" ca="1" si="12"/>
        <v>24</v>
      </c>
      <c r="AB30" s="33">
        <f t="shared" ca="1" si="1"/>
        <v>33</v>
      </c>
      <c r="AC30" s="21">
        <v>23</v>
      </c>
      <c r="AD30" s="6" t="str">
        <f t="shared" ca="1" si="13"/>
        <v>apetr</v>
      </c>
      <c r="AE30" s="6">
        <f t="shared" ca="1" si="14"/>
        <v>-1334.7590003016849</v>
      </c>
      <c r="AF30" s="6" t="str">
        <f t="shared" ca="1" si="2"/>
        <v>aomin</v>
      </c>
      <c r="AG30" s="6">
        <f t="shared" ca="1" si="3"/>
        <v>-2910.6535561584888</v>
      </c>
      <c r="AH30" s="6" t="str">
        <f t="shared" ca="1" si="4"/>
        <v>aelcg</v>
      </c>
      <c r="AI30" s="6">
        <f t="shared" ca="1" si="5"/>
        <v>-4690.3814084852547</v>
      </c>
      <c r="AJ30" s="17"/>
      <c r="AK30" s="6">
        <v>12522.307117476332</v>
      </c>
      <c r="AL30" s="6">
        <f ca="1"/>
        <v>-146.46402998635861</v>
      </c>
      <c r="AM30" s="6">
        <f t="shared" ca="1" si="15"/>
        <v>-748.17645693080738</v>
      </c>
      <c r="AN30" s="6">
        <f ca="1"/>
        <v>-894.64048691716596</v>
      </c>
      <c r="AO30" s="33">
        <f t="shared" ca="1" si="16"/>
        <v>33</v>
      </c>
      <c r="AP30" s="34">
        <f ca="1"/>
        <v>-0.35615935448872105</v>
      </c>
      <c r="AQ30" s="34">
        <f ca="1"/>
        <v>-0.48319426622315559</v>
      </c>
      <c r="AR30" s="34">
        <f ca="1"/>
        <v>-1.3640439701878257</v>
      </c>
      <c r="AS30" s="34">
        <f ca="1"/>
        <v>-1.2804193710145515</v>
      </c>
      <c r="AT30" s="34">
        <f t="shared" ca="1" si="17"/>
        <v>-3.4838169619142541</v>
      </c>
      <c r="AU30" s="33">
        <f t="shared" ca="1" si="18"/>
        <v>21</v>
      </c>
      <c r="AV30" s="21">
        <v>23</v>
      </c>
      <c r="AW30" s="6" t="str">
        <f t="shared" ca="1" si="6"/>
        <v>atrps</v>
      </c>
      <c r="AX30" s="6">
        <f t="shared" ca="1" si="19"/>
        <v>-1805.1469349159663</v>
      </c>
      <c r="AY30" s="6" t="str">
        <f t="shared" ca="1" si="7"/>
        <v>arecr</v>
      </c>
      <c r="AZ30" s="6">
        <f t="shared" ca="1" si="20"/>
        <v>-3.1294681173019669</v>
      </c>
      <c r="BA30" s="197"/>
      <c r="BB30" s="36">
        <f t="shared" si="21"/>
        <v>0.35239936707778907</v>
      </c>
      <c r="BC30" s="36">
        <f ca="1"/>
        <v>-7.1443742636577845</v>
      </c>
      <c r="BD30" s="33">
        <f t="shared" ca="1" si="22"/>
        <v>9</v>
      </c>
      <c r="BE30" s="203">
        <f ca="1"/>
        <v>-2.5176729686798485E-2</v>
      </c>
      <c r="BF30" s="33">
        <f t="shared" ca="1" si="23"/>
        <v>33</v>
      </c>
      <c r="BG30" s="36">
        <f t="shared" si="24"/>
        <v>0.50291241059313163</v>
      </c>
      <c r="BH30" s="42">
        <f ca="1"/>
        <v>-4.5733701292447222</v>
      </c>
      <c r="BI30" s="33">
        <f t="shared" ca="1" si="25"/>
        <v>15</v>
      </c>
      <c r="BJ30" s="203">
        <f ca="1"/>
        <v>-2.3000045962330851E-2</v>
      </c>
      <c r="BK30" s="33">
        <f t="shared" ca="1" si="26"/>
        <v>21</v>
      </c>
      <c r="BL30" s="204">
        <v>23</v>
      </c>
      <c r="BM30" s="6" t="str">
        <f t="shared" ca="1" si="8"/>
        <v>atrps</v>
      </c>
      <c r="BN30" s="42">
        <f t="shared" ca="1" si="9"/>
        <v>-5.0799954942727814E-2</v>
      </c>
      <c r="BO30" s="6" t="str">
        <f t="shared" ca="1" si="27"/>
        <v>arecr</v>
      </c>
      <c r="BP30" s="42">
        <f t="shared" ca="1" si="28"/>
        <v>-2.066064644683414E-2</v>
      </c>
      <c r="BQ30" s="205">
        <v>23</v>
      </c>
      <c r="BR30" s="6" t="str">
        <f t="shared" ca="1" si="29"/>
        <v>atrps</v>
      </c>
      <c r="BS30" s="6" t="str">
        <f ca="1">VLOOKUP(BR30,Notes!$A$12:$B$206,2,0)</f>
        <v>Auxiliary transport</v>
      </c>
      <c r="BT30" s="42">
        <f t="shared" ca="1" si="30"/>
        <v>-5.9532533061243562</v>
      </c>
      <c r="BU30" s="205">
        <v>23</v>
      </c>
      <c r="BV30" s="6" t="str">
        <f t="shared" ca="1" si="31"/>
        <v>arecr</v>
      </c>
      <c r="BW30" s="6" t="str">
        <f ca="1">VLOOKUP(BV30,Notes!$A$12:$B$206,2,0)</f>
        <v>Recreational, cultural and sporting activities</v>
      </c>
      <c r="BX30" s="42">
        <f t="shared" ca="1" si="10"/>
        <v>-3.8273498260625205</v>
      </c>
    </row>
    <row r="31" spans="1:76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-11773.029527960207</v>
      </c>
      <c r="R31" s="28">
        <v>0</v>
      </c>
      <c r="S31" s="28"/>
      <c r="T31" s="35" t="e">
        <f ca="1"/>
        <v>#DIV/0!</v>
      </c>
      <c r="U31" s="30">
        <f ca="1"/>
        <v>-7.1221318571809284</v>
      </c>
      <c r="V31" s="31">
        <v>0</v>
      </c>
      <c r="W31" s="32">
        <f ca="1"/>
        <v>-7.1221318571809284</v>
      </c>
      <c r="X31" s="28">
        <f ca="1"/>
        <v>-5538.6366153198533</v>
      </c>
      <c r="Y31" s="28">
        <f t="shared" ca="1" si="32"/>
        <v>-6234.3929126403536</v>
      </c>
      <c r="Z31" s="33">
        <f t="shared" ca="1" si="11"/>
        <v>10</v>
      </c>
      <c r="AA31" s="33">
        <f t="shared" ca="1" si="12"/>
        <v>9</v>
      </c>
      <c r="AB31" s="33">
        <f t="shared" ca="1" si="1"/>
        <v>10</v>
      </c>
      <c r="AC31" s="21">
        <v>24</v>
      </c>
      <c r="AD31" s="6" t="str">
        <f t="shared" ca="1" si="13"/>
        <v>aotrp</v>
      </c>
      <c r="AE31" s="6">
        <f t="shared" ca="1" si="14"/>
        <v>-1326.4642256048382</v>
      </c>
      <c r="AF31" s="6" t="str">
        <f t="shared" ca="1" si="2"/>
        <v>anmmi</v>
      </c>
      <c r="AG31" s="6">
        <f t="shared" ca="1" si="3"/>
        <v>-2794.5606990860065</v>
      </c>
      <c r="AH31" s="6" t="str">
        <f t="shared" ca="1" si="4"/>
        <v>aatrp</v>
      </c>
      <c r="AI31" s="6">
        <f t="shared" ca="1" si="5"/>
        <v>-4453.5687646708029</v>
      </c>
      <c r="AJ31" s="17"/>
      <c r="AK31" s="6">
        <v>18426.285025698515</v>
      </c>
      <c r="AL31" s="6">
        <f ca="1"/>
        <v>-617.39404141855209</v>
      </c>
      <c r="AM31" s="6">
        <f t="shared" ca="1" si="15"/>
        <v>-694.95027449168094</v>
      </c>
      <c r="AN31" s="6">
        <f ca="1"/>
        <v>-1312.344315910233</v>
      </c>
      <c r="AO31" s="33">
        <f t="shared" ca="1" si="16"/>
        <v>30</v>
      </c>
      <c r="AP31" s="34">
        <f ca="1"/>
        <v>-0.3111784244875746</v>
      </c>
      <c r="AQ31" s="34">
        <f ca="1"/>
        <v>-1.4372295871420195</v>
      </c>
      <c r="AR31" s="34">
        <f ca="1"/>
        <v>-2.4309801174663979</v>
      </c>
      <c r="AS31" s="34">
        <f ca="1"/>
        <v>-2.0538195152828531</v>
      </c>
      <c r="AT31" s="34">
        <f t="shared" ca="1" si="17"/>
        <v>-6.2332076443788456</v>
      </c>
      <c r="AU31" s="33">
        <f t="shared" ca="1" si="18"/>
        <v>14</v>
      </c>
      <c r="AV31" s="21">
        <v>24</v>
      </c>
      <c r="AW31" s="6" t="str">
        <f t="shared" ca="1" si="6"/>
        <v>apost</v>
      </c>
      <c r="AX31" s="6">
        <f t="shared" ca="1" si="19"/>
        <v>-1796.2883244163199</v>
      </c>
      <c r="AY31" s="6" t="str">
        <f t="shared" ca="1" si="7"/>
        <v>arent</v>
      </c>
      <c r="AZ31" s="6">
        <f t="shared" ca="1" si="20"/>
        <v>-2.836160044711252</v>
      </c>
      <c r="BA31" s="197"/>
      <c r="BB31" s="36">
        <f t="shared" si="21"/>
        <v>0.51854751043350389</v>
      </c>
      <c r="BC31" s="36">
        <f ca="1"/>
        <v>-7.1221318571809293</v>
      </c>
      <c r="BD31" s="33">
        <f t="shared" ca="1" si="22"/>
        <v>10</v>
      </c>
      <c r="BE31" s="203">
        <f ca="1"/>
        <v>-3.6931637435203182E-2</v>
      </c>
      <c r="BF31" s="33">
        <f t="shared" ca="1" si="23"/>
        <v>30</v>
      </c>
      <c r="BG31" s="36">
        <f t="shared" si="24"/>
        <v>0.75047347437731282</v>
      </c>
      <c r="BH31" s="42">
        <f ca="1"/>
        <v>-5.4833961472457986</v>
      </c>
      <c r="BI31" s="33">
        <f t="shared" ca="1" si="25"/>
        <v>9</v>
      </c>
      <c r="BJ31" s="203">
        <f ca="1"/>
        <v>-4.1151433580107255E-2</v>
      </c>
      <c r="BK31" s="33">
        <f t="shared" ca="1" si="26"/>
        <v>14</v>
      </c>
      <c r="BL31" s="204">
        <v>24</v>
      </c>
      <c r="BM31" s="6" t="str">
        <f t="shared" ca="1" si="8"/>
        <v>apost</v>
      </c>
      <c r="BN31" s="42">
        <f t="shared" ca="1" si="9"/>
        <v>-5.0550658331170721E-2</v>
      </c>
      <c r="BO31" s="6" t="str">
        <f t="shared" ca="1" si="27"/>
        <v>arent</v>
      </c>
      <c r="BP31" s="42">
        <f t="shared" ca="1" si="28"/>
        <v>-1.8724236117457264E-2</v>
      </c>
      <c r="BQ31" s="205">
        <v>24</v>
      </c>
      <c r="BR31" s="6" t="str">
        <f t="shared" ca="1" si="29"/>
        <v>apost</v>
      </c>
      <c r="BS31" s="6" t="str">
        <f ca="1">VLOOKUP(BR31,Notes!$A$12:$B$206,2,0)</f>
        <v>Post and telecommunication</v>
      </c>
      <c r="BT31" s="42">
        <f t="shared" ca="1" si="30"/>
        <v>-5.8940433327677901</v>
      </c>
      <c r="BU31" s="205">
        <v>24</v>
      </c>
      <c r="BV31" s="6" t="str">
        <f t="shared" ca="1" si="31"/>
        <v>arent</v>
      </c>
      <c r="BW31" s="6" t="str">
        <f ca="1">VLOOKUP(BV31,Notes!$A$12:$B$206,2,0)</f>
        <v>Renting of machinery and equipment</v>
      </c>
      <c r="BX31" s="42">
        <f t="shared" ca="1" si="10"/>
        <v>-3.776209145603791</v>
      </c>
    </row>
    <row r="32" spans="1:76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-3427.6237408726847</v>
      </c>
      <c r="R32" s="28">
        <v>0</v>
      </c>
      <c r="S32" s="28"/>
      <c r="T32" s="35" t="e">
        <f ca="1"/>
        <v>#DIV/0!</v>
      </c>
      <c r="U32" s="30">
        <f ca="1"/>
        <v>-7.0256152883826477</v>
      </c>
      <c r="V32" s="31">
        <v>0</v>
      </c>
      <c r="W32" s="32">
        <f ca="1"/>
        <v>-7.0256152883826477</v>
      </c>
      <c r="X32" s="28">
        <f ca="1"/>
        <v>-1216.124398310898</v>
      </c>
      <c r="Y32" s="28">
        <f t="shared" ca="1" si="32"/>
        <v>-2211.4993425617868</v>
      </c>
      <c r="Z32" s="33">
        <f t="shared" ca="1" si="11"/>
        <v>27</v>
      </c>
      <c r="AA32" s="33">
        <f t="shared" ca="1" si="12"/>
        <v>26</v>
      </c>
      <c r="AB32" s="33">
        <f t="shared" ca="1" si="1"/>
        <v>31</v>
      </c>
      <c r="AC32" s="21">
        <v>25</v>
      </c>
      <c r="AD32" s="6" t="str">
        <f t="shared" ca="1" si="13"/>
        <v>abchm</v>
      </c>
      <c r="AE32" s="6">
        <f t="shared" ca="1" si="14"/>
        <v>-1277.2424282620934</v>
      </c>
      <c r="AF32" s="6" t="str">
        <f t="shared" ca="1" si="2"/>
        <v>aochm</v>
      </c>
      <c r="AG32" s="6">
        <f t="shared" ca="1" si="3"/>
        <v>-2372.1205233679366</v>
      </c>
      <c r="AH32" s="6" t="str">
        <f t="shared" ca="1" si="4"/>
        <v>aeduc</v>
      </c>
      <c r="AI32" s="6">
        <f t="shared" ca="1" si="5"/>
        <v>-4406.68235084974</v>
      </c>
      <c r="AJ32" s="17"/>
      <c r="AK32" s="6">
        <v>8917.4891927943318</v>
      </c>
      <c r="AL32" s="6">
        <f ca="1"/>
        <v>-222.28584898028856</v>
      </c>
      <c r="AM32" s="6">
        <f t="shared" ca="1" si="15"/>
        <v>-404.22263508854036</v>
      </c>
      <c r="AN32" s="6">
        <f ca="1"/>
        <v>-626.50848406882892</v>
      </c>
      <c r="AO32" s="33">
        <f t="shared" ca="1" si="16"/>
        <v>38</v>
      </c>
      <c r="AP32" s="34">
        <f ca="1"/>
        <v>-3.9707344876260917E-2</v>
      </c>
      <c r="AQ32" s="34">
        <f ca="1"/>
        <v>-7.9881600118431983E-2</v>
      </c>
      <c r="AR32" s="34">
        <f ca="1"/>
        <v>-0.44289160774654607</v>
      </c>
      <c r="AS32" s="34">
        <f ca="1"/>
        <v>-0.62555110218978938</v>
      </c>
      <c r="AT32" s="34">
        <f t="shared" ca="1" si="17"/>
        <v>-1.1880316549310284</v>
      </c>
      <c r="AU32" s="33">
        <f t="shared" ca="1" si="18"/>
        <v>46</v>
      </c>
      <c r="AV32" s="21">
        <v>25</v>
      </c>
      <c r="AW32" s="6" t="str">
        <f t="shared" ca="1" si="6"/>
        <v>apetr</v>
      </c>
      <c r="AX32" s="6">
        <f t="shared" ca="1" si="19"/>
        <v>-1752.7761860080439</v>
      </c>
      <c r="AY32" s="6" t="str">
        <f t="shared" ca="1" si="7"/>
        <v>abevt</v>
      </c>
      <c r="AZ32" s="6">
        <f t="shared" ca="1" si="20"/>
        <v>-2.5897513311405218</v>
      </c>
      <c r="BA32" s="197"/>
      <c r="BB32" s="36">
        <f t="shared" si="21"/>
        <v>0.25095355975401679</v>
      </c>
      <c r="BC32" s="36">
        <f ca="1"/>
        <v>-7.0256152883826477</v>
      </c>
      <c r="BD32" s="33">
        <f t="shared" ca="1" si="22"/>
        <v>12</v>
      </c>
      <c r="BE32" s="203">
        <f ca="1"/>
        <v>-1.7631031660818686E-2</v>
      </c>
      <c r="BF32" s="33">
        <f t="shared" ca="1" si="23"/>
        <v>38</v>
      </c>
      <c r="BG32" s="36">
        <f t="shared" si="24"/>
        <v>0.12556892512238868</v>
      </c>
      <c r="BH32" s="42">
        <f ca="1"/>
        <v>-6.2462478133658674</v>
      </c>
      <c r="BI32" s="33">
        <f t="shared" ca="1" si="25"/>
        <v>4</v>
      </c>
      <c r="BJ32" s="203">
        <f ca="1"/>
        <v>-7.8433462397242259E-3</v>
      </c>
      <c r="BK32" s="33">
        <f t="shared" ca="1" si="26"/>
        <v>46</v>
      </c>
      <c r="BL32" s="204">
        <v>25</v>
      </c>
      <c r="BM32" s="6" t="str">
        <f t="shared" ca="1" si="8"/>
        <v>apetr</v>
      </c>
      <c r="BN32" s="42">
        <f t="shared" ca="1" si="9"/>
        <v>-4.9326151545685669E-2</v>
      </c>
      <c r="BO32" s="6" t="str">
        <f t="shared" ca="1" si="27"/>
        <v>abevt</v>
      </c>
      <c r="BP32" s="42">
        <f t="shared" ca="1" si="28"/>
        <v>-1.7097453826767819E-2</v>
      </c>
      <c r="BQ32" s="205">
        <v>25</v>
      </c>
      <c r="BR32" s="6" t="str">
        <f t="shared" ca="1" si="29"/>
        <v>apetr</v>
      </c>
      <c r="BS32" s="6" t="str">
        <f ca="1">VLOOKUP(BR32,Notes!$A$12:$B$206,2,0)</f>
        <v>Coke oven, petroleum refineries</v>
      </c>
      <c r="BT32" s="42">
        <f t="shared" ca="1" si="30"/>
        <v>-5.4359440429021832</v>
      </c>
      <c r="BU32" s="205">
        <v>25</v>
      </c>
      <c r="BV32" s="6" t="str">
        <f t="shared" ca="1" si="31"/>
        <v>abevt</v>
      </c>
      <c r="BW32" s="6" t="str">
        <f ca="1">VLOOKUP(BV32,Notes!$A$12:$B$206,2,0)</f>
        <v>Beverages and tobacco</v>
      </c>
      <c r="BX32" s="42">
        <f t="shared" ca="1" si="10"/>
        <v>-3.7703708529629312</v>
      </c>
    </row>
    <row r="33" spans="1:76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-6625.4345880535466</v>
      </c>
      <c r="R33" s="28">
        <v>0</v>
      </c>
      <c r="S33" s="28"/>
      <c r="T33" s="35" t="e">
        <f ca="1"/>
        <v>#DIV/0!</v>
      </c>
      <c r="U33" s="30">
        <f ca="1"/>
        <v>-7.0337348718014852</v>
      </c>
      <c r="V33" s="31">
        <v>0</v>
      </c>
      <c r="W33" s="32">
        <f ca="1"/>
        <v>-7.0337348718014852</v>
      </c>
      <c r="X33" s="28">
        <f ca="1"/>
        <v>-2704.9995482692902</v>
      </c>
      <c r="Y33" s="28">
        <f t="shared" ca="1" si="32"/>
        <v>-3920.4350397842563</v>
      </c>
      <c r="Z33" s="33">
        <f t="shared" ca="1" si="11"/>
        <v>14</v>
      </c>
      <c r="AA33" s="33">
        <f t="shared" ca="1" si="12"/>
        <v>16</v>
      </c>
      <c r="AB33" s="33">
        <f t="shared" ca="1" si="1"/>
        <v>19</v>
      </c>
      <c r="AC33" s="21">
        <v>26</v>
      </c>
      <c r="AD33" s="6" t="str">
        <f t="shared" ca="1" si="13"/>
        <v>afurn</v>
      </c>
      <c r="AE33" s="6">
        <f t="shared" ca="1" si="14"/>
        <v>-1221.2997675069114</v>
      </c>
      <c r="AF33" s="6" t="str">
        <f t="shared" ca="1" si="2"/>
        <v>anfme</v>
      </c>
      <c r="AG33" s="6">
        <f t="shared" ca="1" si="3"/>
        <v>-2211.4993425617868</v>
      </c>
      <c r="AH33" s="6" t="str">
        <f t="shared" ca="1" si="4"/>
        <v>acoal</v>
      </c>
      <c r="AI33" s="6">
        <f t="shared" ca="1" si="5"/>
        <v>-4399.7151880682568</v>
      </c>
      <c r="AJ33" s="17"/>
      <c r="AK33" s="6">
        <v>26550.897184613448</v>
      </c>
      <c r="AL33" s="6">
        <f ca="1"/>
        <v>-762.46167941931071</v>
      </c>
      <c r="AM33" s="6">
        <f t="shared" ca="1" si="15"/>
        <v>-1105.0580346310041</v>
      </c>
      <c r="AN33" s="6">
        <f ca="1"/>
        <v>-1867.5197140503149</v>
      </c>
      <c r="AO33" s="33">
        <f t="shared" ca="1" si="16"/>
        <v>21</v>
      </c>
      <c r="AP33" s="34">
        <f ca="1"/>
        <v>-0.67762232088527885</v>
      </c>
      <c r="AQ33" s="34">
        <f ca="1"/>
        <v>-1.4913074104628612</v>
      </c>
      <c r="AR33" s="34">
        <f ca="1"/>
        <v>-4.1697710209841032</v>
      </c>
      <c r="AS33" s="34">
        <f ca="1"/>
        <v>-3.2198487547554486</v>
      </c>
      <c r="AT33" s="34">
        <f t="shared" ca="1" si="17"/>
        <v>-9.558549507087692</v>
      </c>
      <c r="AU33" s="33">
        <f t="shared" ca="1" si="18"/>
        <v>11</v>
      </c>
      <c r="AV33" s="21">
        <v>26</v>
      </c>
      <c r="AW33" s="6" t="str">
        <f t="shared" ca="1" si="6"/>
        <v>amtvp</v>
      </c>
      <c r="AX33" s="6">
        <f t="shared" ca="1" si="19"/>
        <v>-1643.5157117940976</v>
      </c>
      <c r="AY33" s="6" t="str">
        <f t="shared" ca="1" si="7"/>
        <v>agold</v>
      </c>
      <c r="AZ33" s="6">
        <f t="shared" ca="1" si="20"/>
        <v>-2.5108817300273181</v>
      </c>
      <c r="BA33" s="197"/>
      <c r="BB33" s="36">
        <f t="shared" si="21"/>
        <v>0.74718813996720479</v>
      </c>
      <c r="BC33" s="36">
        <f ca="1"/>
        <v>-7.0337348718014852</v>
      </c>
      <c r="BD33" s="33">
        <f t="shared" ca="1" si="22"/>
        <v>11</v>
      </c>
      <c r="BE33" s="203">
        <f ca="1"/>
        <v>-5.2555232758838173E-2</v>
      </c>
      <c r="BF33" s="33">
        <f t="shared" ca="1" si="23"/>
        <v>21</v>
      </c>
      <c r="BG33" s="36">
        <f t="shared" si="24"/>
        <v>1.1222338006142321</v>
      </c>
      <c r="BH33" s="42">
        <f ca="1"/>
        <v>-5.6231804880058833</v>
      </c>
      <c r="BI33" s="33">
        <f t="shared" ca="1" si="25"/>
        <v>8</v>
      </c>
      <c r="BJ33" s="203">
        <f ca="1"/>
        <v>-6.3105232105946346E-2</v>
      </c>
      <c r="BK33" s="33">
        <f t="shared" ca="1" si="26"/>
        <v>11</v>
      </c>
      <c r="BL33" s="204">
        <v>26</v>
      </c>
      <c r="BM33" s="6" t="str">
        <f t="shared" ca="1" si="8"/>
        <v>amtvp</v>
      </c>
      <c r="BN33" s="42">
        <f t="shared" ca="1" si="9"/>
        <v>-4.6251372944713799E-2</v>
      </c>
      <c r="BO33" s="6" t="str">
        <f t="shared" ca="1" si="27"/>
        <v>agold</v>
      </c>
      <c r="BP33" s="42">
        <f t="shared" ca="1" si="28"/>
        <v>-1.657675929244945E-2</v>
      </c>
      <c r="BQ33" s="205">
        <v>26</v>
      </c>
      <c r="BR33" s="6" t="str">
        <f t="shared" ca="1" si="29"/>
        <v>amtvp</v>
      </c>
      <c r="BS33" s="6" t="str">
        <f ca="1">VLOOKUP(BR33,Notes!$A$12:$B$206,2,0)</f>
        <v>Motor vehicles, trailers, parts</v>
      </c>
      <c r="BT33" s="42">
        <f t="shared" ca="1" si="30"/>
        <v>-5.4351414138817189</v>
      </c>
      <c r="BU33" s="205">
        <v>26</v>
      </c>
      <c r="BV33" s="6" t="str">
        <f t="shared" ca="1" si="31"/>
        <v>agold</v>
      </c>
      <c r="BW33" s="6" t="str">
        <f ca="1">VLOOKUP(BV33,Notes!$A$12:$B$206,2,0)</f>
        <v>Mining of gold and uranium ore</v>
      </c>
      <c r="BX33" s="42">
        <f t="shared" ca="1" si="10"/>
        <v>-3.7574442489900131</v>
      </c>
    </row>
    <row r="34" spans="1:76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-7219.0273581980555</v>
      </c>
      <c r="R34" s="28">
        <v>0</v>
      </c>
      <c r="S34" s="28"/>
      <c r="T34" s="35" t="e">
        <f ca="1"/>
        <v>#DIV/0!</v>
      </c>
      <c r="U34" s="30">
        <f ca="1"/>
        <v>-7.4879086626515807</v>
      </c>
      <c r="V34" s="31">
        <v>0</v>
      </c>
      <c r="W34" s="32">
        <f ca="1"/>
        <v>-7.4879086626515807</v>
      </c>
      <c r="X34" s="28">
        <f ca="1"/>
        <v>-5898.4154059849498</v>
      </c>
      <c r="Y34" s="28">
        <f t="shared" ca="1" si="32"/>
        <v>-1320.6119522131057</v>
      </c>
      <c r="Z34" s="33">
        <f t="shared" ca="1" si="11"/>
        <v>9</v>
      </c>
      <c r="AA34" s="33">
        <f t="shared" ca="1" si="12"/>
        <v>37</v>
      </c>
      <c r="AB34" s="33">
        <f t="shared" ca="1" si="1"/>
        <v>15</v>
      </c>
      <c r="AC34" s="21">
        <v>27</v>
      </c>
      <c r="AD34" s="6" t="str">
        <f t="shared" ca="1" si="13"/>
        <v>anfme</v>
      </c>
      <c r="AE34" s="6">
        <f t="shared" ca="1" si="14"/>
        <v>-1216.124398310898</v>
      </c>
      <c r="AF34" s="6" t="str">
        <f t="shared" ca="1" si="2"/>
        <v>acoal</v>
      </c>
      <c r="AG34" s="6">
        <f t="shared" ca="1" si="3"/>
        <v>-2171.4311390324228</v>
      </c>
      <c r="AH34" s="6" t="str">
        <f t="shared" ca="1" si="4"/>
        <v>aomin</v>
      </c>
      <c r="AI34" s="6">
        <f t="shared" ca="1" si="5"/>
        <v>-4078.9616444866633</v>
      </c>
      <c r="AJ34" s="17"/>
      <c r="AK34" s="6">
        <v>31420.028224180081</v>
      </c>
      <c r="AL34" s="6">
        <f ca="1"/>
        <v>-1922.3115555641737</v>
      </c>
      <c r="AM34" s="6">
        <f t="shared" ca="1" si="15"/>
        <v>-430.39145964177828</v>
      </c>
      <c r="AN34" s="6">
        <f ca="1"/>
        <v>-2352.7030152059519</v>
      </c>
      <c r="AO34" s="33">
        <f t="shared" ca="1" si="16"/>
        <v>17</v>
      </c>
      <c r="AP34" s="34">
        <f ca="1"/>
        <v>-0.270182823500837</v>
      </c>
      <c r="AQ34" s="34">
        <f ca="1"/>
        <v>-0.57799665687451329</v>
      </c>
      <c r="AR34" s="34">
        <f ca="1"/>
        <v>-2.4552480317198437</v>
      </c>
      <c r="AS34" s="34">
        <f ca="1"/>
        <v>-3.9855055787348821</v>
      </c>
      <c r="AT34" s="34">
        <f t="shared" ca="1" si="17"/>
        <v>-7.288933090830076</v>
      </c>
      <c r="AU34" s="33">
        <f t="shared" ca="1" si="18"/>
        <v>13</v>
      </c>
      <c r="AV34" s="21">
        <v>27</v>
      </c>
      <c r="AW34" s="6" t="str">
        <f t="shared" ca="1" si="6"/>
        <v>aatrp</v>
      </c>
      <c r="AX34" s="6">
        <f t="shared" ca="1" si="19"/>
        <v>-1602.5744273541363</v>
      </c>
      <c r="AY34" s="6" t="str">
        <f t="shared" ca="1" si="7"/>
        <v>aknit</v>
      </c>
      <c r="AZ34" s="6">
        <f t="shared" ca="1" si="20"/>
        <v>-2.4064912788847224</v>
      </c>
      <c r="BA34" s="197"/>
      <c r="BB34" s="36">
        <f t="shared" si="21"/>
        <v>0.88421390370744957</v>
      </c>
      <c r="BC34" s="36">
        <f ca="1"/>
        <v>-7.4879086626515807</v>
      </c>
      <c r="BD34" s="33">
        <f t="shared" ca="1" si="22"/>
        <v>7</v>
      </c>
      <c r="BE34" s="203">
        <f ca="1"/>
        <v>-6.6209129492079827E-2</v>
      </c>
      <c r="BF34" s="33">
        <f t="shared" ca="1" si="23"/>
        <v>17</v>
      </c>
      <c r="BG34" s="36">
        <f t="shared" si="24"/>
        <v>0.73079717547548551</v>
      </c>
      <c r="BH34" s="42">
        <f ca="1"/>
        <v>-6.5847679987454422</v>
      </c>
      <c r="BI34" s="33">
        <f t="shared" ca="1" si="25"/>
        <v>3</v>
      </c>
      <c r="BJ34" s="203">
        <f ca="1"/>
        <v>-4.812129854644534E-2</v>
      </c>
      <c r="BK34" s="33">
        <f t="shared" ca="1" si="26"/>
        <v>13</v>
      </c>
      <c r="BL34" s="204">
        <v>27</v>
      </c>
      <c r="BM34" s="6" t="str">
        <f t="shared" ca="1" si="8"/>
        <v>aatrp</v>
      </c>
      <c r="BN34" s="42">
        <f t="shared" ca="1" si="9"/>
        <v>-4.5099214433614955E-2</v>
      </c>
      <c r="BO34" s="6" t="str">
        <f t="shared" ca="1" si="27"/>
        <v>aknit</v>
      </c>
      <c r="BP34" s="42">
        <f t="shared" ca="1" si="28"/>
        <v>-1.588757693856686E-2</v>
      </c>
      <c r="BQ34" s="205">
        <v>27</v>
      </c>
      <c r="BR34" s="6" t="str">
        <f t="shared" ca="1" si="29"/>
        <v>aatrp</v>
      </c>
      <c r="BS34" s="6" t="str">
        <f ca="1">VLOOKUP(BR34,Notes!$A$12:$B$206,2,0)</f>
        <v>Air transport</v>
      </c>
      <c r="BT34" s="42">
        <f t="shared" ca="1" si="30"/>
        <v>-5.4186482268798928</v>
      </c>
      <c r="BU34" s="205">
        <v>27</v>
      </c>
      <c r="BV34" s="6" t="str">
        <f t="shared" ca="1" si="31"/>
        <v>aknit</v>
      </c>
      <c r="BW34" s="6" t="str">
        <f ca="1">VLOOKUP(BV34,Notes!$A$12:$B$206,2,0)</f>
        <v>Knitted, crouched fabrics, wearing apparel, fur articles</v>
      </c>
      <c r="BX34" s="42">
        <f t="shared" ca="1" si="10"/>
        <v>-3.6877037836885185</v>
      </c>
    </row>
    <row r="35" spans="1:76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-3418.115554556251</v>
      </c>
      <c r="R35" s="28">
        <v>0</v>
      </c>
      <c r="S35" s="28"/>
      <c r="T35" s="35" t="e">
        <f ca="1"/>
        <v>#DIV/0!</v>
      </c>
      <c r="U35" s="30">
        <f ca="1"/>
        <v>-6.8118389752504838</v>
      </c>
      <c r="V35" s="31">
        <v>0</v>
      </c>
      <c r="W35" s="32">
        <f ca="1"/>
        <v>-6.8118389752504838</v>
      </c>
      <c r="X35" s="28">
        <f ca="1"/>
        <v>-2085.9163546407362</v>
      </c>
      <c r="Y35" s="28">
        <f t="shared" ca="1" si="32"/>
        <v>-1332.1991999155148</v>
      </c>
      <c r="Z35" s="33">
        <f t="shared" ca="1" si="11"/>
        <v>19</v>
      </c>
      <c r="AA35" s="33">
        <f t="shared" ca="1" si="12"/>
        <v>36</v>
      </c>
      <c r="AB35" s="33">
        <f t="shared" ca="1" si="1"/>
        <v>32</v>
      </c>
      <c r="AC35" s="21">
        <v>28</v>
      </c>
      <c r="AD35" s="6" t="str">
        <f t="shared" ca="1" si="13"/>
        <v>aomin</v>
      </c>
      <c r="AE35" s="6">
        <f t="shared" ca="1" si="14"/>
        <v>-1168.3080883281743</v>
      </c>
      <c r="AF35" s="6" t="str">
        <f t="shared" ca="1" si="2"/>
        <v>awood</v>
      </c>
      <c r="AG35" s="6">
        <f t="shared" ca="1" si="3"/>
        <v>-2165.5334006102375</v>
      </c>
      <c r="AH35" s="6" t="str">
        <f t="shared" ca="1" si="4"/>
        <v>aomnf</v>
      </c>
      <c r="AI35" s="6">
        <f t="shared" ca="1" si="5"/>
        <v>-4062.1761724023208</v>
      </c>
      <c r="AJ35" s="17"/>
      <c r="AK35" s="6">
        <v>7488.4574357530018</v>
      </c>
      <c r="AL35" s="6">
        <f ca="1"/>
        <v>-311.29123133535546</v>
      </c>
      <c r="AM35" s="6">
        <f t="shared" ca="1" si="15"/>
        <v>-198.81043091831043</v>
      </c>
      <c r="AN35" s="6">
        <f ca="1"/>
        <v>-510.10166225366589</v>
      </c>
      <c r="AO35" s="33">
        <f t="shared" ca="1" si="16"/>
        <v>40</v>
      </c>
      <c r="AP35" s="34">
        <f ca="1"/>
        <v>-6.0036236583292699E-2</v>
      </c>
      <c r="AQ35" s="34">
        <f ca="1"/>
        <v>-0.1764942086834595</v>
      </c>
      <c r="AR35" s="34">
        <f ca="1"/>
        <v>-0.35869299324668613</v>
      </c>
      <c r="AS35" s="34">
        <f ca="1"/>
        <v>-0.75540901736995547</v>
      </c>
      <c r="AT35" s="34">
        <f t="shared" ca="1" si="17"/>
        <v>-1.3506324558833938</v>
      </c>
      <c r="AU35" s="33">
        <f t="shared" ca="1" si="18"/>
        <v>44</v>
      </c>
      <c r="AV35" s="21">
        <v>28</v>
      </c>
      <c r="AW35" s="6" t="str">
        <f t="shared" ca="1" si="6"/>
        <v>aomnf</v>
      </c>
      <c r="AX35" s="6">
        <f t="shared" ca="1" si="19"/>
        <v>-1596.3641820466207</v>
      </c>
      <c r="AY35" s="6" t="str">
        <f t="shared" ca="1" si="7"/>
        <v>awood</v>
      </c>
      <c r="AZ35" s="6">
        <f t="shared" ca="1" si="20"/>
        <v>-2.3946409217617819</v>
      </c>
      <c r="BA35" s="197"/>
      <c r="BB35" s="36">
        <f t="shared" si="21"/>
        <v>0.21073813603129024</v>
      </c>
      <c r="BC35" s="36">
        <f ca="1"/>
        <v>-6.8118389752504838</v>
      </c>
      <c r="BD35" s="33">
        <f t="shared" ca="1" si="22"/>
        <v>16</v>
      </c>
      <c r="BE35" s="203">
        <f ca="1"/>
        <v>-1.4355142485895811E-2</v>
      </c>
      <c r="BF35" s="33">
        <f t="shared" ca="1" si="23"/>
        <v>40</v>
      </c>
      <c r="BG35" s="36">
        <f t="shared" si="24"/>
        <v>0.20956605537966067</v>
      </c>
      <c r="BH35" s="42">
        <f ca="1"/>
        <v>-4.2549025453767966</v>
      </c>
      <c r="BI35" s="33">
        <f t="shared" ca="1" si="25"/>
        <v>18</v>
      </c>
      <c r="BJ35" s="203">
        <f ca="1"/>
        <v>-8.9168314245949287E-3</v>
      </c>
      <c r="BK35" s="33">
        <f t="shared" ca="1" si="26"/>
        <v>44</v>
      </c>
      <c r="BL35" s="204">
        <v>28</v>
      </c>
      <c r="BM35" s="6" t="str">
        <f t="shared" ca="1" si="8"/>
        <v>aomnf</v>
      </c>
      <c r="BN35" s="42">
        <f t="shared" ca="1" si="9"/>
        <v>-4.4924447396260316E-2</v>
      </c>
      <c r="BO35" s="6" t="str">
        <f t="shared" ca="1" si="27"/>
        <v>awood</v>
      </c>
      <c r="BP35" s="42">
        <f t="shared" ca="1" si="28"/>
        <v>-1.5809341267325423E-2</v>
      </c>
      <c r="BQ35" s="205">
        <v>28</v>
      </c>
      <c r="BR35" s="6" t="str">
        <f t="shared" ca="1" si="29"/>
        <v>aomnf</v>
      </c>
      <c r="BS35" s="6" t="str">
        <f ca="1">VLOOKUP(BR35,Notes!$A$12:$B$206,2,0)</f>
        <v>Manufacturing n.e.c, recycling</v>
      </c>
      <c r="BT35" s="42">
        <f t="shared" ca="1" si="30"/>
        <v>-5.3162505032482761</v>
      </c>
      <c r="BU35" s="205">
        <v>28</v>
      </c>
      <c r="BV35" s="6" t="str">
        <f t="shared" ca="1" si="31"/>
        <v>awood</v>
      </c>
      <c r="BW35" s="6" t="str">
        <f ca="1">VLOOKUP(BV35,Notes!$A$12:$B$206,2,0)</f>
        <v>Sawmilling, planing of wood, cork, straw</v>
      </c>
      <c r="BX35" s="42">
        <f t="shared" ca="1" si="10"/>
        <v>-3.627483454886768</v>
      </c>
    </row>
    <row r="36" spans="1:76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-541.29768169386909</v>
      </c>
      <c r="R36" s="28">
        <v>0</v>
      </c>
      <c r="S36" s="28"/>
      <c r="T36" s="35" t="e">
        <f ca="1"/>
        <v>#DIV/0!</v>
      </c>
      <c r="U36" s="30">
        <f ca="1"/>
        <v>-3.8510602487460197</v>
      </c>
      <c r="V36" s="31">
        <v>0</v>
      </c>
      <c r="W36" s="32">
        <f ca="1"/>
        <v>-3.8510602487460197</v>
      </c>
      <c r="X36" s="28">
        <f ca="1"/>
        <v>-153.57009736236523</v>
      </c>
      <c r="Y36" s="28">
        <f t="shared" ca="1" si="32"/>
        <v>-387.72758433150386</v>
      </c>
      <c r="Z36" s="33">
        <f t="shared" ca="1" si="11"/>
        <v>50</v>
      </c>
      <c r="AA36" s="33">
        <f t="shared" ca="1" si="12"/>
        <v>48</v>
      </c>
      <c r="AB36" s="33">
        <f t="shared" ca="1" si="1"/>
        <v>53</v>
      </c>
      <c r="AC36" s="21">
        <v>29</v>
      </c>
      <c r="AD36" s="6" t="str">
        <f t="shared" ca="1" si="13"/>
        <v>aknit</v>
      </c>
      <c r="AE36" s="6">
        <f t="shared" ca="1" si="14"/>
        <v>-1082.8503829987444</v>
      </c>
      <c r="AF36" s="6" t="str">
        <f t="shared" ca="1" si="2"/>
        <v>abevt</v>
      </c>
      <c r="AG36" s="6">
        <f t="shared" ca="1" si="3"/>
        <v>-2116.8996734446109</v>
      </c>
      <c r="AH36" s="6" t="str">
        <f t="shared" ca="1" si="4"/>
        <v>apapr</v>
      </c>
      <c r="AI36" s="6">
        <f t="shared" ca="1" si="5"/>
        <v>-3843.3084753993598</v>
      </c>
      <c r="AJ36" s="17"/>
      <c r="AK36" s="6">
        <v>4004.303818894839</v>
      </c>
      <c r="AL36" s="6">
        <f ca="1"/>
        <v>-43.749976789199799</v>
      </c>
      <c r="AM36" s="6">
        <f t="shared" ca="1" si="15"/>
        <v>-110.45817581927815</v>
      </c>
      <c r="AN36" s="6">
        <f ca="1"/>
        <v>-154.20815260847795</v>
      </c>
      <c r="AO36" s="33">
        <f t="shared" ca="1" si="16"/>
        <v>55</v>
      </c>
      <c r="AP36" s="34">
        <f ca="1"/>
        <v>-1.0690114243758189E-3</v>
      </c>
      <c r="AQ36" s="34">
        <f ca="1"/>
        <v>-4.4985193664794358E-2</v>
      </c>
      <c r="AR36" s="34">
        <f ca="1"/>
        <v>-9.1150176660300414E-3</v>
      </c>
      <c r="AS36" s="34">
        <f ca="1"/>
        <v>-3.4148466714853512E-2</v>
      </c>
      <c r="AT36" s="34">
        <f t="shared" ca="1" si="17"/>
        <v>-8.9317689470053724E-2</v>
      </c>
      <c r="AU36" s="33">
        <f t="shared" ca="1" si="18"/>
        <v>61</v>
      </c>
      <c r="AV36" s="21">
        <v>29</v>
      </c>
      <c r="AW36" s="6" t="str">
        <f t="shared" ca="1" si="6"/>
        <v>ainsp</v>
      </c>
      <c r="AX36" s="6">
        <f t="shared" ca="1" si="19"/>
        <v>-1529.1998114358014</v>
      </c>
      <c r="AY36" s="6" t="str">
        <f t="shared" ca="1" si="7"/>
        <v>aprnt</v>
      </c>
      <c r="AZ36" s="6">
        <f t="shared" ca="1" si="20"/>
        <v>-2.3281436293685438</v>
      </c>
      <c r="BA36" s="197"/>
      <c r="BB36" s="36">
        <f t="shared" si="21"/>
        <v>0.11268803089778412</v>
      </c>
      <c r="BC36" s="36">
        <f ca="1"/>
        <v>-3.8510602487460193</v>
      </c>
      <c r="BD36" s="33">
        <f t="shared" ca="1" si="22"/>
        <v>46</v>
      </c>
      <c r="BE36" s="203">
        <f ca="1"/>
        <v>-4.3396839629991964E-3</v>
      </c>
      <c r="BF36" s="33">
        <f t="shared" ca="1" si="23"/>
        <v>55</v>
      </c>
      <c r="BG36" s="36">
        <f t="shared" si="24"/>
        <v>3.355718875655421E-2</v>
      </c>
      <c r="BH36" s="42">
        <f ca="1"/>
        <v>-1.7572165450960395</v>
      </c>
      <c r="BI36" s="33">
        <f t="shared" ca="1" si="25"/>
        <v>53</v>
      </c>
      <c r="BJ36" s="203">
        <f ca="1"/>
        <v>-5.8967247289927851E-4</v>
      </c>
      <c r="BK36" s="33">
        <f t="shared" ca="1" si="26"/>
        <v>61</v>
      </c>
      <c r="BL36" s="204">
        <v>29</v>
      </c>
      <c r="BM36" s="6" t="str">
        <f t="shared" ca="1" si="8"/>
        <v>ainsp</v>
      </c>
      <c r="BN36" s="42">
        <f t="shared" ca="1" si="9"/>
        <v>-4.3034325913742254E-2</v>
      </c>
      <c r="BO36" s="6" t="str">
        <f t="shared" ca="1" si="27"/>
        <v>aprnt</v>
      </c>
      <c r="BP36" s="42">
        <f t="shared" ca="1" si="28"/>
        <v>-1.5370328311669264E-2</v>
      </c>
      <c r="BQ36" s="205">
        <v>29</v>
      </c>
      <c r="BR36" s="6" t="str">
        <f t="shared" ca="1" si="29"/>
        <v>ainsp</v>
      </c>
      <c r="BS36" s="6" t="str">
        <f ca="1">VLOOKUP(BR36,Notes!$A$12:$B$206,2,0)</f>
        <v>Insurance and pension funding</v>
      </c>
      <c r="BT36" s="42">
        <f t="shared" ca="1" si="30"/>
        <v>-5.1167159319638689</v>
      </c>
      <c r="BU36" s="205">
        <v>29</v>
      </c>
      <c r="BV36" s="6" t="str">
        <f t="shared" ca="1" si="31"/>
        <v>aprnt</v>
      </c>
      <c r="BW36" s="6" t="str">
        <f ca="1">VLOOKUP(BV36,Notes!$A$12:$B$206,2,0)</f>
        <v>Publishing, printing, recorded media</v>
      </c>
      <c r="BX36" s="42">
        <f t="shared" ca="1" si="10"/>
        <v>-3.5803393134448238</v>
      </c>
    </row>
    <row r="37" spans="1:76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-267.05701029726492</v>
      </c>
      <c r="R37" s="28">
        <v>0</v>
      </c>
      <c r="S37" s="28"/>
      <c r="T37" s="35" t="e">
        <f ca="1"/>
        <v>#DIV/0!</v>
      </c>
      <c r="U37" s="30">
        <f ca="1"/>
        <v>-2.7872167789782063</v>
      </c>
      <c r="V37" s="31">
        <v>0</v>
      </c>
      <c r="W37" s="32">
        <f ca="1"/>
        <v>-2.7872167789782063</v>
      </c>
      <c r="X37" s="28">
        <f ca="1"/>
        <v>-217.50031726968101</v>
      </c>
      <c r="Y37" s="28">
        <f t="shared" ca="1" si="32"/>
        <v>-49.556693027583918</v>
      </c>
      <c r="Z37" s="33">
        <f t="shared" ca="1" si="11"/>
        <v>46</v>
      </c>
      <c r="AA37" s="33">
        <f t="shared" ca="1" si="12"/>
        <v>60</v>
      </c>
      <c r="AB37" s="33">
        <f t="shared" ca="1" si="1"/>
        <v>59</v>
      </c>
      <c r="AC37" s="21">
        <v>30</v>
      </c>
      <c r="AD37" s="6" t="str">
        <f t="shared" ca="1" si="13"/>
        <v>awood</v>
      </c>
      <c r="AE37" s="6">
        <f t="shared" ca="1" si="14"/>
        <v>-1008.18761826992</v>
      </c>
      <c r="AF37" s="6" t="str">
        <f t="shared" ca="1" si="2"/>
        <v>ainsp</v>
      </c>
      <c r="AG37" s="6">
        <f t="shared" ca="1" si="3"/>
        <v>-1793.980418236009</v>
      </c>
      <c r="AH37" s="6" t="str">
        <f t="shared" ca="1" si="4"/>
        <v>atrps</v>
      </c>
      <c r="AI37" s="6">
        <f t="shared" ca="1" si="5"/>
        <v>-3525.9730483316612</v>
      </c>
      <c r="AJ37" s="17"/>
      <c r="AK37" s="6">
        <v>3260.8015679417335</v>
      </c>
      <c r="AL37" s="6">
        <f ca="1"/>
        <v>-74.020332388787025</v>
      </c>
      <c r="AM37" s="6">
        <f t="shared" ca="1" si="15"/>
        <v>-16.865276042069411</v>
      </c>
      <c r="AN37" s="6">
        <f ca="1"/>
        <v>-90.885608430856436</v>
      </c>
      <c r="AO37" s="33">
        <f t="shared" ca="1" si="16"/>
        <v>61</v>
      </c>
      <c r="AP37" s="34">
        <f ca="1"/>
        <v>0</v>
      </c>
      <c r="AQ37" s="34">
        <f ca="1"/>
        <v>-1.5815957976264009E-2</v>
      </c>
      <c r="AR37" s="34">
        <f ca="1"/>
        <v>-7.6089935681204923E-2</v>
      </c>
      <c r="AS37" s="34">
        <f ca="1"/>
        <v>-0.1434753689585245</v>
      </c>
      <c r="AT37" s="34">
        <f t="shared" ca="1" si="17"/>
        <v>-0.23538126261599343</v>
      </c>
      <c r="AU37" s="33">
        <f t="shared" ca="1" si="18"/>
        <v>59</v>
      </c>
      <c r="AV37" s="21">
        <v>30</v>
      </c>
      <c r="AW37" s="6" t="str">
        <f t="shared" ca="1" si="6"/>
        <v>abisc</v>
      </c>
      <c r="AX37" s="6">
        <f t="shared" ca="1" si="19"/>
        <v>-1312.344315910233</v>
      </c>
      <c r="AY37" s="6" t="str">
        <f t="shared" ca="1" si="7"/>
        <v>aelcg</v>
      </c>
      <c r="AZ37" s="6">
        <f t="shared" ca="1" si="20"/>
        <v>-2.039392688720052</v>
      </c>
      <c r="BA37" s="197"/>
      <c r="BB37" s="36">
        <f t="shared" si="21"/>
        <v>9.1764592413263887E-2</v>
      </c>
      <c r="BC37" s="36">
        <f ca="1"/>
        <v>-2.7872167789782063</v>
      </c>
      <c r="BD37" s="33">
        <f t="shared" ca="1" si="22"/>
        <v>54</v>
      </c>
      <c r="BE37" s="203">
        <f ca="1"/>
        <v>-2.5576781169034529E-3</v>
      </c>
      <c r="BF37" s="33">
        <f t="shared" ca="1" si="23"/>
        <v>61</v>
      </c>
      <c r="BG37" s="36">
        <f t="shared" si="24"/>
        <v>0.1240742095698275</v>
      </c>
      <c r="BH37" s="42">
        <f ca="1"/>
        <v>-1.2524596566201753</v>
      </c>
      <c r="BI37" s="33">
        <f t="shared" ca="1" si="25"/>
        <v>59</v>
      </c>
      <c r="BJ37" s="203">
        <f ca="1"/>
        <v>-1.5539794191324582E-3</v>
      </c>
      <c r="BK37" s="33">
        <f t="shared" ca="1" si="26"/>
        <v>59</v>
      </c>
      <c r="BL37" s="204">
        <v>30</v>
      </c>
      <c r="BM37" s="6" t="str">
        <f t="shared" ca="1" si="8"/>
        <v>abisc</v>
      </c>
      <c r="BN37" s="42">
        <f t="shared" ca="1" si="9"/>
        <v>-3.6931637435203182E-2</v>
      </c>
      <c r="BO37" s="6" t="str">
        <f t="shared" ca="1" si="27"/>
        <v>aelcg</v>
      </c>
      <c r="BP37" s="42">
        <f t="shared" ca="1" si="28"/>
        <v>-1.3464004018749929E-2</v>
      </c>
      <c r="BQ37" s="205">
        <v>30</v>
      </c>
      <c r="BR37" s="6" t="str">
        <f t="shared" ca="1" si="29"/>
        <v>abisc</v>
      </c>
      <c r="BS37" s="6" t="str">
        <f ca="1">VLOOKUP(BR37,Notes!$A$12:$B$206,2,0)</f>
        <v>Basic iron and steel, casting of metals</v>
      </c>
      <c r="BT37" s="42">
        <f t="shared" ca="1" si="30"/>
        <v>-5.0794925879384536</v>
      </c>
      <c r="BU37" s="205">
        <v>30</v>
      </c>
      <c r="BV37" s="6" t="str">
        <f t="shared" ca="1" si="31"/>
        <v>aelcg</v>
      </c>
      <c r="BW37" s="6" t="str">
        <f ca="1">VLOOKUP(BV37,Notes!$A$12:$B$206,2,0)</f>
        <v>Electricity, gas, steam and hot water supply</v>
      </c>
      <c r="BX37" s="42">
        <f t="shared" ca="1" si="10"/>
        <v>-3.4243184811173268</v>
      </c>
    </row>
    <row r="38" spans="1:76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-12149.17417098463</v>
      </c>
      <c r="R38" s="28">
        <v>0</v>
      </c>
      <c r="S38" s="28"/>
      <c r="T38" s="35" t="e">
        <f ca="1"/>
        <v>#DIV/0!</v>
      </c>
      <c r="U38" s="30">
        <f ca="1"/>
        <v>-6.4790086673119527</v>
      </c>
      <c r="V38" s="31">
        <v>0</v>
      </c>
      <c r="W38" s="32">
        <f ca="1"/>
        <v>-6.4790086673119527</v>
      </c>
      <c r="X38" s="28">
        <f ca="1"/>
        <v>-8845.0857853607686</v>
      </c>
      <c r="Y38" s="28">
        <f t="shared" ca="1" si="32"/>
        <v>-3304.0883856238615</v>
      </c>
      <c r="Z38" s="33">
        <f t="shared" ca="1" si="11"/>
        <v>5</v>
      </c>
      <c r="AA38" s="33">
        <f t="shared" ca="1" si="12"/>
        <v>19</v>
      </c>
      <c r="AB38" s="33">
        <f t="shared" ca="1" si="1"/>
        <v>9</v>
      </c>
      <c r="AC38" s="21">
        <v>31</v>
      </c>
      <c r="AD38" s="6" t="str">
        <f t="shared" ca="1" si="13"/>
        <v>apapr</v>
      </c>
      <c r="AE38" s="6">
        <f t="shared" ca="1" si="14"/>
        <v>-924.27154933413624</v>
      </c>
      <c r="AF38" s="6" t="str">
        <f t="shared" ca="1" si="2"/>
        <v>aheal</v>
      </c>
      <c r="AG38" s="6">
        <f t="shared" ca="1" si="3"/>
        <v>-1787.7469201781894</v>
      </c>
      <c r="AH38" s="6" t="str">
        <f t="shared" ca="1" si="4"/>
        <v>anfme</v>
      </c>
      <c r="AI38" s="6">
        <f t="shared" ca="1" si="5"/>
        <v>-3427.6237408726847</v>
      </c>
      <c r="AJ38" s="17"/>
      <c r="AK38" s="6">
        <v>25366.777483814796</v>
      </c>
      <c r="AL38" s="6">
        <f ca="1"/>
        <v>-1196.545317057456</v>
      </c>
      <c r="AM38" s="6">
        <f t="shared" ca="1" si="15"/>
        <v>-446.97039473664154</v>
      </c>
      <c r="AN38" s="6">
        <f ca="1"/>
        <v>-1643.5157117940976</v>
      </c>
      <c r="AO38" s="33">
        <f t="shared" ca="1" si="16"/>
        <v>26</v>
      </c>
      <c r="AP38" s="34">
        <f ca="1"/>
        <v>-0.23154106494875373</v>
      </c>
      <c r="AQ38" s="34">
        <f ca="1"/>
        <v>-0.79814711418881945</v>
      </c>
      <c r="AR38" s="34">
        <f ca="1"/>
        <v>-2.0463615491335325</v>
      </c>
      <c r="AS38" s="34">
        <f ca="1"/>
        <v>-2.5172112470530008</v>
      </c>
      <c r="AT38" s="34">
        <f t="shared" ca="1" si="17"/>
        <v>-5.5932609753241067</v>
      </c>
      <c r="AU38" s="33">
        <f t="shared" ca="1" si="18"/>
        <v>15</v>
      </c>
      <c r="AV38" s="21">
        <v>31</v>
      </c>
      <c r="AW38" s="6" t="str">
        <f t="shared" ca="1" si="6"/>
        <v>awood</v>
      </c>
      <c r="AX38" s="6">
        <f t="shared" ca="1" si="19"/>
        <v>-1210.0423993163317</v>
      </c>
      <c r="AY38" s="6" t="str">
        <f t="shared" ca="1" si="7"/>
        <v>afurn</v>
      </c>
      <c r="AZ38" s="6">
        <f t="shared" ca="1" si="20"/>
        <v>-2.0195069979127522</v>
      </c>
      <c r="BA38" s="197"/>
      <c r="BB38" s="36">
        <f t="shared" si="21"/>
        <v>0.71386496483732642</v>
      </c>
      <c r="BC38" s="36">
        <f ca="1"/>
        <v>-6.4790086673119527</v>
      </c>
      <c r="BD38" s="33">
        <f t="shared" ca="1" si="22"/>
        <v>17</v>
      </c>
      <c r="BE38" s="203">
        <f ca="1"/>
        <v>-4.6251372944713799E-2</v>
      </c>
      <c r="BF38" s="33">
        <f t="shared" ca="1" si="23"/>
        <v>26</v>
      </c>
      <c r="BG38" s="36">
        <f t="shared" si="24"/>
        <v>0.75912447464808075</v>
      </c>
      <c r="BH38" s="42">
        <f ca="1"/>
        <v>-4.8643572662002823</v>
      </c>
      <c r="BI38" s="33">
        <f t="shared" ca="1" si="25"/>
        <v>13</v>
      </c>
      <c r="BJ38" s="203">
        <f ca="1"/>
        <v>-3.6926526542048636E-2</v>
      </c>
      <c r="BK38" s="33">
        <f t="shared" ca="1" si="26"/>
        <v>15</v>
      </c>
      <c r="BL38" s="204">
        <v>31</v>
      </c>
      <c r="BM38" s="6" t="str">
        <f t="shared" ca="1" si="8"/>
        <v>awood</v>
      </c>
      <c r="BN38" s="42">
        <f t="shared" ca="1" si="9"/>
        <v>-3.4052684673517429E-2</v>
      </c>
      <c r="BO38" s="6" t="str">
        <f t="shared" ca="1" si="27"/>
        <v>afurn</v>
      </c>
      <c r="BP38" s="42">
        <f t="shared" ca="1" si="28"/>
        <v>-1.3332719336586467E-2</v>
      </c>
      <c r="BQ38" s="205">
        <v>31</v>
      </c>
      <c r="BR38" s="6" t="str">
        <f t="shared" ca="1" si="29"/>
        <v>awood</v>
      </c>
      <c r="BS38" s="6" t="str">
        <f ca="1">VLOOKUP(BR38,Notes!$A$12:$B$206,2,0)</f>
        <v>Sawmilling, planing of wood, cork, straw</v>
      </c>
      <c r="BT38" s="42">
        <f t="shared" ca="1" si="30"/>
        <v>-4.9935389494169309</v>
      </c>
      <c r="BU38" s="205">
        <v>31</v>
      </c>
      <c r="BV38" s="6" t="str">
        <f t="shared" ca="1" si="31"/>
        <v>afurn</v>
      </c>
      <c r="BW38" s="6" t="str">
        <f ca="1">VLOOKUP(BV38,Notes!$A$12:$B$206,2,0)</f>
        <v>Furniture</v>
      </c>
      <c r="BX38" s="42">
        <f t="shared" ca="1" si="10"/>
        <v>-3.3555019677950102</v>
      </c>
    </row>
    <row r="39" spans="1:76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-1493.2627472142924</v>
      </c>
      <c r="R39" s="28">
        <v>0</v>
      </c>
      <c r="S39" s="28"/>
      <c r="T39" s="35" t="e">
        <f ca="1"/>
        <v>#DIV/0!</v>
      </c>
      <c r="U39" s="30">
        <f ca="1"/>
        <v>-8.0265864898253003</v>
      </c>
      <c r="V39" s="31">
        <v>0</v>
      </c>
      <c r="W39" s="32">
        <f ca="1"/>
        <v>-8.0265864898253003</v>
      </c>
      <c r="X39" s="28">
        <f ca="1"/>
        <v>-1326.4642256048382</v>
      </c>
      <c r="Y39" s="28">
        <f t="shared" ca="1" si="32"/>
        <v>-166.79852160945416</v>
      </c>
      <c r="Z39" s="33">
        <f t="shared" ca="1" si="11"/>
        <v>24</v>
      </c>
      <c r="AA39" s="33">
        <f t="shared" ca="1" si="12"/>
        <v>55</v>
      </c>
      <c r="AB39" s="33">
        <f t="shared" ca="1" si="1"/>
        <v>43</v>
      </c>
      <c r="AC39" s="21">
        <v>32</v>
      </c>
      <c r="AD39" s="6" t="str">
        <f t="shared" ca="1" si="13"/>
        <v>aofin</v>
      </c>
      <c r="AE39" s="6">
        <f t="shared" ca="1" si="14"/>
        <v>-781.68526196606399</v>
      </c>
      <c r="AF39" s="6" t="str">
        <f t="shared" ca="1" si="2"/>
        <v>aprnt</v>
      </c>
      <c r="AG39" s="6">
        <f t="shared" ca="1" si="3"/>
        <v>-1608.6626561033315</v>
      </c>
      <c r="AH39" s="6" t="str">
        <f t="shared" ca="1" si="4"/>
        <v>aemch</v>
      </c>
      <c r="AI39" s="6">
        <f t="shared" ca="1" si="5"/>
        <v>-3418.115554556251</v>
      </c>
      <c r="AJ39" s="17"/>
      <c r="AK39" s="6">
        <v>5628.1452329343529</v>
      </c>
      <c r="AL39" s="6">
        <f ca="1"/>
        <v>-401.28737491835938</v>
      </c>
      <c r="AM39" s="6">
        <f t="shared" ca="1" si="15"/>
        <v>-50.46056997609611</v>
      </c>
      <c r="AN39" s="6">
        <f ca="1"/>
        <v>-451.74794489445549</v>
      </c>
      <c r="AO39" s="33">
        <f t="shared" ca="1" si="16"/>
        <v>42</v>
      </c>
      <c r="AP39" s="34">
        <f ca="1"/>
        <v>0</v>
      </c>
      <c r="AQ39" s="34">
        <f ca="1"/>
        <v>-0.38692334549922908</v>
      </c>
      <c r="AR39" s="34">
        <f ca="1"/>
        <v>-0.27075405319190454</v>
      </c>
      <c r="AS39" s="34">
        <f ca="1"/>
        <v>-0.3348029092169697</v>
      </c>
      <c r="AT39" s="34">
        <f t="shared" ca="1" si="17"/>
        <v>-0.99248030790810327</v>
      </c>
      <c r="AU39" s="33">
        <f t="shared" ca="1" si="18"/>
        <v>47</v>
      </c>
      <c r="AV39" s="21">
        <v>32</v>
      </c>
      <c r="AW39" s="6" t="str">
        <f t="shared" ca="1" si="6"/>
        <v>abchm</v>
      </c>
      <c r="AX39" s="6">
        <f t="shared" ca="1" si="19"/>
        <v>-970.34099859780383</v>
      </c>
      <c r="AY39" s="6" t="str">
        <f t="shared" ca="1" si="7"/>
        <v>apapr</v>
      </c>
      <c r="AZ39" s="6">
        <f t="shared" ca="1" si="20"/>
        <v>-1.8584212698232645</v>
      </c>
      <c r="BA39" s="197"/>
      <c r="BB39" s="36">
        <f t="shared" si="21"/>
        <v>0.15838573509668519</v>
      </c>
      <c r="BC39" s="36">
        <f ca="1"/>
        <v>-8.0265864898253021</v>
      </c>
      <c r="BD39" s="33">
        <f t="shared" ca="1" si="22"/>
        <v>4</v>
      </c>
      <c r="BE39" s="203">
        <f ca="1"/>
        <v>-1.2712968015081025E-2</v>
      </c>
      <c r="BF39" s="33">
        <f t="shared" ca="1" si="23"/>
        <v>42</v>
      </c>
      <c r="BG39" s="36">
        <f t="shared" si="24"/>
        <v>0.10554086648047317</v>
      </c>
      <c r="BH39" s="42">
        <f ca="1"/>
        <v>-6.2083274875783045</v>
      </c>
      <c r="BI39" s="33">
        <f t="shared" ca="1" si="25"/>
        <v>5</v>
      </c>
      <c r="BJ39" s="203">
        <f ca="1"/>
        <v>-6.5523226243355322E-3</v>
      </c>
      <c r="BK39" s="33">
        <f t="shared" ca="1" si="26"/>
        <v>47</v>
      </c>
      <c r="BL39" s="204">
        <v>32</v>
      </c>
      <c r="BM39" s="6" t="str">
        <f t="shared" ca="1" si="8"/>
        <v>abchm</v>
      </c>
      <c r="BN39" s="42">
        <f t="shared" ca="1" si="9"/>
        <v>-2.7307072933730279E-2</v>
      </c>
      <c r="BO39" s="6" t="str">
        <f t="shared" ca="1" si="27"/>
        <v>apapr</v>
      </c>
      <c r="BP39" s="42">
        <f t="shared" ca="1" si="28"/>
        <v>-1.2269236613344321E-2</v>
      </c>
      <c r="BQ39" s="205">
        <v>32</v>
      </c>
      <c r="BR39" s="6" t="str">
        <f t="shared" ca="1" si="29"/>
        <v>abchm</v>
      </c>
      <c r="BS39" s="6" t="str">
        <f ca="1">VLOOKUP(BR39,Notes!$A$12:$B$206,2,0)</f>
        <v>Nuclear fuel, basic chemicals</v>
      </c>
      <c r="BT39" s="42">
        <f t="shared" ca="1" si="30"/>
        <v>-4.9388836376850724</v>
      </c>
      <c r="BU39" s="205">
        <v>32</v>
      </c>
      <c r="BV39" s="6" t="str">
        <f t="shared" ca="1" si="31"/>
        <v>apapr</v>
      </c>
      <c r="BW39" s="6" t="str">
        <f ca="1">VLOOKUP(BV39,Notes!$A$12:$B$206,2,0)</f>
        <v>Paper</v>
      </c>
      <c r="BX39" s="42">
        <f t="shared" ca="1" si="10"/>
        <v>-3.3258047239542599</v>
      </c>
    </row>
    <row r="40" spans="1:76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-1410.7159994411913</v>
      </c>
      <c r="R40" s="28">
        <v>0</v>
      </c>
      <c r="S40" s="28"/>
      <c r="T40" s="35" t="e">
        <f ca="1"/>
        <v>#DIV/0!</v>
      </c>
      <c r="U40" s="30">
        <f ca="1"/>
        <v>-6.8158556774072991</v>
      </c>
      <c r="V40" s="31">
        <v>0</v>
      </c>
      <c r="W40" s="32">
        <f ca="1"/>
        <v>-6.8158556774072991</v>
      </c>
      <c r="X40" s="28">
        <f ca="1"/>
        <v>-1221.2997675069114</v>
      </c>
      <c r="Y40" s="28">
        <f t="shared" ca="1" si="32"/>
        <v>-189.41623193427995</v>
      </c>
      <c r="Z40" s="33">
        <f t="shared" ca="1" si="11"/>
        <v>26</v>
      </c>
      <c r="AA40" s="33">
        <f t="shared" ca="1" si="12"/>
        <v>51</v>
      </c>
      <c r="AB40" s="33">
        <f t="shared" ref="AB40:AB69" ca="1" si="33">RANK(Q40,Q$8:Q$69,1)</f>
        <v>44</v>
      </c>
      <c r="AC40" s="21">
        <v>33</v>
      </c>
      <c r="AD40" s="6" t="str">
        <f t="shared" ca="1" si="13"/>
        <v>aochm</v>
      </c>
      <c r="AE40" s="6">
        <f t="shared" ca="1" si="14"/>
        <v>-760.21050946346304</v>
      </c>
      <c r="AF40" s="6" t="str">
        <f t="shared" ref="AF40:AF69" ca="1" si="34">INDEX($A$8:$A$69,MATCH($AC40,$AA$8:$AA$69,0),1)</f>
        <v>aplas</v>
      </c>
      <c r="AG40" s="6">
        <f t="shared" ref="AG40:AG69" ca="1" si="35">INDEX($Y$8:$Y$69,MATCH($AC40,$AA$8:$AA$69,0),1)</f>
        <v>-1578.7852159327949</v>
      </c>
      <c r="AH40" s="6" t="str">
        <f t="shared" ref="AH40:AH69" ca="1" si="36">INDEX($A$8:$A$69,MATCH($AC40,$AB$8:$AB$69,0),1)</f>
        <v>anmmi</v>
      </c>
      <c r="AI40" s="6">
        <f t="shared" ref="AI40:AI69" ca="1" si="37">INDEX($Q$8:$Q$69,MATCH($AC40,$AB$8:$AB$69,0),1)</f>
        <v>-3341.627662017032</v>
      </c>
      <c r="AJ40" s="17"/>
      <c r="AK40" s="6">
        <v>5033.5644922268402</v>
      </c>
      <c r="AL40" s="6">
        <f ca="1"/>
        <v>-297.01522087251163</v>
      </c>
      <c r="AM40" s="6">
        <f t="shared" ca="1" si="15"/>
        <v>-46.065270346889406</v>
      </c>
      <c r="AN40" s="6">
        <f ca="1"/>
        <v>-343.08049121940104</v>
      </c>
      <c r="AO40" s="33">
        <f t="shared" ca="1" si="16"/>
        <v>46</v>
      </c>
      <c r="AP40" s="34">
        <f ca="1"/>
        <v>-0.33029771762636506</v>
      </c>
      <c r="AQ40" s="34">
        <f ca="1"/>
        <v>-0.57614733145158048</v>
      </c>
      <c r="AR40" s="34">
        <f ca="1"/>
        <v>-0.56391754907388014</v>
      </c>
      <c r="AS40" s="34">
        <f ca="1"/>
        <v>-0.54914439976092666</v>
      </c>
      <c r="AT40" s="34">
        <f t="shared" ca="1" si="17"/>
        <v>-2.0195069979127522</v>
      </c>
      <c r="AU40" s="33">
        <f t="shared" ca="1" si="18"/>
        <v>31</v>
      </c>
      <c r="AV40" s="21">
        <v>33</v>
      </c>
      <c r="AW40" s="6" t="str">
        <f t="shared" ref="AW40:AW69" ca="1" si="38">INDEX($A$8:$A$69,MATCH($AV40,$AO$8:$AO$69,0),1)</f>
        <v>anmmi</v>
      </c>
      <c r="AX40" s="6">
        <f t="shared" ca="1" si="19"/>
        <v>-894.64048691716596</v>
      </c>
      <c r="AY40" s="6" t="str">
        <f t="shared" ref="AY40:AY69" ca="1" si="39">INDEX($A$8:$A$69,MATCH($AV40,$AU$8:$AU$69,0),1)</f>
        <v>amorg</v>
      </c>
      <c r="AZ40" s="6">
        <f t="shared" ca="1" si="20"/>
        <v>-1.8533357217790196</v>
      </c>
      <c r="BA40" s="197"/>
      <c r="BB40" s="36">
        <f t="shared" si="21"/>
        <v>0.14165320532111791</v>
      </c>
      <c r="BC40" s="36">
        <f ca="1"/>
        <v>-6.8158556774073</v>
      </c>
      <c r="BD40" s="33">
        <f t="shared" ca="1" si="22"/>
        <v>15</v>
      </c>
      <c r="BE40" s="203">
        <f ca="1"/>
        <v>-9.6548780371088355E-3</v>
      </c>
      <c r="BF40" s="33">
        <f t="shared" ca="1" si="23"/>
        <v>46</v>
      </c>
      <c r="BG40" s="36">
        <f t="shared" si="24"/>
        <v>0.30690580994454059</v>
      </c>
      <c r="BH40" s="42">
        <f ca="1"/>
        <v>-4.3442381683799844</v>
      </c>
      <c r="BI40" s="33">
        <f t="shared" ca="1" si="25"/>
        <v>17</v>
      </c>
      <c r="BJ40" s="203">
        <f ca="1"/>
        <v>-1.3332719336586467E-2</v>
      </c>
      <c r="BK40" s="33">
        <f t="shared" ca="1" si="26"/>
        <v>31</v>
      </c>
      <c r="BL40" s="204">
        <v>33</v>
      </c>
      <c r="BM40" s="6" t="str">
        <f t="shared" ca="1" si="8"/>
        <v>anmmi</v>
      </c>
      <c r="BN40" s="42">
        <f t="shared" ca="1" si="9"/>
        <v>-2.5176729686798485E-2</v>
      </c>
      <c r="BO40" s="6" t="str">
        <f t="shared" ca="1" si="27"/>
        <v>amorg</v>
      </c>
      <c r="BP40" s="42">
        <f t="shared" ca="1" si="28"/>
        <v>-1.2235661991014855E-2</v>
      </c>
      <c r="BQ40" s="205">
        <v>33</v>
      </c>
      <c r="BR40" s="6" t="str">
        <f t="shared" ca="1" si="29"/>
        <v>anmmi</v>
      </c>
      <c r="BS40" s="6" t="str">
        <f ca="1">VLOOKUP(BR40,Notes!$A$12:$B$206,2,0)</f>
        <v>Non-metallic minerals</v>
      </c>
      <c r="BT40" s="42">
        <f t="shared" ca="1" si="30"/>
        <v>-4.6750068967326222</v>
      </c>
      <c r="BU40" s="205">
        <v>33</v>
      </c>
      <c r="BV40" s="6" t="str">
        <f t="shared" ca="1" si="31"/>
        <v>amorg</v>
      </c>
      <c r="BW40" s="6" t="str">
        <f ca="1">VLOOKUP(BV40,Notes!$A$12:$B$206,2,0)</f>
        <v>Activities of membership organisations</v>
      </c>
      <c r="BX40" s="42">
        <f t="shared" ca="1" si="10"/>
        <v>-3.1302931128650666</v>
      </c>
    </row>
    <row r="41" spans="1:76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-4062.1761724023208</v>
      </c>
      <c r="R41" s="28">
        <v>0</v>
      </c>
      <c r="S41" s="28"/>
      <c r="T41" s="35" t="e">
        <f ca="1"/>
        <v>#DIV/0!</v>
      </c>
      <c r="U41" s="30">
        <f ca="1"/>
        <v>-7.8918294497757477</v>
      </c>
      <c r="V41" s="31">
        <v>0</v>
      </c>
      <c r="W41" s="32">
        <f ca="1"/>
        <v>-7.8918294497757477</v>
      </c>
      <c r="X41" s="28">
        <f ca="1"/>
        <v>-2616.0961636770098</v>
      </c>
      <c r="Y41" s="28">
        <f t="shared" ca="1" si="32"/>
        <v>-1446.080008725311</v>
      </c>
      <c r="Z41" s="33">
        <f t="shared" ca="1" si="11"/>
        <v>15</v>
      </c>
      <c r="AA41" s="33">
        <f t="shared" ref="AA41:AA69" ca="1" si="40">RANK(Y41,Y$8:Y$69,1)</f>
        <v>35</v>
      </c>
      <c r="AB41" s="33">
        <f t="shared" ca="1" si="33"/>
        <v>28</v>
      </c>
      <c r="AC41" s="21">
        <v>34</v>
      </c>
      <c r="AD41" s="6" t="str">
        <f t="shared" ca="1" si="13"/>
        <v>aweav</v>
      </c>
      <c r="AE41" s="6">
        <f t="shared" ca="1" si="14"/>
        <v>-664.05446723762645</v>
      </c>
      <c r="AF41" s="6" t="str">
        <f t="shared" ca="1" si="34"/>
        <v>awatd</v>
      </c>
      <c r="AG41" s="6">
        <f t="shared" ca="1" si="35"/>
        <v>-1489.0616027207711</v>
      </c>
      <c r="AH41" s="6" t="str">
        <f t="shared" ca="1" si="36"/>
        <v>agold</v>
      </c>
      <c r="AI41" s="6">
        <f t="shared" ca="1" si="37"/>
        <v>-3275.964474295637</v>
      </c>
      <c r="AJ41" s="17"/>
      <c r="AK41" s="6">
        <v>20228.06235494588</v>
      </c>
      <c r="AL41" s="6">
        <f ca="1"/>
        <v>-1028.0800327805021</v>
      </c>
      <c r="AM41" s="6">
        <f t="shared" ca="1" si="15"/>
        <v>-568.28414926611867</v>
      </c>
      <c r="AN41" s="6">
        <f ca="1"/>
        <v>-1596.3641820466207</v>
      </c>
      <c r="AO41" s="33">
        <f t="shared" ca="1" si="16"/>
        <v>28</v>
      </c>
      <c r="AP41" s="34">
        <f ca="1"/>
        <v>-9.7765424694934128E-2</v>
      </c>
      <c r="AQ41" s="34">
        <f ca="1"/>
        <v>-0.13204234079269808</v>
      </c>
      <c r="AR41" s="34">
        <f ca="1"/>
        <v>-0.70575105300072694</v>
      </c>
      <c r="AS41" s="34">
        <f ca="1"/>
        <v>-0.49699162876644998</v>
      </c>
      <c r="AT41" s="34">
        <f t="shared" ca="1" si="17"/>
        <v>-1.4325504472548092</v>
      </c>
      <c r="AU41" s="33">
        <f t="shared" ca="1" si="18"/>
        <v>42</v>
      </c>
      <c r="AV41" s="21">
        <v>34</v>
      </c>
      <c r="AW41" s="6" t="str">
        <f t="shared" ca="1" si="38"/>
        <v>apapr</v>
      </c>
      <c r="AX41" s="6">
        <f t="shared" ca="1" si="19"/>
        <v>-880.88907895012198</v>
      </c>
      <c r="AY41" s="6" t="str">
        <f t="shared" ca="1" si="39"/>
        <v>aplas</v>
      </c>
      <c r="AZ41" s="6">
        <f t="shared" ca="1" si="20"/>
        <v>-1.7744751932276621</v>
      </c>
      <c r="BA41" s="197"/>
      <c r="BB41" s="36">
        <f t="shared" si="21"/>
        <v>0.56925263884835819</v>
      </c>
      <c r="BC41" s="36">
        <f ca="1"/>
        <v>-7.8918294497757486</v>
      </c>
      <c r="BD41" s="33">
        <f t="shared" ca="1" si="22"/>
        <v>5</v>
      </c>
      <c r="BE41" s="203">
        <f ca="1"/>
        <v>-4.4924447396260316E-2</v>
      </c>
      <c r="BF41" s="33">
        <f t="shared" ca="1" si="23"/>
        <v>28</v>
      </c>
      <c r="BG41" s="36">
        <f t="shared" si="24"/>
        <v>0.19270484941060004</v>
      </c>
      <c r="BH41" s="42">
        <f ca="1"/>
        <v>-4.9078429322902331</v>
      </c>
      <c r="BI41" s="33">
        <f t="shared" ca="1" si="25"/>
        <v>12</v>
      </c>
      <c r="BJ41" s="203">
        <f ca="1"/>
        <v>-9.4576513319786712E-3</v>
      </c>
      <c r="BK41" s="33">
        <f t="shared" ca="1" si="26"/>
        <v>42</v>
      </c>
      <c r="BL41" s="204">
        <v>34</v>
      </c>
      <c r="BM41" s="6" t="str">
        <f t="shared" ca="1" si="8"/>
        <v>apapr</v>
      </c>
      <c r="BN41" s="42">
        <f t="shared" ca="1" si="9"/>
        <v>-2.4789741297314597E-2</v>
      </c>
      <c r="BO41" s="6" t="str">
        <f t="shared" ca="1" si="27"/>
        <v>aplas</v>
      </c>
      <c r="BP41" s="42">
        <f t="shared" ca="1" si="28"/>
        <v>-1.1715027353453897E-2</v>
      </c>
      <c r="BQ41" s="205">
        <v>34</v>
      </c>
      <c r="BR41" s="6" t="str">
        <f t="shared" ca="1" si="29"/>
        <v>apapr</v>
      </c>
      <c r="BS41" s="6" t="str">
        <f ca="1">VLOOKUP(BR41,Notes!$A$12:$B$206,2,0)</f>
        <v>Paper</v>
      </c>
      <c r="BT41" s="42">
        <f t="shared" ca="1" si="30"/>
        <v>-4.5293670402028772</v>
      </c>
      <c r="BU41" s="205">
        <v>34</v>
      </c>
      <c r="BV41" s="6" t="str">
        <f t="shared" ca="1" si="31"/>
        <v>aplas</v>
      </c>
      <c r="BW41" s="6" t="str">
        <f ca="1">VLOOKUP(BV41,Notes!$A$12:$B$206,2,0)</f>
        <v>Plastic</v>
      </c>
      <c r="BX41" s="42">
        <f t="shared" ca="1" si="10"/>
        <v>-3.1118263949316916</v>
      </c>
    </row>
    <row r="42" spans="1:76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-4690.3814084852547</v>
      </c>
      <c r="R42" s="28">
        <v>0</v>
      </c>
      <c r="S42" s="28"/>
      <c r="T42" s="35" t="e">
        <f ca="1"/>
        <v>#DIV/0!</v>
      </c>
      <c r="U42" s="30">
        <f ca="1"/>
        <v>-2.6395697947801944</v>
      </c>
      <c r="V42" s="31">
        <v>0</v>
      </c>
      <c r="W42" s="32">
        <f ca="1"/>
        <v>-2.6395697947801944</v>
      </c>
      <c r="X42" s="28">
        <f ca="1"/>
        <v>-222.49968476696176</v>
      </c>
      <c r="Y42" s="28">
        <f t="shared" ca="1" si="32"/>
        <v>-4467.881723718293</v>
      </c>
      <c r="Z42" s="33">
        <f t="shared" ca="1" si="11"/>
        <v>45</v>
      </c>
      <c r="AA42" s="33">
        <f t="shared" ca="1" si="40"/>
        <v>15</v>
      </c>
      <c r="AB42" s="33">
        <f t="shared" ca="1" si="33"/>
        <v>23</v>
      </c>
      <c r="AC42" s="21">
        <v>35</v>
      </c>
      <c r="AD42" s="6" t="str">
        <f t="shared" ca="1" si="13"/>
        <v>aleat</v>
      </c>
      <c r="AE42" s="6">
        <f t="shared" ca="1" si="14"/>
        <v>-653.81718606505876</v>
      </c>
      <c r="AF42" s="6" t="str">
        <f t="shared" ca="1" si="34"/>
        <v>aomnf</v>
      </c>
      <c r="AG42" s="6">
        <f t="shared" ca="1" si="35"/>
        <v>-1446.080008725311</v>
      </c>
      <c r="AH42" s="6" t="str">
        <f t="shared" ca="1" si="36"/>
        <v>ainsp</v>
      </c>
      <c r="AI42" s="6">
        <f t="shared" ca="1" si="37"/>
        <v>-3239.98517383229</v>
      </c>
      <c r="AJ42" s="17"/>
      <c r="AK42" s="6">
        <v>107582.99406347789</v>
      </c>
      <c r="AL42" s="6">
        <f ca="1"/>
        <v>-134.70943570946989</v>
      </c>
      <c r="AM42" s="6">
        <f t="shared" ca="1" si="15"/>
        <v>-2705.0187799102623</v>
      </c>
      <c r="AN42" s="6">
        <f ca="1"/>
        <v>-2839.7282156197321</v>
      </c>
      <c r="AO42" s="33">
        <f t="shared" ca="1" si="16"/>
        <v>13</v>
      </c>
      <c r="AP42" s="34">
        <f ca="1"/>
        <v>-5.2052687437304991E-2</v>
      </c>
      <c r="AQ42" s="34">
        <f ca="1"/>
        <v>-5.5203461505455929E-2</v>
      </c>
      <c r="AR42" s="34">
        <f ca="1"/>
        <v>-0.42910036976518995</v>
      </c>
      <c r="AS42" s="34">
        <f ca="1"/>
        <v>-1.5030361700121011</v>
      </c>
      <c r="AT42" s="34">
        <f t="shared" ca="1" si="17"/>
        <v>-2.039392688720052</v>
      </c>
      <c r="AU42" s="33">
        <f t="shared" ca="1" si="18"/>
        <v>30</v>
      </c>
      <c r="AV42" s="21">
        <v>35</v>
      </c>
      <c r="AW42" s="6" t="str">
        <f t="shared" ca="1" si="38"/>
        <v>awatd</v>
      </c>
      <c r="AX42" s="6">
        <f t="shared" ca="1" si="19"/>
        <v>-708.24489263005705</v>
      </c>
      <c r="AY42" s="6" t="str">
        <f t="shared" ca="1" si="39"/>
        <v>apost</v>
      </c>
      <c r="AZ42" s="6">
        <f t="shared" ca="1" si="20"/>
        <v>-1.6949837894297324</v>
      </c>
      <c r="BA42" s="197"/>
      <c r="BB42" s="36">
        <f t="shared" si="21"/>
        <v>3.0275714100153559</v>
      </c>
      <c r="BC42" s="36">
        <f ca="1"/>
        <v>-2.6395697947801944</v>
      </c>
      <c r="BD42" s="33">
        <f t="shared" ca="1" si="22"/>
        <v>56</v>
      </c>
      <c r="BE42" s="203">
        <f ca="1"/>
        <v>-7.9914860454166167E-2</v>
      </c>
      <c r="BF42" s="33">
        <f t="shared" ca="1" si="23"/>
        <v>13</v>
      </c>
      <c r="BG42" s="36">
        <f t="shared" si="24"/>
        <v>0.55032287622865805</v>
      </c>
      <c r="BH42" s="42">
        <f ca="1"/>
        <v>-2.4465644806587439</v>
      </c>
      <c r="BI42" s="33">
        <f t="shared" ca="1" si="25"/>
        <v>42</v>
      </c>
      <c r="BJ42" s="203">
        <f ca="1"/>
        <v>-1.3464004018749929E-2</v>
      </c>
      <c r="BK42" s="33">
        <f t="shared" ca="1" si="26"/>
        <v>30</v>
      </c>
      <c r="BL42" s="204">
        <v>35</v>
      </c>
      <c r="BM42" s="6" t="str">
        <f t="shared" ca="1" si="8"/>
        <v>awatd</v>
      </c>
      <c r="BN42" s="42">
        <f t="shared" ca="1" si="9"/>
        <v>-1.9931235479010399E-2</v>
      </c>
      <c r="BO42" s="6" t="str">
        <f t="shared" ca="1" si="27"/>
        <v>apost</v>
      </c>
      <c r="BP42" s="42">
        <f t="shared" ca="1" si="28"/>
        <v>-1.1190227698090263E-2</v>
      </c>
      <c r="BQ42" s="205">
        <v>35</v>
      </c>
      <c r="BR42" s="6" t="str">
        <f t="shared" ca="1" si="29"/>
        <v>awatd</v>
      </c>
      <c r="BS42" s="6" t="str">
        <f ca="1">VLOOKUP(BR42,Notes!$A$12:$B$206,2,0)</f>
        <v>Collection, purification and distribution of water</v>
      </c>
      <c r="BT42" s="42">
        <f t="shared" ca="1" si="30"/>
        <v>-4.4621430497348911</v>
      </c>
      <c r="BU42" s="205">
        <v>35</v>
      </c>
      <c r="BV42" s="6" t="str">
        <f t="shared" ca="1" si="31"/>
        <v>apost</v>
      </c>
      <c r="BW42" s="6" t="str">
        <f ca="1">VLOOKUP(BV42,Notes!$A$12:$B$206,2,0)</f>
        <v>Post and telecommunication</v>
      </c>
      <c r="BX42" s="42">
        <f t="shared" ca="1" si="10"/>
        <v>-2.9602421884235386</v>
      </c>
    </row>
    <row r="43" spans="1:76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-1521.8322542184558</v>
      </c>
      <c r="R43" s="28">
        <v>0</v>
      </c>
      <c r="S43" s="28"/>
      <c r="T43" s="35" t="e">
        <f ca="1"/>
        <v>#DIV/0!</v>
      </c>
      <c r="U43" s="30">
        <f ca="1"/>
        <v>-2.4107091223709882</v>
      </c>
      <c r="V43" s="31">
        <v>0</v>
      </c>
      <c r="W43" s="32">
        <f ca="1"/>
        <v>-2.4107091223709882</v>
      </c>
      <c r="X43" s="28">
        <f ca="1"/>
        <v>-32.770651497684753</v>
      </c>
      <c r="Y43" s="28">
        <f t="shared" ca="1" si="32"/>
        <v>-1489.0616027207711</v>
      </c>
      <c r="Z43" s="33">
        <f t="shared" ca="1" si="11"/>
        <v>59</v>
      </c>
      <c r="AA43" s="33">
        <f t="shared" ca="1" si="40"/>
        <v>34</v>
      </c>
      <c r="AB43" s="33">
        <f t="shared" ca="1" si="33"/>
        <v>42</v>
      </c>
      <c r="AC43" s="21">
        <v>36</v>
      </c>
      <c r="AD43" s="6" t="str">
        <f t="shared" ca="1" si="13"/>
        <v>afins</v>
      </c>
      <c r="AE43" s="6">
        <f t="shared" ca="1" si="14"/>
        <v>-620.79841877629838</v>
      </c>
      <c r="AF43" s="6" t="str">
        <f t="shared" ca="1" si="34"/>
        <v>aemch</v>
      </c>
      <c r="AG43" s="6">
        <f t="shared" ca="1" si="35"/>
        <v>-1332.1991999155148</v>
      </c>
      <c r="AH43" s="6" t="str">
        <f t="shared" ca="1" si="36"/>
        <v>awood</v>
      </c>
      <c r="AI43" s="6">
        <f t="shared" ca="1" si="37"/>
        <v>-3173.7210188801578</v>
      </c>
      <c r="AJ43" s="17"/>
      <c r="AK43" s="6">
        <v>29379.110323085428</v>
      </c>
      <c r="AL43" s="6">
        <f ca="1"/>
        <v>-15.251120146164979</v>
      </c>
      <c r="AM43" s="6">
        <f t="shared" ca="1" si="15"/>
        <v>-692.99377248389203</v>
      </c>
      <c r="AN43" s="6">
        <f ca="1"/>
        <v>-708.24489263005705</v>
      </c>
      <c r="AO43" s="33">
        <f t="shared" ca="1" si="16"/>
        <v>35</v>
      </c>
      <c r="AP43" s="34">
        <f ca="1"/>
        <v>-6.8823619308937892E-2</v>
      </c>
      <c r="AQ43" s="34">
        <f ca="1"/>
        <v>-6.7628962163193557E-2</v>
      </c>
      <c r="AR43" s="34">
        <f ca="1"/>
        <v>-0.21541566069318543</v>
      </c>
      <c r="AS43" s="34">
        <f ca="1"/>
        <v>-0.25447796668352668</v>
      </c>
      <c r="AT43" s="34">
        <f t="shared" ca="1" si="17"/>
        <v>-0.6063462088488436</v>
      </c>
      <c r="AU43" s="33">
        <f t="shared" ca="1" si="18"/>
        <v>54</v>
      </c>
      <c r="AV43" s="21">
        <v>36</v>
      </c>
      <c r="AW43" s="6" t="str">
        <f t="shared" ca="1" si="38"/>
        <v>aochm</v>
      </c>
      <c r="AX43" s="6">
        <f t="shared" ca="1" si="19"/>
        <v>-686.13420998647086</v>
      </c>
      <c r="AY43" s="6" t="str">
        <f t="shared" ca="1" si="39"/>
        <v>acoal</v>
      </c>
      <c r="AZ43" s="6">
        <f t="shared" ca="1" si="20"/>
        <v>-1.6694764490271172</v>
      </c>
      <c r="BA43" s="197"/>
      <c r="BB43" s="36">
        <f t="shared" si="21"/>
        <v>0.82677894624663684</v>
      </c>
      <c r="BC43" s="36">
        <f ca="1"/>
        <v>-2.4107091223709878</v>
      </c>
      <c r="BD43" s="33">
        <f t="shared" ca="1" si="22"/>
        <v>58</v>
      </c>
      <c r="BE43" s="203">
        <f ca="1"/>
        <v>-1.9931235479010399E-2</v>
      </c>
      <c r="BF43" s="33">
        <f t="shared" ca="1" si="23"/>
        <v>35</v>
      </c>
      <c r="BG43" s="36">
        <f t="shared" si="24"/>
        <v>0.22210730796623193</v>
      </c>
      <c r="BH43" s="42">
        <f ca="1"/>
        <v>-1.8023170566831905</v>
      </c>
      <c r="BI43" s="33">
        <f t="shared" ca="1" si="25"/>
        <v>52</v>
      </c>
      <c r="BJ43" s="203">
        <f ca="1"/>
        <v>-4.0030778956152606E-3</v>
      </c>
      <c r="BK43" s="33">
        <f t="shared" ca="1" si="26"/>
        <v>54</v>
      </c>
      <c r="BL43" s="204">
        <v>36</v>
      </c>
      <c r="BM43" s="6" t="str">
        <f t="shared" ca="1" si="8"/>
        <v>aochm</v>
      </c>
      <c r="BN43" s="42">
        <f t="shared" ca="1" si="9"/>
        <v>-1.9309002651132917E-2</v>
      </c>
      <c r="BO43" s="6" t="str">
        <f t="shared" ca="1" si="27"/>
        <v>acoal</v>
      </c>
      <c r="BP43" s="42">
        <f t="shared" ca="1" si="28"/>
        <v>-1.1021829068641426E-2</v>
      </c>
      <c r="BQ43" s="205">
        <v>36</v>
      </c>
      <c r="BR43" s="6" t="str">
        <f t="shared" ca="1" si="29"/>
        <v>aochm</v>
      </c>
      <c r="BS43" s="6" t="str">
        <f ca="1">VLOOKUP(BR43,Notes!$A$12:$B$206,2,0)</f>
        <v>Other chemical products, man-made fibres</v>
      </c>
      <c r="BT43" s="42">
        <f t="shared" ca="1" si="30"/>
        <v>-4.4252195060271378</v>
      </c>
      <c r="BU43" s="205">
        <v>36</v>
      </c>
      <c r="BV43" s="6" t="str">
        <f t="shared" ca="1" si="31"/>
        <v>acoal</v>
      </c>
      <c r="BW43" s="6" t="str">
        <f ca="1">VLOOKUP(BV43,Notes!$A$12:$B$206,2,0)</f>
        <v>Mining of coal and lignite</v>
      </c>
      <c r="BX43" s="42">
        <f t="shared" ca="1" si="10"/>
        <v>-2.8592849866428707</v>
      </c>
    </row>
    <row r="44" spans="1:76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-29591.432690309164</v>
      </c>
      <c r="R44" s="28">
        <v>0</v>
      </c>
      <c r="S44" s="28"/>
      <c r="T44" s="35" t="e">
        <f ca="1"/>
        <v>#DIV/0!</v>
      </c>
      <c r="U44" s="30">
        <f ca="1"/>
        <v>-7.2256144896982653</v>
      </c>
      <c r="V44" s="31">
        <v>0</v>
      </c>
      <c r="W44" s="32">
        <f ca="1"/>
        <v>-7.2256144896982653</v>
      </c>
      <c r="X44" s="28">
        <f ca="1"/>
        <v>-23890.537430218628</v>
      </c>
      <c r="Y44" s="28">
        <f t="shared" ca="1" si="32"/>
        <v>-5700.8952600905359</v>
      </c>
      <c r="Z44" s="33">
        <f t="shared" ca="1" si="11"/>
        <v>1</v>
      </c>
      <c r="AA44" s="33">
        <f t="shared" ca="1" si="40"/>
        <v>10</v>
      </c>
      <c r="AB44" s="33">
        <f t="shared" ca="1" si="33"/>
        <v>1</v>
      </c>
      <c r="AC44" s="21">
        <v>37</v>
      </c>
      <c r="AD44" s="6" t="str">
        <f t="shared" ca="1" si="13"/>
        <v>arubb</v>
      </c>
      <c r="AE44" s="6">
        <f t="shared" ca="1" si="14"/>
        <v>-606.34076021899182</v>
      </c>
      <c r="AF44" s="6" t="str">
        <f t="shared" ca="1" si="34"/>
        <v>amach</v>
      </c>
      <c r="AG44" s="6">
        <f t="shared" ca="1" si="35"/>
        <v>-1320.6119522131057</v>
      </c>
      <c r="AH44" s="6" t="str">
        <f t="shared" ca="1" si="36"/>
        <v>aochm</v>
      </c>
      <c r="AI44" s="6">
        <f t="shared" ca="1" si="37"/>
        <v>-3132.3310328313996</v>
      </c>
      <c r="AJ44" s="17"/>
      <c r="AK44" s="6">
        <v>122309.64918933986</v>
      </c>
      <c r="AL44" s="6">
        <f ca="1"/>
        <v>-7135.0239383111602</v>
      </c>
      <c r="AM44" s="6">
        <f t="shared" ca="1" si="15"/>
        <v>-1702.5997958128974</v>
      </c>
      <c r="AN44" s="6">
        <f ca="1"/>
        <v>-8837.6237341240576</v>
      </c>
      <c r="AO44" s="33">
        <f t="shared" ca="1" si="16"/>
        <v>4</v>
      </c>
      <c r="AP44" s="34">
        <f ca="1"/>
        <v>-18.705541219727937</v>
      </c>
      <c r="AQ44" s="34">
        <f ca="1"/>
        <v>-23.027406914303853</v>
      </c>
      <c r="AR44" s="34">
        <f ca="1"/>
        <v>-27.752470608439143</v>
      </c>
      <c r="AS44" s="34">
        <f ca="1"/>
        <v>-20.340961303213593</v>
      </c>
      <c r="AT44" s="34">
        <f t="shared" ca="1" si="17"/>
        <v>-89.826380045684516</v>
      </c>
      <c r="AU44" s="33">
        <f t="shared" ca="1" si="18"/>
        <v>1</v>
      </c>
      <c r="AV44" s="21">
        <v>37</v>
      </c>
      <c r="AW44" s="6" t="str">
        <f t="shared" ca="1" si="38"/>
        <v>aplas</v>
      </c>
      <c r="AX44" s="6">
        <f t="shared" ca="1" si="19"/>
        <v>-646.02657222917128</v>
      </c>
      <c r="AY44" s="6" t="str">
        <f t="shared" ca="1" si="39"/>
        <v>ainsp</v>
      </c>
      <c r="AZ44" s="6">
        <f t="shared" ca="1" si="20"/>
        <v>-1.6238768402552817</v>
      </c>
      <c r="BA44" s="197"/>
      <c r="BB44" s="36">
        <f t="shared" si="21"/>
        <v>3.4420049402618593</v>
      </c>
      <c r="BC44" s="36">
        <f ca="1"/>
        <v>-7.2256144896982644</v>
      </c>
      <c r="BD44" s="33">
        <f t="shared" ca="1" si="22"/>
        <v>8</v>
      </c>
      <c r="BE44" s="203">
        <f ca="1"/>
        <v>-0.24870600769969098</v>
      </c>
      <c r="BF44" s="33">
        <f t="shared" ca="1" si="23"/>
        <v>4</v>
      </c>
      <c r="BG44" s="36">
        <f t="shared" si="24"/>
        <v>8.2458572654651086</v>
      </c>
      <c r="BH44" s="42">
        <f ca="1"/>
        <v>-7.1918638947705773</v>
      </c>
      <c r="BI44" s="33">
        <f t="shared" ca="1" si="25"/>
        <v>2</v>
      </c>
      <c r="BJ44" s="203">
        <f ca="1"/>
        <v>-0.59303083148930158</v>
      </c>
      <c r="BK44" s="33">
        <f t="shared" ca="1" si="26"/>
        <v>1</v>
      </c>
      <c r="BL44" s="204">
        <v>37</v>
      </c>
      <c r="BM44" s="6" t="str">
        <f t="shared" ca="1" si="8"/>
        <v>aplas</v>
      </c>
      <c r="BN44" s="42">
        <f t="shared" ca="1" si="9"/>
        <v>-1.8180304398641406E-2</v>
      </c>
      <c r="BO44" s="6" t="str">
        <f t="shared" ca="1" si="27"/>
        <v>ainsp</v>
      </c>
      <c r="BP44" s="42">
        <f t="shared" ca="1" si="28"/>
        <v>-1.0720781938702593E-2</v>
      </c>
      <c r="BQ44" s="205">
        <v>37</v>
      </c>
      <c r="BR44" s="6" t="str">
        <f t="shared" ca="1" si="29"/>
        <v>aplas</v>
      </c>
      <c r="BS44" s="6" t="str">
        <f ca="1">VLOOKUP(BR44,Notes!$A$12:$B$206,2,0)</f>
        <v>Plastic</v>
      </c>
      <c r="BT44" s="42">
        <f t="shared" ca="1" si="30"/>
        <v>-4.4224853081118809</v>
      </c>
      <c r="BU44" s="205">
        <v>37</v>
      </c>
      <c r="BV44" s="6" t="str">
        <f t="shared" ca="1" si="31"/>
        <v>ainsp</v>
      </c>
      <c r="BW44" s="6" t="str">
        <f ca="1">VLOOKUP(BV44,Notes!$A$12:$B$206,2,0)</f>
        <v>Insurance and pension funding</v>
      </c>
      <c r="BX44" s="42">
        <f t="shared" ca="1" si="10"/>
        <v>-2.662528078180999</v>
      </c>
    </row>
    <row r="45" spans="1:76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-18480.892444810906</v>
      </c>
      <c r="R45" s="28">
        <f>-90%*N45</f>
        <v>-305978.19015535282</v>
      </c>
      <c r="S45" s="28"/>
      <c r="T45" s="35" t="e">
        <f ca="1"/>
        <v>#DIV/0!</v>
      </c>
      <c r="U45" s="30">
        <f ca="1"/>
        <v>-5.4359440429021832</v>
      </c>
      <c r="V45" s="31">
        <v>0</v>
      </c>
      <c r="W45" s="32">
        <f ca="1"/>
        <v>-5.4359440429021832</v>
      </c>
      <c r="X45" s="28">
        <f ca="1"/>
        <v>-91.881700341611065</v>
      </c>
      <c r="Y45" s="28">
        <f t="shared" ca="1" si="32"/>
        <v>-18389.010744469295</v>
      </c>
      <c r="Z45" s="33">
        <f t="shared" ca="1" si="11"/>
        <v>54</v>
      </c>
      <c r="AA45" s="33">
        <f t="shared" ca="1" si="40"/>
        <v>1</v>
      </c>
      <c r="AB45" s="33">
        <f t="shared" ca="1" si="33"/>
        <v>4</v>
      </c>
      <c r="AC45" s="21">
        <v>38</v>
      </c>
      <c r="AD45" s="6" t="str">
        <f t="shared" ca="1" si="13"/>
        <v>atrps</v>
      </c>
      <c r="AE45" s="6">
        <f t="shared" ca="1" si="14"/>
        <v>-594.63960805519991</v>
      </c>
      <c r="AF45" s="6" t="str">
        <f t="shared" ca="1" si="34"/>
        <v>aweav</v>
      </c>
      <c r="AG45" s="6">
        <f t="shared" ca="1" si="35"/>
        <v>-1287.5807141351165</v>
      </c>
      <c r="AH45" s="6" t="str">
        <f t="shared" ca="1" si="36"/>
        <v>arecr</v>
      </c>
      <c r="AI45" s="6">
        <f t="shared" ca="1" si="37"/>
        <v>-2456.1026632609937</v>
      </c>
      <c r="AJ45" s="17"/>
      <c r="AK45" s="6">
        <v>174356.36692392637</v>
      </c>
      <c r="AL45" s="6">
        <f ca="1"/>
        <v>-47.121474590068388</v>
      </c>
      <c r="AM45" s="6">
        <f t="shared" ca="1" si="15"/>
        <v>-9430.7930666317789</v>
      </c>
      <c r="AN45" s="6">
        <f ca="1"/>
        <v>-9477.9145412218477</v>
      </c>
      <c r="AO45" s="33">
        <f t="shared" ca="1" si="16"/>
        <v>3</v>
      </c>
      <c r="AP45" s="34">
        <f ca="1"/>
        <v>-0.39998766467427205</v>
      </c>
      <c r="AQ45" s="34">
        <f ca="1"/>
        <v>-0.59939453304292289</v>
      </c>
      <c r="AR45" s="34">
        <f ca="1"/>
        <v>-1.8497548008419109</v>
      </c>
      <c r="AS45" s="34">
        <f ca="1"/>
        <v>-2.2512057804706314</v>
      </c>
      <c r="AT45" s="34">
        <f t="shared" ca="1" si="17"/>
        <v>-5.1003427790297371</v>
      </c>
      <c r="AU45" s="33">
        <f t="shared" ca="1" si="18"/>
        <v>17</v>
      </c>
      <c r="AV45" s="21">
        <v>38</v>
      </c>
      <c r="AW45" s="6" t="str">
        <f t="shared" ca="1" si="38"/>
        <v>anfme</v>
      </c>
      <c r="AX45" s="6">
        <f t="shared" ca="1" si="19"/>
        <v>-626.50848406882892</v>
      </c>
      <c r="AY45" s="6" t="str">
        <f t="shared" ca="1" si="39"/>
        <v>afore</v>
      </c>
      <c r="AZ45" s="6">
        <f t="shared" ca="1" si="20"/>
        <v>-1.5882410468426962</v>
      </c>
      <c r="BA45" s="197"/>
      <c r="BB45" s="36">
        <f t="shared" si="21"/>
        <v>4.9066895399988608</v>
      </c>
      <c r="BC45" s="36">
        <f ca="1"/>
        <v>-5.4359440429021832</v>
      </c>
      <c r="BD45" s="33">
        <f t="shared" ca="1" si="22"/>
        <v>25</v>
      </c>
      <c r="BE45" s="203">
        <f ca="1"/>
        <v>-0.26672489775327263</v>
      </c>
      <c r="BF45" s="33">
        <f t="shared" ca="1" si="23"/>
        <v>3</v>
      </c>
      <c r="BG45" s="36">
        <f t="shared" si="24"/>
        <v>1.276894255984677</v>
      </c>
      <c r="BH45" s="42">
        <f ca="1"/>
        <v>-2.6370466096303571</v>
      </c>
      <c r="BI45" s="33">
        <f t="shared" ca="1" si="25"/>
        <v>38</v>
      </c>
      <c r="BJ45" s="203">
        <f ca="1"/>
        <v>-3.3672296686008699E-2</v>
      </c>
      <c r="BK45" s="33">
        <f t="shared" ca="1" si="26"/>
        <v>17</v>
      </c>
      <c r="BL45" s="204">
        <v>38</v>
      </c>
      <c r="BM45" s="6" t="str">
        <f t="shared" ca="1" si="8"/>
        <v>anfme</v>
      </c>
      <c r="BN45" s="42">
        <f t="shared" ca="1" si="9"/>
        <v>-1.7631031660818686E-2</v>
      </c>
      <c r="BO45" s="6" t="str">
        <f t="shared" ca="1" si="27"/>
        <v>afore</v>
      </c>
      <c r="BP45" s="42">
        <f t="shared" ca="1" si="28"/>
        <v>-1.0485515592808454E-2</v>
      </c>
      <c r="BQ45" s="205">
        <v>38</v>
      </c>
      <c r="BR45" s="6" t="str">
        <f t="shared" ca="1" si="29"/>
        <v>anfme</v>
      </c>
      <c r="BS45" s="6" t="str">
        <f ca="1">VLOOKUP(BR45,Notes!$A$12:$B$206,2,0)</f>
        <v>Basic precious and non-ferrous metals</v>
      </c>
      <c r="BT45" s="42">
        <f t="shared" ca="1" si="30"/>
        <v>-4.4180253664395748</v>
      </c>
      <c r="BU45" s="205">
        <v>38</v>
      </c>
      <c r="BV45" s="6" t="str">
        <f t="shared" ca="1" si="31"/>
        <v>afore</v>
      </c>
      <c r="BW45" s="6" t="str">
        <f ca="1">VLOOKUP(BV45,Notes!$A$12:$B$206,2,0)</f>
        <v>Forestry</v>
      </c>
      <c r="BX45" s="42">
        <f t="shared" ca="1" si="10"/>
        <v>-2.6370466096303571</v>
      </c>
    </row>
    <row r="46" spans="1:76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-14823.323658520243</v>
      </c>
      <c r="R46" s="28">
        <v>0</v>
      </c>
      <c r="S46" s="28"/>
      <c r="T46" s="35" t="e">
        <f ca="1"/>
        <v>#DIV/0!</v>
      </c>
      <c r="U46" s="30">
        <f ca="1"/>
        <v>-5.435141413881718</v>
      </c>
      <c r="V46" s="31">
        <v>0</v>
      </c>
      <c r="W46" s="32">
        <f ca="1"/>
        <v>-5.435141413881718</v>
      </c>
      <c r="X46" s="28">
        <f ca="1"/>
        <v>-51.562903497975512</v>
      </c>
      <c r="Y46" s="28">
        <f t="shared" ca="1" si="32"/>
        <v>-14771.760755022267</v>
      </c>
      <c r="Z46" s="33">
        <f t="shared" ca="1" si="11"/>
        <v>58</v>
      </c>
      <c r="AA46" s="33">
        <f t="shared" ca="1" si="40"/>
        <v>2</v>
      </c>
      <c r="AB46" s="33">
        <f t="shared" ca="1" si="33"/>
        <v>5</v>
      </c>
      <c r="AC46" s="21">
        <v>39</v>
      </c>
      <c r="AD46" s="6" t="str">
        <f t="shared" ca="1" si="13"/>
        <v>arsea</v>
      </c>
      <c r="AE46" s="6">
        <f t="shared" ca="1" si="14"/>
        <v>-582.73290318563465</v>
      </c>
      <c r="AF46" s="6" t="str">
        <f t="shared" ca="1" si="34"/>
        <v>arent</v>
      </c>
      <c r="AG46" s="6">
        <f t="shared" ca="1" si="35"/>
        <v>-1196.0386008015291</v>
      </c>
      <c r="AH46" s="6" t="str">
        <f t="shared" ca="1" si="36"/>
        <v>aweav</v>
      </c>
      <c r="AI46" s="6">
        <f t="shared" ca="1" si="37"/>
        <v>-1951.6351813727429</v>
      </c>
      <c r="AJ46" s="17"/>
      <c r="AK46" s="6">
        <v>141810.71158727509</v>
      </c>
      <c r="AL46" s="6">
        <f ca="1"/>
        <v>-26.810916348344318</v>
      </c>
      <c r="AM46" s="6">
        <f t="shared" ca="1" si="15"/>
        <v>-7680.8017984520056</v>
      </c>
      <c r="AN46" s="6">
        <f ca="1"/>
        <v>-7707.6127148003497</v>
      </c>
      <c r="AO46" s="33">
        <f t="shared" ca="1" si="16"/>
        <v>5</v>
      </c>
      <c r="AP46" s="34">
        <f ca="1"/>
        <v>-6.1543196162006462</v>
      </c>
      <c r="AQ46" s="34">
        <f ca="1"/>
        <v>-9.5806525685259274</v>
      </c>
      <c r="AR46" s="34">
        <f ca="1"/>
        <v>-24.907427363413269</v>
      </c>
      <c r="AS46" s="34">
        <f ca="1"/>
        <v>-20.097264542563863</v>
      </c>
      <c r="AT46" s="34">
        <f t="shared" ca="1" si="17"/>
        <v>-60.739664090703705</v>
      </c>
      <c r="AU46" s="33">
        <f t="shared" ca="1" si="18"/>
        <v>2</v>
      </c>
      <c r="AV46" s="21">
        <v>39</v>
      </c>
      <c r="AW46" s="6" t="str">
        <f t="shared" ca="1" si="38"/>
        <v>arecr</v>
      </c>
      <c r="AX46" s="6">
        <f t="shared" ca="1" si="19"/>
        <v>-618.39856776430963</v>
      </c>
      <c r="AY46" s="6" t="str">
        <f t="shared" ca="1" si="39"/>
        <v>aatrp</v>
      </c>
      <c r="AZ46" s="6">
        <f t="shared" ca="1" si="20"/>
        <v>-1.4994708386026565</v>
      </c>
      <c r="BA46" s="197"/>
      <c r="BB46" s="36">
        <f t="shared" si="21"/>
        <v>3.9907985437014322</v>
      </c>
      <c r="BC46" s="36">
        <f ca="1"/>
        <v>-5.4351414138817189</v>
      </c>
      <c r="BD46" s="33">
        <f t="shared" ca="1" si="22"/>
        <v>26</v>
      </c>
      <c r="BE46" s="203">
        <f ca="1"/>
        <v>-0.21690554439330509</v>
      </c>
      <c r="BF46" s="33">
        <f t="shared" ca="1" si="23"/>
        <v>5</v>
      </c>
      <c r="BG46" s="36">
        <f t="shared" si="24"/>
        <v>15.623573740966965</v>
      </c>
      <c r="BH46" s="42">
        <f ca="1"/>
        <v>-2.5666424854450578</v>
      </c>
      <c r="BI46" s="33">
        <f t="shared" ca="1" si="25"/>
        <v>40</v>
      </c>
      <c r="BJ46" s="203">
        <f ca="1"/>
        <v>-0.4010012813804959</v>
      </c>
      <c r="BK46" s="33">
        <f t="shared" ca="1" si="26"/>
        <v>2</v>
      </c>
      <c r="BL46" s="204">
        <v>39</v>
      </c>
      <c r="BM46" s="6" t="str">
        <f t="shared" ca="1" si="8"/>
        <v>arecr</v>
      </c>
      <c r="BN46" s="42">
        <f t="shared" ca="1" si="9"/>
        <v>-1.7402804598029443E-2</v>
      </c>
      <c r="BO46" s="6" t="str">
        <f t="shared" ca="1" si="27"/>
        <v>aatrp</v>
      </c>
      <c r="BP46" s="42">
        <f t="shared" ca="1" si="28"/>
        <v>-9.8994575731343269E-3</v>
      </c>
      <c r="BQ46" s="205">
        <v>39</v>
      </c>
      <c r="BR46" s="6" t="str">
        <f t="shared" ca="1" si="29"/>
        <v>arecr</v>
      </c>
      <c r="BS46" s="6" t="str">
        <f ca="1">VLOOKUP(BR46,Notes!$A$12:$B$206,2,0)</f>
        <v>Recreational, cultural and sporting activities</v>
      </c>
      <c r="BT46" s="42">
        <f t="shared" ca="1" si="30"/>
        <v>-4.4001011783430037</v>
      </c>
      <c r="BU46" s="205">
        <v>39</v>
      </c>
      <c r="BV46" s="6" t="str">
        <f t="shared" ca="1" si="31"/>
        <v>aatrp</v>
      </c>
      <c r="BW46" s="6" t="str">
        <f ca="1">VLOOKUP(BV46,Notes!$A$12:$B$206,2,0)</f>
        <v>Air transport</v>
      </c>
      <c r="BX46" s="42">
        <f t="shared" ca="1" si="10"/>
        <v>-2.5883216232849575</v>
      </c>
    </row>
    <row r="47" spans="1:76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-6904.6304462560238</v>
      </c>
      <c r="R47" s="28">
        <v>0</v>
      </c>
      <c r="S47" s="28"/>
      <c r="T47" s="35" t="e">
        <f ca="1"/>
        <v>#DIV/0!</v>
      </c>
      <c r="U47" s="30">
        <f ca="1"/>
        <v>-5.0794925879384536</v>
      </c>
      <c r="V47" s="31">
        <v>0</v>
      </c>
      <c r="W47" s="32">
        <f ca="1"/>
        <v>-5.0794925879384536</v>
      </c>
      <c r="X47" s="28">
        <f ca="1"/>
        <v>-448.92594309823414</v>
      </c>
      <c r="Y47" s="28">
        <f t="shared" ca="1" si="32"/>
        <v>-6455.70450315779</v>
      </c>
      <c r="Z47" s="33">
        <f t="shared" ca="1" si="11"/>
        <v>42</v>
      </c>
      <c r="AA47" s="33">
        <f t="shared" ca="1" si="40"/>
        <v>8</v>
      </c>
      <c r="AB47" s="33">
        <f t="shared" ca="1" si="33"/>
        <v>16</v>
      </c>
      <c r="AC47" s="21">
        <v>40</v>
      </c>
      <c r="AD47" s="6" t="str">
        <f t="shared" ca="1" si="13"/>
        <v>afoot</v>
      </c>
      <c r="AE47" s="6">
        <f t="shared" ca="1" si="14"/>
        <v>-557.83332203746409</v>
      </c>
      <c r="AF47" s="6" t="str">
        <f t="shared" ca="1" si="34"/>
        <v>aacct</v>
      </c>
      <c r="AG47" s="6">
        <f t="shared" ca="1" si="35"/>
        <v>-1150.5061856451421</v>
      </c>
      <c r="AH47" s="6" t="str">
        <f t="shared" ca="1" si="36"/>
        <v>aplas</v>
      </c>
      <c r="AI47" s="6">
        <f t="shared" ca="1" si="37"/>
        <v>-1769.2369359763395</v>
      </c>
      <c r="AJ47" s="17"/>
      <c r="AK47" s="6">
        <v>76754.463258311487</v>
      </c>
      <c r="AL47" s="6">
        <f ca="1"/>
        <v>-253.48848434412719</v>
      </c>
      <c r="AM47" s="6">
        <f t="shared" ca="1" si="15"/>
        <v>-3645.2487877737485</v>
      </c>
      <c r="AN47" s="6">
        <f ca="1"/>
        <v>-3898.7372721178758</v>
      </c>
      <c r="AO47" s="33">
        <f t="shared" ca="1" si="16"/>
        <v>11</v>
      </c>
      <c r="AP47" s="34">
        <f ca="1"/>
        <v>-0.86072514214595952</v>
      </c>
      <c r="AQ47" s="34">
        <f ca="1"/>
        <v>-2.3120062975675419</v>
      </c>
      <c r="AR47" s="34">
        <f ca="1"/>
        <v>-6.7932850406066887</v>
      </c>
      <c r="AS47" s="34">
        <f ca="1"/>
        <v>-5.8215489698391147</v>
      </c>
      <c r="AT47" s="34">
        <f t="shared" ca="1" si="17"/>
        <v>-15.787565450159306</v>
      </c>
      <c r="AU47" s="33">
        <f t="shared" ca="1" si="18"/>
        <v>8</v>
      </c>
      <c r="AV47" s="21">
        <v>40</v>
      </c>
      <c r="AW47" s="6" t="str">
        <f t="shared" ca="1" si="38"/>
        <v>aemch</v>
      </c>
      <c r="AX47" s="6">
        <f t="shared" ca="1" si="19"/>
        <v>-510.10166225366589</v>
      </c>
      <c r="AY47" s="6" t="str">
        <f t="shared" ca="1" si="39"/>
        <v>apetr</v>
      </c>
      <c r="AZ47" s="6">
        <f t="shared" ca="1" si="20"/>
        <v>-1.4962674726446128</v>
      </c>
      <c r="BA47" s="197"/>
      <c r="BB47" s="36">
        <f t="shared" si="21"/>
        <v>2.1600032660814912</v>
      </c>
      <c r="BC47" s="36">
        <f ca="1"/>
        <v>-5.0794925879384536</v>
      </c>
      <c r="BD47" s="33">
        <f t="shared" ca="1" si="22"/>
        <v>30</v>
      </c>
      <c r="BE47" s="203">
        <f ca="1"/>
        <v>-0.10971720579983786</v>
      </c>
      <c r="BF47" s="33">
        <f t="shared" ca="1" si="23"/>
        <v>11</v>
      </c>
      <c r="BG47" s="36">
        <f t="shared" si="24"/>
        <v>4.2390315739204789</v>
      </c>
      <c r="BH47" s="42">
        <f ca="1"/>
        <v>-2.4587925424281232</v>
      </c>
      <c r="BI47" s="33">
        <f t="shared" ca="1" si="25"/>
        <v>41</v>
      </c>
      <c r="BJ47" s="203">
        <f ca="1"/>
        <v>-0.10422899221073022</v>
      </c>
      <c r="BK47" s="33">
        <f t="shared" ca="1" si="26"/>
        <v>8</v>
      </c>
      <c r="BL47" s="204">
        <v>40</v>
      </c>
      <c r="BM47" s="6" t="str">
        <f t="shared" ca="1" si="8"/>
        <v>aemch</v>
      </c>
      <c r="BN47" s="42">
        <f t="shared" ca="1" si="9"/>
        <v>-1.4355142485895811E-2</v>
      </c>
      <c r="BO47" s="6" t="str">
        <f t="shared" ca="1" si="27"/>
        <v>apetr</v>
      </c>
      <c r="BP47" s="42">
        <f t="shared" ca="1" si="28"/>
        <v>-9.878309055552998E-3</v>
      </c>
      <c r="BQ47" s="205">
        <v>40</v>
      </c>
      <c r="BR47" s="6" t="str">
        <f t="shared" ca="1" si="29"/>
        <v>aemch</v>
      </c>
      <c r="BS47" s="6" t="str">
        <f ca="1">VLOOKUP(BR47,Notes!$A$12:$B$206,2,0)</f>
        <v>Electrical machinery and apparatus</v>
      </c>
      <c r="BT47" s="42">
        <f t="shared" ca="1" si="30"/>
        <v>-4.3034729131641249</v>
      </c>
      <c r="BU47" s="205">
        <v>40</v>
      </c>
      <c r="BV47" s="6" t="str">
        <f t="shared" ca="1" si="31"/>
        <v>apetr</v>
      </c>
      <c r="BW47" s="6" t="str">
        <f ca="1">VLOOKUP(BV47,Notes!$A$12:$B$206,2,0)</f>
        <v>Coke oven, petroleum refineries</v>
      </c>
      <c r="BX47" s="42">
        <f t="shared" ca="1" si="10"/>
        <v>-2.5666424854450578</v>
      </c>
    </row>
    <row r="48" spans="1:76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-7257.4196521741433</v>
      </c>
      <c r="R48" s="28">
        <v>0</v>
      </c>
      <c r="S48" s="28"/>
      <c r="T48" s="35" t="e">
        <f ca="1"/>
        <v>#DIV/0!</v>
      </c>
      <c r="U48" s="30">
        <f ca="1"/>
        <v>-9.0379335225788289</v>
      </c>
      <c r="V48" s="31">
        <v>0</v>
      </c>
      <c r="W48" s="32">
        <f ca="1"/>
        <v>-9.0379335225788289</v>
      </c>
      <c r="X48" s="28">
        <f ca="1"/>
        <v>-6106.9134665290012</v>
      </c>
      <c r="Y48" s="28">
        <f t="shared" ca="1" si="32"/>
        <v>-1150.5061856451421</v>
      </c>
      <c r="Z48" s="33">
        <f t="shared" ca="1" si="11"/>
        <v>8</v>
      </c>
      <c r="AA48" s="33">
        <f t="shared" ca="1" si="40"/>
        <v>40</v>
      </c>
      <c r="AB48" s="33">
        <f t="shared" ca="1" si="33"/>
        <v>14</v>
      </c>
      <c r="AC48" s="21">
        <v>41</v>
      </c>
      <c r="AD48" s="6" t="str">
        <f t="shared" ca="1" si="13"/>
        <v>anmmi</v>
      </c>
      <c r="AE48" s="6">
        <f t="shared" ca="1" si="14"/>
        <v>-547.06696293102561</v>
      </c>
      <c r="AF48" s="6" t="str">
        <f t="shared" ca="1" si="34"/>
        <v>aeduc</v>
      </c>
      <c r="AG48" s="6">
        <f t="shared" ca="1" si="35"/>
        <v>-1080.6735014558953</v>
      </c>
      <c r="AH48" s="6" t="str">
        <f t="shared" ca="1" si="36"/>
        <v>aprnt</v>
      </c>
      <c r="AI48" s="6">
        <f t="shared" ca="1" si="37"/>
        <v>-1703.0470254802658</v>
      </c>
      <c r="AJ48" s="17"/>
      <c r="AK48" s="6">
        <v>30563.962825792696</v>
      </c>
      <c r="AL48" s="6">
        <f ca="1"/>
        <v>-2324.4399723010051</v>
      </c>
      <c r="AM48" s="6">
        <f t="shared" ca="1" si="15"/>
        <v>-437.9106697598445</v>
      </c>
      <c r="AN48" s="6">
        <f ca="1"/>
        <v>-2762.3506420608496</v>
      </c>
      <c r="AO48" s="33">
        <f t="shared" ca="1" si="16"/>
        <v>14</v>
      </c>
      <c r="AP48" s="34">
        <f ca="1"/>
        <v>-0.85321318826205916</v>
      </c>
      <c r="AQ48" s="34">
        <f ca="1"/>
        <v>-2.0376519150558536</v>
      </c>
      <c r="AR48" s="34">
        <f ca="1"/>
        <v>-7.3315511996160199</v>
      </c>
      <c r="AS48" s="34">
        <f ca="1"/>
        <v>-5.6686544508524559</v>
      </c>
      <c r="AT48" s="34">
        <f t="shared" ca="1" si="17"/>
        <v>-15.891070753786389</v>
      </c>
      <c r="AU48" s="33">
        <f t="shared" ca="1" si="18"/>
        <v>7</v>
      </c>
      <c r="AV48" s="21">
        <v>41</v>
      </c>
      <c r="AW48" s="6" t="str">
        <f t="shared" ca="1" si="38"/>
        <v>aprnt</v>
      </c>
      <c r="AX48" s="6">
        <f t="shared" ca="1" si="19"/>
        <v>-485.58830591777007</v>
      </c>
      <c r="AY48" s="6" t="str">
        <f t="shared" ca="1" si="39"/>
        <v>aleat</v>
      </c>
      <c r="AZ48" s="6">
        <f t="shared" ca="1" si="20"/>
        <v>-1.4847395650744282</v>
      </c>
      <c r="BA48" s="197"/>
      <c r="BB48" s="36">
        <f t="shared" si="21"/>
        <v>0.86012274368887098</v>
      </c>
      <c r="BC48" s="36">
        <f ca="1"/>
        <v>-9.0379335225788289</v>
      </c>
      <c r="BD48" s="33">
        <f t="shared" ca="1" si="22"/>
        <v>3</v>
      </c>
      <c r="BE48" s="203">
        <f ca="1"/>
        <v>-7.7737321787181249E-2</v>
      </c>
      <c r="BF48" s="33">
        <f t="shared" ca="1" si="23"/>
        <v>14</v>
      </c>
      <c r="BG48" s="36">
        <f t="shared" si="24"/>
        <v>2.3783379495175545</v>
      </c>
      <c r="BH48" s="42">
        <f ca="1"/>
        <v>-4.4111616211171674</v>
      </c>
      <c r="BI48" s="33">
        <f t="shared" ca="1" si="25"/>
        <v>16</v>
      </c>
      <c r="BJ48" s="203">
        <f ca="1"/>
        <v>-0.10491233084958335</v>
      </c>
      <c r="BK48" s="33">
        <f t="shared" ca="1" si="26"/>
        <v>7</v>
      </c>
      <c r="BL48" s="204">
        <v>41</v>
      </c>
      <c r="BM48" s="6" t="str">
        <f t="shared" ca="1" si="8"/>
        <v>aprnt</v>
      </c>
      <c r="BN48" s="42">
        <f t="shared" ca="1" si="9"/>
        <v>-1.3665294267298296E-2</v>
      </c>
      <c r="BO48" s="6" t="str">
        <f t="shared" ca="1" si="27"/>
        <v>aleat</v>
      </c>
      <c r="BP48" s="42">
        <f t="shared" ca="1" si="28"/>
        <v>-9.8022021857425753E-3</v>
      </c>
      <c r="BQ48" s="205">
        <v>41</v>
      </c>
      <c r="BR48" s="6" t="str">
        <f t="shared" ca="1" si="29"/>
        <v>aprnt</v>
      </c>
      <c r="BS48" s="6" t="str">
        <f ca="1">VLOOKUP(BR48,Notes!$A$12:$B$206,2,0)</f>
        <v>Publishing, printing, recorded media</v>
      </c>
      <c r="BT48" s="42">
        <f t="shared" ca="1" si="30"/>
        <v>-4.2092111370462391</v>
      </c>
      <c r="BU48" s="205">
        <v>41</v>
      </c>
      <c r="BV48" s="6" t="str">
        <f t="shared" ca="1" si="31"/>
        <v>aleat</v>
      </c>
      <c r="BW48" s="6" t="str">
        <f ca="1">VLOOKUP(BV48,Notes!$A$12:$B$206,2,0)</f>
        <v>Tanning and dressing of leather</v>
      </c>
      <c r="BX48" s="42">
        <f t="shared" ca="1" si="10"/>
        <v>-2.4587925424281232</v>
      </c>
    </row>
    <row r="49" spans="1:76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-28382.271855403833</v>
      </c>
      <c r="R49" s="28">
        <v>0</v>
      </c>
      <c r="S49" s="28"/>
      <c r="T49" s="35" t="e">
        <f ca="1"/>
        <v>#DIV/0!</v>
      </c>
      <c r="U49" s="30">
        <f ca="1"/>
        <v>-7.5335703240362637</v>
      </c>
      <c r="V49" s="31">
        <v>0</v>
      </c>
      <c r="W49" s="32">
        <f ca="1"/>
        <v>-7.5335703240362637</v>
      </c>
      <c r="X49" s="28">
        <f ca="1"/>
        <v>-15745.722128214762</v>
      </c>
      <c r="Y49" s="28">
        <f t="shared" ca="1" si="32"/>
        <v>-12636.549727189071</v>
      </c>
      <c r="Z49" s="33">
        <f t="shared" ca="1" si="11"/>
        <v>2</v>
      </c>
      <c r="AA49" s="33">
        <f t="shared" ca="1" si="40"/>
        <v>4</v>
      </c>
      <c r="AB49" s="33">
        <f t="shared" ca="1" si="33"/>
        <v>2</v>
      </c>
      <c r="AC49" s="21">
        <v>42</v>
      </c>
      <c r="AD49" s="6" t="str">
        <f t="shared" ca="1" si="13"/>
        <v>amtvs</v>
      </c>
      <c r="AE49" s="6">
        <f t="shared" ca="1" si="14"/>
        <v>-448.92594309823414</v>
      </c>
      <c r="AF49" s="6" t="str">
        <f t="shared" ca="1" si="34"/>
        <v>acomp</v>
      </c>
      <c r="AG49" s="6">
        <f t="shared" ca="1" si="35"/>
        <v>-1073.1305576567045</v>
      </c>
      <c r="AH49" s="6" t="str">
        <f t="shared" ca="1" si="36"/>
        <v>awatd</v>
      </c>
      <c r="AI49" s="6">
        <f t="shared" ca="1" si="37"/>
        <v>-1521.8322542184558</v>
      </c>
      <c r="AJ49" s="17"/>
      <c r="AK49" s="6">
        <v>203224.88471910675</v>
      </c>
      <c r="AL49" s="6">
        <f ca="1"/>
        <v>-8493.6265118703122</v>
      </c>
      <c r="AM49" s="6">
        <f t="shared" ca="1" si="15"/>
        <v>-6816.4630943852226</v>
      </c>
      <c r="AN49" s="6">
        <f ca="1"/>
        <v>-15310.089606255535</v>
      </c>
      <c r="AO49" s="33">
        <f t="shared" ca="1" si="16"/>
        <v>2</v>
      </c>
      <c r="AP49" s="34">
        <f ca="1"/>
        <v>-0.97053268414469107</v>
      </c>
      <c r="AQ49" s="34">
        <f ca="1"/>
        <v>-1.7765751824673757</v>
      </c>
      <c r="AR49" s="34">
        <f ca="1"/>
        <v>-6.2885741100403143</v>
      </c>
      <c r="AS49" s="34">
        <f ca="1"/>
        <v>-4.9442023660600904</v>
      </c>
      <c r="AT49" s="34">
        <f t="shared" ca="1" si="17"/>
        <v>-13.97988434271247</v>
      </c>
      <c r="AU49" s="33">
        <f t="shared" ca="1" si="18"/>
        <v>9</v>
      </c>
      <c r="AV49" s="21">
        <v>42</v>
      </c>
      <c r="AW49" s="6" t="str">
        <f t="shared" ca="1" si="38"/>
        <v>aotrp</v>
      </c>
      <c r="AX49" s="6">
        <f t="shared" ca="1" si="19"/>
        <v>-451.74794489445549</v>
      </c>
      <c r="AY49" s="6" t="str">
        <f t="shared" ca="1" si="39"/>
        <v>aomnf</v>
      </c>
      <c r="AZ49" s="6">
        <f t="shared" ca="1" si="20"/>
        <v>-1.4325504472548092</v>
      </c>
      <c r="BA49" s="197"/>
      <c r="BB49" s="36">
        <f t="shared" si="21"/>
        <v>5.7190995299517109</v>
      </c>
      <c r="BC49" s="36">
        <f ca="1"/>
        <v>-7.5335703240362646</v>
      </c>
      <c r="BD49" s="33">
        <f t="shared" ca="1" si="22"/>
        <v>6</v>
      </c>
      <c r="BE49" s="203">
        <f ca="1"/>
        <v>-0.43085238499053957</v>
      </c>
      <c r="BF49" s="33">
        <f t="shared" ca="1" si="23"/>
        <v>2</v>
      </c>
      <c r="BG49" s="36">
        <f t="shared" si="24"/>
        <v>2.5443187168844212</v>
      </c>
      <c r="BH49" s="42">
        <f ca="1"/>
        <v>-3.627483454886768</v>
      </c>
      <c r="BI49" s="33">
        <f t="shared" ca="1" si="25"/>
        <v>28</v>
      </c>
      <c r="BJ49" s="203">
        <f ca="1"/>
        <v>-9.2294740494569705E-2</v>
      </c>
      <c r="BK49" s="33">
        <f t="shared" ca="1" si="26"/>
        <v>9</v>
      </c>
      <c r="BL49" s="204">
        <v>42</v>
      </c>
      <c r="BM49" s="6" t="str">
        <f t="shared" ca="1" si="8"/>
        <v>aotrp</v>
      </c>
      <c r="BN49" s="42">
        <f t="shared" ca="1" si="9"/>
        <v>-1.2712968015081025E-2</v>
      </c>
      <c r="BO49" s="6" t="str">
        <f t="shared" ca="1" si="27"/>
        <v>aomnf</v>
      </c>
      <c r="BP49" s="42">
        <f t="shared" ca="1" si="28"/>
        <v>-9.4576513319786712E-3</v>
      </c>
      <c r="BQ49" s="205">
        <v>42</v>
      </c>
      <c r="BR49" s="6" t="str">
        <f t="shared" ca="1" si="29"/>
        <v>aotrp</v>
      </c>
      <c r="BS49" s="6" t="str">
        <f ca="1">VLOOKUP(BR49,Notes!$A$12:$B$206,2,0)</f>
        <v>Other transport equipment</v>
      </c>
      <c r="BT49" s="42">
        <f t="shared" ca="1" si="30"/>
        <v>-4.0025697752777258</v>
      </c>
      <c r="BU49" s="205">
        <v>42</v>
      </c>
      <c r="BV49" s="6" t="str">
        <f t="shared" ca="1" si="31"/>
        <v>aomnf</v>
      </c>
      <c r="BW49" s="6" t="str">
        <f ca="1">VLOOKUP(BV49,Notes!$A$12:$B$206,2,0)</f>
        <v>Manufacturing n.e.c, recycling</v>
      </c>
      <c r="BX49" s="42">
        <f t="shared" ca="1" si="10"/>
        <v>-2.4465644806587439</v>
      </c>
    </row>
    <row r="50" spans="1:76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-213.8042319758809</v>
      </c>
      <c r="R50" s="28">
        <v>0</v>
      </c>
      <c r="S50" s="28"/>
      <c r="T50" s="35" t="e">
        <f ca="1"/>
        <v>#DIV/0!</v>
      </c>
      <c r="U50" s="30">
        <f ca="1"/>
        <v>-4.9388836376850733</v>
      </c>
      <c r="V50" s="31">
        <v>0</v>
      </c>
      <c r="W50" s="32">
        <f ca="1"/>
        <v>-4.9388836376850733</v>
      </c>
      <c r="X50" s="28">
        <f ca="1"/>
        <v>-21.31552197780703</v>
      </c>
      <c r="Y50" s="28">
        <f t="shared" ca="1" si="32"/>
        <v>-192.48870999807386</v>
      </c>
      <c r="Z50" s="33">
        <f t="shared" ca="1" si="11"/>
        <v>60</v>
      </c>
      <c r="AA50" s="33">
        <f t="shared" ca="1" si="40"/>
        <v>50</v>
      </c>
      <c r="AB50" s="33">
        <f t="shared" ca="1" si="33"/>
        <v>61</v>
      </c>
      <c r="AC50" s="21">
        <v>43</v>
      </c>
      <c r="AD50" s="6" t="str">
        <f t="shared" ca="1" si="13"/>
        <v>apost</v>
      </c>
      <c r="AE50" s="6">
        <f t="shared" ca="1" si="14"/>
        <v>-284.00877235268433</v>
      </c>
      <c r="AF50" s="6" t="str">
        <f t="shared" ca="1" si="34"/>
        <v>agold</v>
      </c>
      <c r="AG50" s="6">
        <f t="shared" ca="1" si="35"/>
        <v>-1018.4628702990949</v>
      </c>
      <c r="AH50" s="6" t="str">
        <f t="shared" ca="1" si="36"/>
        <v>aotrp</v>
      </c>
      <c r="AI50" s="6">
        <f t="shared" ca="1" si="37"/>
        <v>-1493.2627472142924</v>
      </c>
      <c r="AJ50" s="17"/>
      <c r="AK50" s="6">
        <v>1888.5297348594806</v>
      </c>
      <c r="AL50" s="6">
        <f ca="1"/>
        <v>-9.298915392014365</v>
      </c>
      <c r="AM50" s="6">
        <f t="shared" ca="1" si="15"/>
        <v>-83.973370675777815</v>
      </c>
      <c r="AN50" s="6">
        <f ca="1"/>
        <v>-93.27228606779218</v>
      </c>
      <c r="AO50" s="33">
        <f t="shared" ca="1" si="16"/>
        <v>60</v>
      </c>
      <c r="AP50" s="34">
        <f ca="1"/>
        <v>0</v>
      </c>
      <c r="AQ50" s="34">
        <f ca="1"/>
        <v>-1.2504051907656012E-3</v>
      </c>
      <c r="AR50" s="34">
        <f ca="1"/>
        <v>-4.175608198538449E-2</v>
      </c>
      <c r="AS50" s="34">
        <f ca="1"/>
        <v>-6.7078065815519922E-2</v>
      </c>
      <c r="AT50" s="34">
        <f t="shared" ca="1" si="17"/>
        <v>-0.11008455299167001</v>
      </c>
      <c r="AU50" s="33">
        <f t="shared" ca="1" si="18"/>
        <v>60</v>
      </c>
      <c r="AV50" s="21">
        <v>43</v>
      </c>
      <c r="AW50" s="6" t="str">
        <f t="shared" ca="1" si="38"/>
        <v>arent</v>
      </c>
      <c r="AX50" s="6">
        <f t="shared" ca="1" si="19"/>
        <v>-421.60761010416707</v>
      </c>
      <c r="AY50" s="6" t="str">
        <f t="shared" ca="1" si="39"/>
        <v>aomin</v>
      </c>
      <c r="AZ50" s="6">
        <f t="shared" ca="1" si="20"/>
        <v>-1.3739867398214169</v>
      </c>
      <c r="BA50" s="197"/>
      <c r="BB50" s="36">
        <f t="shared" si="21"/>
        <v>5.3146491060202472E-2</v>
      </c>
      <c r="BC50" s="36">
        <f ca="1"/>
        <v>-4.9388836376850724</v>
      </c>
      <c r="BD50" s="33">
        <f t="shared" ca="1" si="22"/>
        <v>32</v>
      </c>
      <c r="BE50" s="203">
        <f ca="1"/>
        <v>-2.6248433509760997E-3</v>
      </c>
      <c r="BF50" s="33">
        <f t="shared" ca="1" si="23"/>
        <v>60</v>
      </c>
      <c r="BG50" s="36">
        <f t="shared" si="24"/>
        <v>2.5418054932595482E-2</v>
      </c>
      <c r="BH50" s="42">
        <f ca="1"/>
        <v>-2.8592849866428707</v>
      </c>
      <c r="BI50" s="33">
        <f t="shared" ca="1" si="25"/>
        <v>36</v>
      </c>
      <c r="BJ50" s="203">
        <f ca="1"/>
        <v>-7.267746285843403E-4</v>
      </c>
      <c r="BK50" s="33">
        <f t="shared" ca="1" si="26"/>
        <v>60</v>
      </c>
      <c r="BL50" s="204">
        <v>43</v>
      </c>
      <c r="BM50" s="6" t="str">
        <f t="shared" ca="1" si="8"/>
        <v>arent</v>
      </c>
      <c r="BN50" s="42">
        <f t="shared" ca="1" si="9"/>
        <v>-1.1864766896551762E-2</v>
      </c>
      <c r="BO50" s="6" t="str">
        <f t="shared" ca="1" si="27"/>
        <v>aomin</v>
      </c>
      <c r="BP50" s="42">
        <f t="shared" ca="1" si="28"/>
        <v>-9.0710156454837064E-3</v>
      </c>
      <c r="BQ50" s="205">
        <v>43</v>
      </c>
      <c r="BR50" s="6" t="str">
        <f t="shared" ca="1" si="29"/>
        <v>arent</v>
      </c>
      <c r="BS50" s="6" t="str">
        <f ca="1">VLOOKUP(BR50,Notes!$A$12:$B$206,2,0)</f>
        <v>Renting of machinery and equipment</v>
      </c>
      <c r="BT50" s="42">
        <f t="shared" ca="1" si="30"/>
        <v>-3.998391008444528</v>
      </c>
      <c r="BU50" s="205">
        <v>43</v>
      </c>
      <c r="BV50" s="6" t="str">
        <f t="shared" ca="1" si="31"/>
        <v>aomin</v>
      </c>
      <c r="BW50" s="6" t="str">
        <f ca="1">VLOOKUP(BV50,Notes!$A$12:$B$206,2,0)</f>
        <v>Other mining and quarrying</v>
      </c>
      <c r="BX50" s="42">
        <f t="shared" ca="1" si="10"/>
        <v>-2.3347250050456454</v>
      </c>
    </row>
    <row r="51" spans="1:76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-4453.5687646708029</v>
      </c>
      <c r="R51" s="28">
        <v>0</v>
      </c>
      <c r="S51" s="28"/>
      <c r="T51" s="35" t="e">
        <f ca="1"/>
        <v>#DIV/0!</v>
      </c>
      <c r="U51" s="30">
        <f ca="1"/>
        <v>-10.338287223139316</v>
      </c>
      <c r="V51" s="31">
        <v>0</v>
      </c>
      <c r="W51" s="32">
        <f ca="1"/>
        <v>-10.338287223139316</v>
      </c>
      <c r="X51" s="28">
        <f ca="1"/>
        <v>-3534.7944805016327</v>
      </c>
      <c r="Y51" s="28">
        <f t="shared" ca="1" si="32"/>
        <v>-918.77428416917019</v>
      </c>
      <c r="Z51" s="33">
        <f t="shared" ca="1" si="11"/>
        <v>12</v>
      </c>
      <c r="AA51" s="33">
        <f t="shared" ca="1" si="40"/>
        <v>44</v>
      </c>
      <c r="AB51" s="33">
        <f t="shared" ca="1" si="33"/>
        <v>24</v>
      </c>
      <c r="AC51" s="21">
        <v>44</v>
      </c>
      <c r="AD51" s="6" t="str">
        <f t="shared" ca="1" si="13"/>
        <v>aoact</v>
      </c>
      <c r="AE51" s="6">
        <f t="shared" ca="1" si="14"/>
        <v>-235.18591067109162</v>
      </c>
      <c r="AF51" s="6" t="str">
        <f t="shared" ca="1" si="34"/>
        <v>aatrp</v>
      </c>
      <c r="AG51" s="6">
        <f t="shared" ca="1" si="35"/>
        <v>-918.77428416917019</v>
      </c>
      <c r="AH51" s="6" t="str">
        <f t="shared" ca="1" si="36"/>
        <v>afurn</v>
      </c>
      <c r="AI51" s="6">
        <f t="shared" ca="1" si="37"/>
        <v>-1410.7159994411913</v>
      </c>
      <c r="AJ51" s="17"/>
      <c r="AK51" s="6">
        <v>15501.353297354992</v>
      </c>
      <c r="AL51" s="6">
        <f ca="1"/>
        <v>-1271.9622261907955</v>
      </c>
      <c r="AM51" s="6">
        <f t="shared" ca="1" si="15"/>
        <v>-330.61220116334084</v>
      </c>
      <c r="AN51" s="6">
        <f ca="1"/>
        <v>-1602.5744273541363</v>
      </c>
      <c r="AO51" s="33">
        <f t="shared" ca="1" si="16"/>
        <v>27</v>
      </c>
      <c r="AP51" s="34">
        <f ca="1"/>
        <v>-5.083088122005773E-2</v>
      </c>
      <c r="AQ51" s="34">
        <f ca="1"/>
        <v>-3.2062095764066309E-2</v>
      </c>
      <c r="AR51" s="34">
        <f ca="1"/>
        <v>-0.48271966579296338</v>
      </c>
      <c r="AS51" s="34">
        <f ca="1"/>
        <v>-0.93385819582556906</v>
      </c>
      <c r="AT51" s="34">
        <f t="shared" ca="1" si="17"/>
        <v>-1.4994708386026565</v>
      </c>
      <c r="AU51" s="33">
        <f t="shared" ca="1" si="18"/>
        <v>39</v>
      </c>
      <c r="AV51" s="21">
        <v>44</v>
      </c>
      <c r="AW51" s="6" t="str">
        <f t="shared" ca="1" si="38"/>
        <v>arsea</v>
      </c>
      <c r="AX51" s="6">
        <f t="shared" ca="1" si="19"/>
        <v>-398.54691454069206</v>
      </c>
      <c r="AY51" s="6" t="str">
        <f t="shared" ca="1" si="39"/>
        <v>aemch</v>
      </c>
      <c r="AZ51" s="6">
        <f t="shared" ca="1" si="20"/>
        <v>-1.3506324558833938</v>
      </c>
      <c r="BA51" s="197"/>
      <c r="BB51" s="36">
        <f t="shared" si="21"/>
        <v>0.43623487585712634</v>
      </c>
      <c r="BC51" s="36">
        <f ca="1"/>
        <v>-10.338287223139318</v>
      </c>
      <c r="BD51" s="33">
        <f t="shared" ca="1" si="22"/>
        <v>2</v>
      </c>
      <c r="BE51" s="203">
        <f ca="1"/>
        <v>-4.5099214433614955E-2</v>
      </c>
      <c r="BF51" s="33">
        <f t="shared" ca="1" si="23"/>
        <v>27</v>
      </c>
      <c r="BG51" s="36">
        <f t="shared" si="24"/>
        <v>0.17313125027135728</v>
      </c>
      <c r="BH51" s="42">
        <f ca="1"/>
        <v>-5.7178918061403765</v>
      </c>
      <c r="BI51" s="33">
        <f t="shared" ca="1" si="25"/>
        <v>7</v>
      </c>
      <c r="BJ51" s="203">
        <f ca="1"/>
        <v>-9.8994575731343269E-3</v>
      </c>
      <c r="BK51" s="33">
        <f t="shared" ca="1" si="26"/>
        <v>39</v>
      </c>
      <c r="BL51" s="204">
        <v>44</v>
      </c>
      <c r="BM51" s="6" t="str">
        <f t="shared" ca="1" si="8"/>
        <v>arsea</v>
      </c>
      <c r="BN51" s="42">
        <f t="shared" ca="1" si="9"/>
        <v>-1.1215799063012481E-2</v>
      </c>
      <c r="BO51" s="6" t="str">
        <f t="shared" ca="1" si="27"/>
        <v>aemch</v>
      </c>
      <c r="BP51" s="42">
        <f t="shared" ca="1" si="28"/>
        <v>-8.9168314245949287E-3</v>
      </c>
      <c r="BQ51" s="205">
        <v>44</v>
      </c>
      <c r="BR51" s="6" t="str">
        <f t="shared" ca="1" si="29"/>
        <v>arsea</v>
      </c>
      <c r="BS51" s="6" t="str">
        <f ca="1">VLOOKUP(BR51,Notes!$A$12:$B$206,2,0)</f>
        <v>Research and experimental development</v>
      </c>
      <c r="BT51" s="42">
        <f t="shared" ca="1" si="30"/>
        <v>-3.9074366579698565</v>
      </c>
      <c r="BU51" s="205">
        <v>44</v>
      </c>
      <c r="BV51" s="6" t="str">
        <f t="shared" ca="1" si="31"/>
        <v>aemch</v>
      </c>
      <c r="BW51" s="6" t="str">
        <f ca="1">VLOOKUP(BV51,Notes!$A$12:$B$206,2,0)</f>
        <v>Electrical machinery and apparatus</v>
      </c>
      <c r="BX51" s="42">
        <f t="shared" ca="1" si="10"/>
        <v>-2.3337942247535173</v>
      </c>
    </row>
    <row r="52" spans="1:76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-3525.9730483316612</v>
      </c>
      <c r="R52" s="28">
        <v>0</v>
      </c>
      <c r="S52" s="28"/>
      <c r="T52" s="35" t="e">
        <f ca="1"/>
        <v>#DIV/0!</v>
      </c>
      <c r="U52" s="30">
        <f ca="1"/>
        <v>-4.4001011783430037</v>
      </c>
      <c r="V52" s="31">
        <v>0</v>
      </c>
      <c r="W52" s="32">
        <f ca="1"/>
        <v>-4.4001011783430037</v>
      </c>
      <c r="X52" s="28">
        <f ca="1"/>
        <v>-594.63960805519991</v>
      </c>
      <c r="Y52" s="28">
        <f t="shared" ca="1" si="32"/>
        <v>-2931.3334402764613</v>
      </c>
      <c r="Z52" s="33">
        <f t="shared" ca="1" si="11"/>
        <v>38</v>
      </c>
      <c r="AA52" s="33">
        <f t="shared" ca="1" si="40"/>
        <v>21</v>
      </c>
      <c r="AB52" s="33">
        <f t="shared" ca="1" si="33"/>
        <v>30</v>
      </c>
      <c r="AC52" s="21">
        <v>45</v>
      </c>
      <c r="AD52" s="6" t="str">
        <f t="shared" ca="1" si="13"/>
        <v>aelcg</v>
      </c>
      <c r="AE52" s="6">
        <f t="shared" ca="1" si="14"/>
        <v>-222.49968476696176</v>
      </c>
      <c r="AF52" s="6" t="str">
        <f t="shared" ca="1" si="34"/>
        <v>arecr</v>
      </c>
      <c r="AG52" s="6">
        <f t="shared" ca="1" si="35"/>
        <v>-857.76005030161082</v>
      </c>
      <c r="AH52" s="6" t="str">
        <f t="shared" ca="1" si="36"/>
        <v>arent</v>
      </c>
      <c r="AI52" s="6">
        <f t="shared" ca="1" si="37"/>
        <v>-1344.014391090886</v>
      </c>
      <c r="AJ52" s="17"/>
      <c r="AK52" s="6">
        <v>41025.123326726571</v>
      </c>
      <c r="AL52" s="6">
        <f ca="1"/>
        <v>-304.42996901759301</v>
      </c>
      <c r="AM52" s="6">
        <f t="shared" ca="1" si="15"/>
        <v>-1500.7169658983732</v>
      </c>
      <c r="AN52" s="6">
        <f ca="1"/>
        <v>-1805.1469349159663</v>
      </c>
      <c r="AO52" s="33">
        <f t="shared" ca="1" si="16"/>
        <v>23</v>
      </c>
      <c r="AP52" s="34">
        <f ca="1"/>
        <v>-3.2021679478064759E-2</v>
      </c>
      <c r="AQ52" s="34">
        <f ca="1"/>
        <v>-5.7959621698512563E-2</v>
      </c>
      <c r="AR52" s="34">
        <f ca="1"/>
        <v>-0.37987510033313754</v>
      </c>
      <c r="AS52" s="34">
        <f ca="1"/>
        <v>-0.47492279311004398</v>
      </c>
      <c r="AT52" s="34">
        <f t="shared" ca="1" si="17"/>
        <v>-0.94477919461975879</v>
      </c>
      <c r="AU52" s="33">
        <f t="shared" ca="1" si="18"/>
        <v>48</v>
      </c>
      <c r="AV52" s="21">
        <v>45</v>
      </c>
      <c r="AW52" s="6" t="str">
        <f t="shared" ca="1" si="38"/>
        <v>arubb</v>
      </c>
      <c r="AX52" s="6">
        <f t="shared" ca="1" si="19"/>
        <v>-387.99583772123503</v>
      </c>
      <c r="AY52" s="6" t="str">
        <f t="shared" ca="1" si="39"/>
        <v>aochm</v>
      </c>
      <c r="AZ52" s="6">
        <f t="shared" ca="1" si="20"/>
        <v>-1.2035407683853454</v>
      </c>
      <c r="BA52" s="197"/>
      <c r="BB52" s="36">
        <f t="shared" si="21"/>
        <v>1.154517882287837</v>
      </c>
      <c r="BC52" s="36">
        <f ca="1"/>
        <v>-4.4001011783430037</v>
      </c>
      <c r="BD52" s="33">
        <f t="shared" ca="1" si="22"/>
        <v>39</v>
      </c>
      <c r="BE52" s="203">
        <f ca="1"/>
        <v>-5.0799954942727814E-2</v>
      </c>
      <c r="BF52" s="33">
        <f t="shared" ca="1" si="23"/>
        <v>23</v>
      </c>
      <c r="BG52" s="36">
        <f t="shared" si="24"/>
        <v>0.2672644127729531</v>
      </c>
      <c r="BH52" s="42">
        <f ca="1"/>
        <v>-2.3337942247535173</v>
      </c>
      <c r="BI52" s="33">
        <f t="shared" ca="1" si="25"/>
        <v>44</v>
      </c>
      <c r="BJ52" s="203">
        <f ca="1"/>
        <v>-6.2374014301165813E-3</v>
      </c>
      <c r="BK52" s="33">
        <f t="shared" ca="1" si="26"/>
        <v>48</v>
      </c>
      <c r="BL52" s="204">
        <v>45</v>
      </c>
      <c r="BM52" s="6" t="str">
        <f t="shared" ca="1" si="8"/>
        <v>arubb</v>
      </c>
      <c r="BN52" s="42">
        <f t="shared" ca="1" si="9"/>
        <v>-1.091887352379003E-2</v>
      </c>
      <c r="BO52" s="6" t="str">
        <f t="shared" ca="1" si="27"/>
        <v>aochm</v>
      </c>
      <c r="BP52" s="42">
        <f t="shared" ca="1" si="28"/>
        <v>-7.9457369009397604E-3</v>
      </c>
      <c r="BQ52" s="205">
        <v>45</v>
      </c>
      <c r="BR52" s="6" t="str">
        <f t="shared" ca="1" si="29"/>
        <v>arubb</v>
      </c>
      <c r="BS52" s="6" t="str">
        <f ca="1">VLOOKUP(BR52,Notes!$A$12:$B$206,2,0)</f>
        <v>Rubber</v>
      </c>
      <c r="BT52" s="42">
        <f t="shared" ca="1" si="30"/>
        <v>-3.9048625287757579</v>
      </c>
      <c r="BU52" s="205">
        <v>45</v>
      </c>
      <c r="BV52" s="6" t="str">
        <f t="shared" ca="1" si="31"/>
        <v>aochm</v>
      </c>
      <c r="BW52" s="6" t="str">
        <f ca="1">VLOOKUP(BV52,Notes!$A$12:$B$206,2,0)</f>
        <v>Other chemical products, man-made fibres</v>
      </c>
      <c r="BX52" s="42">
        <f t="shared" ca="1" si="10"/>
        <v>-2.3162513684796506</v>
      </c>
    </row>
    <row r="53" spans="1:76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-5235.6158398530788</v>
      </c>
      <c r="R53" s="28">
        <v>0</v>
      </c>
      <c r="S53" s="28"/>
      <c r="T53" s="35" t="e">
        <f ca="1"/>
        <v>#DIV/0!</v>
      </c>
      <c r="U53" s="30">
        <f ca="1"/>
        <v>-2.6587439102736812</v>
      </c>
      <c r="V53" s="31">
        <v>0</v>
      </c>
      <c r="W53" s="32">
        <f ca="1"/>
        <v>-2.6587439102736812</v>
      </c>
      <c r="X53" s="28">
        <f ca="1"/>
        <v>-284.00877235268433</v>
      </c>
      <c r="Y53" s="28">
        <f t="shared" ca="1" si="32"/>
        <v>-4951.6070675003948</v>
      </c>
      <c r="Z53" s="33">
        <f t="shared" ca="1" si="11"/>
        <v>43</v>
      </c>
      <c r="AA53" s="33">
        <f t="shared" ca="1" si="40"/>
        <v>13</v>
      </c>
      <c r="AB53" s="33">
        <f t="shared" ca="1" si="33"/>
        <v>21</v>
      </c>
      <c r="AC53" s="21">
        <v>46</v>
      </c>
      <c r="AD53" s="6" t="str">
        <f t="shared" ca="1" si="13"/>
        <v>amopt</v>
      </c>
      <c r="AE53" s="6">
        <f t="shared" ca="1" si="14"/>
        <v>-217.50031726968101</v>
      </c>
      <c r="AF53" s="6" t="str">
        <f t="shared" ca="1" si="34"/>
        <v>arubb</v>
      </c>
      <c r="AG53" s="6">
        <f t="shared" ca="1" si="35"/>
        <v>-733.10550902292653</v>
      </c>
      <c r="AH53" s="6" t="str">
        <f t="shared" ca="1" si="36"/>
        <v>arubb</v>
      </c>
      <c r="AI53" s="6">
        <f t="shared" ca="1" si="37"/>
        <v>-1339.4462692419183</v>
      </c>
      <c r="AJ53" s="17"/>
      <c r="AK53" s="6">
        <v>67561.539773547294</v>
      </c>
      <c r="AL53" s="6">
        <f ca="1"/>
        <v>-97.440617763746289</v>
      </c>
      <c r="AM53" s="6">
        <f t="shared" ca="1" si="15"/>
        <v>-1698.8477066525736</v>
      </c>
      <c r="AN53" s="6">
        <f ca="1"/>
        <v>-1796.2883244163199</v>
      </c>
      <c r="AO53" s="33">
        <f t="shared" ca="1" si="16"/>
        <v>24</v>
      </c>
      <c r="AP53" s="34">
        <f ca="1"/>
        <v>-2.2042396710291554E-2</v>
      </c>
      <c r="AQ53" s="34">
        <f ca="1"/>
        <v>-7.8998097960562022E-2</v>
      </c>
      <c r="AR53" s="34">
        <f ca="1"/>
        <v>-0.56773806036161412</v>
      </c>
      <c r="AS53" s="34">
        <f ca="1"/>
        <v>-1.0262052343972647</v>
      </c>
      <c r="AT53" s="34">
        <f t="shared" ca="1" si="17"/>
        <v>-1.6949837894297324</v>
      </c>
      <c r="AU53" s="33">
        <f t="shared" ca="1" si="18"/>
        <v>35</v>
      </c>
      <c r="AV53" s="21">
        <v>46</v>
      </c>
      <c r="AW53" s="6" t="str">
        <f t="shared" ca="1" si="38"/>
        <v>afurn</v>
      </c>
      <c r="AX53" s="6">
        <f t="shared" ca="1" si="19"/>
        <v>-343.08049121940104</v>
      </c>
      <c r="AY53" s="6" t="str">
        <f t="shared" ca="1" si="39"/>
        <v>anfme</v>
      </c>
      <c r="AZ53" s="6">
        <f t="shared" ca="1" si="20"/>
        <v>-1.1880316549310284</v>
      </c>
      <c r="BA53" s="197"/>
      <c r="BB53" s="36">
        <f t="shared" si="21"/>
        <v>1.9012985092636177</v>
      </c>
      <c r="BC53" s="36">
        <f ca="1"/>
        <v>-2.6587439102736816</v>
      </c>
      <c r="BD53" s="33">
        <f t="shared" ca="1" si="22"/>
        <v>55</v>
      </c>
      <c r="BE53" s="203">
        <f ca="1"/>
        <v>-5.0550658331170721E-2</v>
      </c>
      <c r="BF53" s="33">
        <f t="shared" ca="1" si="23"/>
        <v>24</v>
      </c>
      <c r="BG53" s="36">
        <f t="shared" si="24"/>
        <v>0.76456321963511398</v>
      </c>
      <c r="BH53" s="42">
        <f ca="1"/>
        <v>-1.4636105178366772</v>
      </c>
      <c r="BI53" s="33">
        <f t="shared" ca="1" si="25"/>
        <v>56</v>
      </c>
      <c r="BJ53" s="203">
        <f ca="1"/>
        <v>-1.1190227698090263E-2</v>
      </c>
      <c r="BK53" s="33">
        <f t="shared" ca="1" si="26"/>
        <v>35</v>
      </c>
      <c r="BL53" s="204">
        <v>46</v>
      </c>
      <c r="BM53" s="6" t="str">
        <f t="shared" ca="1" si="8"/>
        <v>afurn</v>
      </c>
      <c r="BN53" s="42">
        <f t="shared" ca="1" si="9"/>
        <v>-9.6548780371088355E-3</v>
      </c>
      <c r="BO53" s="6" t="str">
        <f t="shared" ca="1" si="27"/>
        <v>anfme</v>
      </c>
      <c r="BP53" s="42">
        <f t="shared" ca="1" si="28"/>
        <v>-7.8433462397242259E-3</v>
      </c>
      <c r="BQ53" s="205">
        <v>46</v>
      </c>
      <c r="BR53" s="6" t="str">
        <f t="shared" ca="1" si="29"/>
        <v>afurn</v>
      </c>
      <c r="BS53" s="6" t="str">
        <f ca="1">VLOOKUP(BR53,Notes!$A$12:$B$206,2,0)</f>
        <v>Furniture</v>
      </c>
      <c r="BT53" s="42">
        <f t="shared" ca="1" si="30"/>
        <v>-3.8510602487460193</v>
      </c>
      <c r="BU53" s="205">
        <v>46</v>
      </c>
      <c r="BV53" s="6" t="str">
        <f t="shared" ca="1" si="31"/>
        <v>anfme</v>
      </c>
      <c r="BW53" s="6" t="str">
        <f ca="1">VLOOKUP(BV53,Notes!$A$12:$B$206,2,0)</f>
        <v>Basic precious and non-ferrous metals</v>
      </c>
      <c r="BX53" s="42">
        <f t="shared" ca="1" si="10"/>
        <v>-2.2703163523461485</v>
      </c>
    </row>
    <row r="54" spans="1:76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-7407.7898127520812</v>
      </c>
      <c r="R54" s="28">
        <v>0</v>
      </c>
      <c r="S54" s="28"/>
      <c r="T54" s="35" t="e">
        <f ca="1"/>
        <v>#DIV/0!</v>
      </c>
      <c r="U54" s="30">
        <f ca="1"/>
        <v>-2.9449427709024074</v>
      </c>
      <c r="V54" s="31">
        <v>0</v>
      </c>
      <c r="W54" s="32">
        <f ca="1"/>
        <v>-2.9449427709024074</v>
      </c>
      <c r="X54" s="28">
        <f ca="1"/>
        <v>-620.79841877629838</v>
      </c>
      <c r="Y54" s="28">
        <f t="shared" ca="1" si="32"/>
        <v>-6786.9913939757826</v>
      </c>
      <c r="Z54" s="33">
        <f t="shared" ca="1" si="11"/>
        <v>36</v>
      </c>
      <c r="AA54" s="33">
        <f t="shared" ca="1" si="40"/>
        <v>7</v>
      </c>
      <c r="AB54" s="33">
        <f t="shared" ca="1" si="33"/>
        <v>13</v>
      </c>
      <c r="AC54" s="21">
        <v>47</v>
      </c>
      <c r="AD54" s="6" t="str">
        <f t="shared" ca="1" si="13"/>
        <v>amorg</v>
      </c>
      <c r="AE54" s="6">
        <f t="shared" ca="1" si="14"/>
        <v>-195.48649964403174</v>
      </c>
      <c r="AF54" s="6" t="str">
        <f t="shared" ca="1" si="34"/>
        <v>afore</v>
      </c>
      <c r="AG54" s="6">
        <f t="shared" ca="1" si="35"/>
        <v>-711.54603862838815</v>
      </c>
      <c r="AH54" s="6" t="str">
        <f t="shared" ca="1" si="36"/>
        <v>aknit</v>
      </c>
      <c r="AI54" s="6">
        <f t="shared" ca="1" si="37"/>
        <v>-1268.1915492491726</v>
      </c>
      <c r="AJ54" s="17"/>
      <c r="AK54" s="6">
        <v>161420.07249827456</v>
      </c>
      <c r="AL54" s="6">
        <f ca="1"/>
        <v>-398.37891861164894</v>
      </c>
      <c r="AM54" s="6">
        <f t="shared" ca="1" si="15"/>
        <v>-4355.3498372117128</v>
      </c>
      <c r="AN54" s="6">
        <f ca="1"/>
        <v>-4753.728755823362</v>
      </c>
      <c r="AO54" s="33">
        <f t="shared" ca="1" si="16"/>
        <v>9</v>
      </c>
      <c r="AP54" s="34">
        <f ca="1"/>
        <v>-0.29938638990090483</v>
      </c>
      <c r="AQ54" s="34">
        <f ca="1"/>
        <v>-0.20838391503582263</v>
      </c>
      <c r="AR54" s="34">
        <f ca="1"/>
        <v>-0.78785221253761728</v>
      </c>
      <c r="AS54" s="34">
        <f ca="1"/>
        <v>-4.0295445515350412</v>
      </c>
      <c r="AT54" s="34">
        <f t="shared" ca="1" si="17"/>
        <v>-5.3251670690093862</v>
      </c>
      <c r="AU54" s="33">
        <f t="shared" ca="1" si="18"/>
        <v>16</v>
      </c>
      <c r="AV54" s="21">
        <v>47</v>
      </c>
      <c r="AW54" s="6" t="str">
        <f t="shared" ca="1" si="38"/>
        <v>aweav</v>
      </c>
      <c r="AX54" s="6">
        <f t="shared" ca="1" si="19"/>
        <v>-336.9377402188631</v>
      </c>
      <c r="AY54" s="6" t="str">
        <f t="shared" ca="1" si="39"/>
        <v>aotrp</v>
      </c>
      <c r="AZ54" s="6">
        <f t="shared" ca="1" si="20"/>
        <v>-0.99248030790810327</v>
      </c>
      <c r="BA54" s="197"/>
      <c r="BB54" s="36">
        <f t="shared" si="21"/>
        <v>4.5426398544924753</v>
      </c>
      <c r="BC54" s="36">
        <f ca="1"/>
        <v>-2.9449427709024079</v>
      </c>
      <c r="BD54" s="33">
        <f t="shared" ca="1" si="22"/>
        <v>53</v>
      </c>
      <c r="BE54" s="203">
        <f ca="1"/>
        <v>-0.1337781440030078</v>
      </c>
      <c r="BF54" s="33">
        <f t="shared" ca="1" si="23"/>
        <v>9</v>
      </c>
      <c r="BG54" s="36">
        <f t="shared" si="24"/>
        <v>1.6094128789590392</v>
      </c>
      <c r="BH54" s="42">
        <f ca="1"/>
        <v>-2.1844350679508211</v>
      </c>
      <c r="BI54" s="33">
        <f t="shared" ca="1" si="25"/>
        <v>48</v>
      </c>
      <c r="BJ54" s="203">
        <f ca="1"/>
        <v>-3.5156579316098155E-2</v>
      </c>
      <c r="BK54" s="33">
        <f t="shared" ca="1" si="26"/>
        <v>16</v>
      </c>
      <c r="BL54" s="204">
        <v>47</v>
      </c>
      <c r="BM54" s="6" t="str">
        <f t="shared" ca="1" si="8"/>
        <v>aweav</v>
      </c>
      <c r="BN54" s="42">
        <f t="shared" ca="1" si="9"/>
        <v>-9.4820104062163652E-3</v>
      </c>
      <c r="BO54" s="6" t="str">
        <f t="shared" ca="1" si="27"/>
        <v>aotrp</v>
      </c>
      <c r="BP54" s="42">
        <f t="shared" ca="1" si="28"/>
        <v>-6.5523226243355322E-3</v>
      </c>
      <c r="BQ54" s="205">
        <v>47</v>
      </c>
      <c r="BR54" s="6" t="str">
        <f t="shared" ca="1" si="29"/>
        <v>aweav</v>
      </c>
      <c r="BS54" s="6" t="str">
        <f ca="1">VLOOKUP(BR54,Notes!$A$12:$B$206,2,0)</f>
        <v>Spinning, weaving and finishing of textiles</v>
      </c>
      <c r="BT54" s="42">
        <f t="shared" ca="1" si="30"/>
        <v>-3.8273498260625205</v>
      </c>
      <c r="BU54" s="205">
        <v>47</v>
      </c>
      <c r="BV54" s="6" t="str">
        <f t="shared" ca="1" si="31"/>
        <v>aotrp</v>
      </c>
      <c r="BW54" s="6" t="str">
        <f ca="1">VLOOKUP(BV54,Notes!$A$12:$B$206,2,0)</f>
        <v>Other transport equipment</v>
      </c>
      <c r="BX54" s="42">
        <f t="shared" ca="1" si="10"/>
        <v>-2.2352730502689617</v>
      </c>
    </row>
    <row r="55" spans="1:76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-3239.98517383229</v>
      </c>
      <c r="R55" s="28">
        <v>0</v>
      </c>
      <c r="S55" s="28"/>
      <c r="T55" s="35" t="e">
        <f ca="1"/>
        <v>#DIV/0!</v>
      </c>
      <c r="U55" s="30">
        <f ca="1"/>
        <v>-1.8998898001577547</v>
      </c>
      <c r="V55" s="31">
        <v>0</v>
      </c>
      <c r="W55" s="32">
        <f ca="1"/>
        <v>-1.8998898001577547</v>
      </c>
      <c r="X55" s="28">
        <f ca="1"/>
        <v>-1446.004755596281</v>
      </c>
      <c r="Y55" s="28">
        <f t="shared" ca="1" si="32"/>
        <v>-1793.980418236009</v>
      </c>
      <c r="Z55" s="33">
        <f t="shared" ca="1" si="11"/>
        <v>22</v>
      </c>
      <c r="AA55" s="33">
        <f t="shared" ca="1" si="40"/>
        <v>30</v>
      </c>
      <c r="AB55" s="33">
        <f t="shared" ca="1" si="33"/>
        <v>35</v>
      </c>
      <c r="AC55" s="21">
        <v>48</v>
      </c>
      <c r="AD55" s="6" t="str">
        <f t="shared" ca="1" si="13"/>
        <v>aplas</v>
      </c>
      <c r="AE55" s="6">
        <f t="shared" ca="1" si="14"/>
        <v>-190.4517200435447</v>
      </c>
      <c r="AF55" s="6" t="str">
        <f t="shared" ca="1" si="34"/>
        <v>ardtv</v>
      </c>
      <c r="AG55" s="6">
        <f t="shared" ca="1" si="35"/>
        <v>-387.72758433150386</v>
      </c>
      <c r="AH55" s="6" t="str">
        <f t="shared" ca="1" si="36"/>
        <v>acomp</v>
      </c>
      <c r="AI55" s="6">
        <f t="shared" ca="1" si="37"/>
        <v>-1229.7276439726563</v>
      </c>
      <c r="AJ55" s="17"/>
      <c r="AK55" s="6">
        <v>80488.868949600466</v>
      </c>
      <c r="AL55" s="6">
        <f ca="1"/>
        <v>-682.48157968501994</v>
      </c>
      <c r="AM55" s="6">
        <f t="shared" ca="1" si="15"/>
        <v>-846.71823175078146</v>
      </c>
      <c r="AN55" s="6">
        <f ca="1"/>
        <v>-1529.1998114358014</v>
      </c>
      <c r="AO55" s="33">
        <f t="shared" ca="1" si="16"/>
        <v>29</v>
      </c>
      <c r="AP55" s="34">
        <f ca="1"/>
        <v>-8.5194844440094029E-3</v>
      </c>
      <c r="AQ55" s="34">
        <f ca="1"/>
        <v>-6.6130482360853116E-2</v>
      </c>
      <c r="AR55" s="34">
        <f ca="1"/>
        <v>-0.30060710945767088</v>
      </c>
      <c r="AS55" s="34">
        <f ca="1"/>
        <v>-1.2486197639927483</v>
      </c>
      <c r="AT55" s="34">
        <f t="shared" ca="1" si="17"/>
        <v>-1.6238768402552817</v>
      </c>
      <c r="AU55" s="33">
        <f t="shared" ca="1" si="18"/>
        <v>37</v>
      </c>
      <c r="AV55" s="21">
        <v>48</v>
      </c>
      <c r="AW55" s="6" t="str">
        <f t="shared" ca="1" si="38"/>
        <v>acomp</v>
      </c>
      <c r="AX55" s="6">
        <f t="shared" ca="1" si="19"/>
        <v>-296.18402380283027</v>
      </c>
      <c r="AY55" s="6" t="str">
        <f t="shared" ca="1" si="39"/>
        <v>atrps</v>
      </c>
      <c r="AZ55" s="6">
        <f t="shared" ca="1" si="20"/>
        <v>-0.94477919461975879</v>
      </c>
      <c r="BA55" s="197"/>
      <c r="BB55" s="36">
        <f t="shared" si="21"/>
        <v>2.2650958971498745</v>
      </c>
      <c r="BC55" s="36">
        <f ca="1"/>
        <v>-1.8998898001577547</v>
      </c>
      <c r="BD55" s="33">
        <f t="shared" ca="1" si="22"/>
        <v>59</v>
      </c>
      <c r="BE55" s="203">
        <f ca="1"/>
        <v>-4.3034325913742254E-2</v>
      </c>
      <c r="BF55" s="33">
        <f t="shared" ca="1" si="23"/>
        <v>29</v>
      </c>
      <c r="BG55" s="36">
        <f t="shared" si="24"/>
        <v>0.77769567463353029</v>
      </c>
      <c r="BH55" s="42">
        <f ca="1"/>
        <v>-1.3785317687094625</v>
      </c>
      <c r="BI55" s="33">
        <f t="shared" ca="1" si="25"/>
        <v>58</v>
      </c>
      <c r="BJ55" s="203">
        <f ca="1"/>
        <v>-1.0720781938702593E-2</v>
      </c>
      <c r="BK55" s="33">
        <f t="shared" ca="1" si="26"/>
        <v>37</v>
      </c>
      <c r="BL55" s="204">
        <v>48</v>
      </c>
      <c r="BM55" s="6" t="str">
        <f t="shared" ca="1" si="8"/>
        <v>acomp</v>
      </c>
      <c r="BN55" s="42">
        <f t="shared" ca="1" si="9"/>
        <v>-8.3351303835219534E-3</v>
      </c>
      <c r="BO55" s="6" t="str">
        <f t="shared" ca="1" si="27"/>
        <v>atrps</v>
      </c>
      <c r="BP55" s="42">
        <f t="shared" ca="1" si="28"/>
        <v>-6.2374014301165813E-3</v>
      </c>
      <c r="BQ55" s="205">
        <v>48</v>
      </c>
      <c r="BR55" s="6" t="str">
        <f t="shared" ca="1" si="29"/>
        <v>acomp</v>
      </c>
      <c r="BS55" s="6" t="str">
        <f ca="1">VLOOKUP(BR55,Notes!$A$12:$B$206,2,0)</f>
        <v>Computer and related activities</v>
      </c>
      <c r="BT55" s="42">
        <f t="shared" ca="1" si="30"/>
        <v>-3.7703708529629325</v>
      </c>
      <c r="BU55" s="205">
        <v>48</v>
      </c>
      <c r="BV55" s="6" t="str">
        <f t="shared" ca="1" si="31"/>
        <v>atrps</v>
      </c>
      <c r="BW55" s="6" t="str">
        <f ca="1">VLOOKUP(BV55,Notes!$A$12:$B$206,2,0)</f>
        <v>Auxiliary transport</v>
      </c>
      <c r="BX55" s="42">
        <f t="shared" ca="1" si="10"/>
        <v>-2.1844350679508211</v>
      </c>
    </row>
    <row r="56" spans="1:76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-7748.3619945141472</v>
      </c>
      <c r="R56" s="28">
        <v>0</v>
      </c>
      <c r="S56" s="28"/>
      <c r="T56" s="35" t="e">
        <f ca="1"/>
        <v>#DIV/0!</v>
      </c>
      <c r="U56" s="30">
        <f ca="1"/>
        <v>-3.9983910084445276</v>
      </c>
      <c r="V56" s="31">
        <v>0</v>
      </c>
      <c r="W56" s="32">
        <f ca="1"/>
        <v>-3.9983910084445276</v>
      </c>
      <c r="X56" s="28">
        <f ca="1"/>
        <v>-781.68526196606399</v>
      </c>
      <c r="Y56" s="28">
        <f t="shared" ca="1" si="32"/>
        <v>-6966.6767325480832</v>
      </c>
      <c r="Z56" s="33">
        <f t="shared" ca="1" si="11"/>
        <v>32</v>
      </c>
      <c r="AA56" s="33">
        <f t="shared" ca="1" si="40"/>
        <v>6</v>
      </c>
      <c r="AB56" s="33">
        <f t="shared" ca="1" si="33"/>
        <v>12</v>
      </c>
      <c r="AC56" s="21">
        <v>49</v>
      </c>
      <c r="AD56" s="6" t="str">
        <f t="shared" ca="1" si="13"/>
        <v>acomp</v>
      </c>
      <c r="AE56" s="6">
        <f t="shared" ca="1" si="14"/>
        <v>-156.5970863159518</v>
      </c>
      <c r="AF56" s="6" t="str">
        <f t="shared" ca="1" si="34"/>
        <v>aglss</v>
      </c>
      <c r="AG56" s="6">
        <f t="shared" ca="1" si="35"/>
        <v>-326.53444345445996</v>
      </c>
      <c r="AH56" s="6" t="str">
        <f t="shared" ca="1" si="36"/>
        <v>aleat</v>
      </c>
      <c r="AI56" s="6">
        <f t="shared" ca="1" si="37"/>
        <v>-842.29842529427799</v>
      </c>
      <c r="AJ56" s="17"/>
      <c r="AK56" s="6">
        <v>95648.784677383475</v>
      </c>
      <c r="AL56" s="6">
        <f ca="1"/>
        <v>-385.82177958958988</v>
      </c>
      <c r="AM56" s="6">
        <f t="shared" ca="1" si="15"/>
        <v>-3438.5906266373781</v>
      </c>
      <c r="AN56" s="6">
        <f ca="1"/>
        <v>-3824.412406226968</v>
      </c>
      <c r="AO56" s="33">
        <f t="shared" ca="1" si="16"/>
        <v>12</v>
      </c>
      <c r="AP56" s="34">
        <f ca="1"/>
        <v>-9.9155798532714629E-3</v>
      </c>
      <c r="AQ56" s="34">
        <f ca="1"/>
        <v>-7.8718405534086121E-3</v>
      </c>
      <c r="AR56" s="34">
        <f ca="1"/>
        <v>-0.21025867640557941</v>
      </c>
      <c r="AS56" s="34">
        <f ca="1"/>
        <v>-0.27449812205406587</v>
      </c>
      <c r="AT56" s="34">
        <f t="shared" ca="1" si="17"/>
        <v>-0.50254421886632539</v>
      </c>
      <c r="AU56" s="33">
        <f t="shared" ca="1" si="18"/>
        <v>55</v>
      </c>
      <c r="AV56" s="21">
        <v>49</v>
      </c>
      <c r="AW56" s="6" t="str">
        <f t="shared" ca="1" si="38"/>
        <v>aknit</v>
      </c>
      <c r="AX56" s="6">
        <f t="shared" ca="1" si="19"/>
        <v>-282.4904598870387</v>
      </c>
      <c r="AY56" s="6" t="str">
        <f t="shared" ca="1" si="39"/>
        <v>arubb</v>
      </c>
      <c r="AZ56" s="6">
        <f t="shared" ca="1" si="20"/>
        <v>-0.92695414886870275</v>
      </c>
      <c r="BA56" s="197"/>
      <c r="BB56" s="36">
        <f t="shared" si="21"/>
        <v>2.6917221296248384</v>
      </c>
      <c r="BC56" s="36">
        <f ca="1"/>
        <v>-3.998391008444528</v>
      </c>
      <c r="BD56" s="33">
        <f t="shared" ca="1" si="22"/>
        <v>43</v>
      </c>
      <c r="BE56" s="203">
        <f ca="1"/>
        <v>-0.10762557560323111</v>
      </c>
      <c r="BF56" s="33">
        <f t="shared" ca="1" si="23"/>
        <v>12</v>
      </c>
      <c r="BG56" s="36">
        <f t="shared" si="24"/>
        <v>0.12818270006603158</v>
      </c>
      <c r="BH56" s="42">
        <f ca="1"/>
        <v>-2.5883216232849575</v>
      </c>
      <c r="BI56" s="33">
        <f t="shared" ca="1" si="25"/>
        <v>39</v>
      </c>
      <c r="BJ56" s="203">
        <f ca="1"/>
        <v>-3.3177805431195968E-3</v>
      </c>
      <c r="BK56" s="33">
        <f t="shared" ca="1" si="26"/>
        <v>55</v>
      </c>
      <c r="BL56" s="204">
        <v>49</v>
      </c>
      <c r="BM56" s="6" t="str">
        <f t="shared" ca="1" si="8"/>
        <v>aknit</v>
      </c>
      <c r="BN56" s="42">
        <f t="shared" ca="1" si="9"/>
        <v>-7.9497698256236812E-3</v>
      </c>
      <c r="BO56" s="6" t="str">
        <f t="shared" ca="1" si="27"/>
        <v>arubb</v>
      </c>
      <c r="BP56" s="42">
        <f t="shared" ca="1" si="28"/>
        <v>-6.1197210594091424E-3</v>
      </c>
      <c r="BQ56" s="205">
        <v>49</v>
      </c>
      <c r="BR56" s="6" t="str">
        <f t="shared" ca="1" si="29"/>
        <v>aknit</v>
      </c>
      <c r="BS56" s="6" t="str">
        <f ca="1">VLOOKUP(BR56,Notes!$A$12:$B$206,2,0)</f>
        <v>Knitted, crouched fabrics, wearing apparel, fur articles</v>
      </c>
      <c r="BT56" s="42">
        <f t="shared" ca="1" si="30"/>
        <v>-3.5519284461333371</v>
      </c>
      <c r="BU56" s="205">
        <v>49</v>
      </c>
      <c r="BV56" s="6" t="str">
        <f t="shared" ca="1" si="31"/>
        <v>arubb</v>
      </c>
      <c r="BW56" s="6" t="str">
        <f ca="1">VLOOKUP(BV56,Notes!$A$12:$B$206,2,0)</f>
        <v>Rubber</v>
      </c>
      <c r="BX56" s="42">
        <f t="shared" ca="1" si="10"/>
        <v>-2.0938884703167777</v>
      </c>
    </row>
    <row r="57" spans="1:76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-12687.814077618445</v>
      </c>
      <c r="R57" s="28">
        <v>0</v>
      </c>
      <c r="S57" s="28"/>
      <c r="T57" s="35" t="e">
        <f ca="1"/>
        <v>#DIV/0!</v>
      </c>
      <c r="U57" s="30">
        <f ca="1"/>
        <v>-3.4243184811173268</v>
      </c>
      <c r="V57" s="31">
        <v>0</v>
      </c>
      <c r="W57" s="32">
        <f ca="1"/>
        <v>-3.4243184811173268</v>
      </c>
      <c r="X57" s="28">
        <f ca="1"/>
        <v>-7368.6228950448067</v>
      </c>
      <c r="Y57" s="28">
        <f t="shared" ca="1" si="32"/>
        <v>-5319.1911825736379</v>
      </c>
      <c r="Z57" s="33">
        <f t="shared" ca="1" si="11"/>
        <v>7</v>
      </c>
      <c r="AA57" s="33">
        <f t="shared" ca="1" si="40"/>
        <v>12</v>
      </c>
      <c r="AB57" s="33">
        <f t="shared" ca="1" si="33"/>
        <v>7</v>
      </c>
      <c r="AC57" s="21">
        <v>50</v>
      </c>
      <c r="AD57" s="6" t="str">
        <f t="shared" ca="1" si="13"/>
        <v>ardtv</v>
      </c>
      <c r="AE57" s="6">
        <f t="shared" ca="1" si="14"/>
        <v>-153.57009736236523</v>
      </c>
      <c r="AF57" s="6" t="str">
        <f t="shared" ca="1" si="34"/>
        <v>awtrp</v>
      </c>
      <c r="AG57" s="6">
        <f t="shared" ca="1" si="35"/>
        <v>-192.48870999807386</v>
      </c>
      <c r="AH57" s="6" t="str">
        <f t="shared" ca="1" si="36"/>
        <v>afore</v>
      </c>
      <c r="AI57" s="6">
        <f t="shared" ca="1" si="37"/>
        <v>-765.53335376608482</v>
      </c>
      <c r="AJ57" s="17"/>
      <c r="AK57" s="6">
        <v>179496.65808090591</v>
      </c>
      <c r="AL57" s="6">
        <f ca="1"/>
        <v>-3569.686214094917</v>
      </c>
      <c r="AM57" s="6">
        <f t="shared" ca="1" si="15"/>
        <v>-2576.8510215575225</v>
      </c>
      <c r="AN57" s="6">
        <f ca="1"/>
        <v>-6146.5372356524394</v>
      </c>
      <c r="AO57" s="33">
        <f t="shared" ca="1" si="16"/>
        <v>6</v>
      </c>
      <c r="AP57" s="34">
        <f ca="1"/>
        <v>-0.17128387590290592</v>
      </c>
      <c r="AQ57" s="34">
        <f ca="1"/>
        <v>-0.44404438689325271</v>
      </c>
      <c r="AR57" s="34">
        <f ca="1"/>
        <v>-1.01831425918341</v>
      </c>
      <c r="AS57" s="34">
        <f ca="1"/>
        <v>-1.7838011966583733</v>
      </c>
      <c r="AT57" s="34">
        <f t="shared" ca="1" si="17"/>
        <v>-3.4174437186379416</v>
      </c>
      <c r="AU57" s="33">
        <f t="shared" ca="1" si="18"/>
        <v>22</v>
      </c>
      <c r="AV57" s="21">
        <v>50</v>
      </c>
      <c r="AW57" s="6" t="str">
        <f t="shared" ca="1" si="38"/>
        <v>afore</v>
      </c>
      <c r="AX57" s="6">
        <f t="shared" ca="1" si="19"/>
        <v>-268.64906639330184</v>
      </c>
      <c r="AY57" s="6" t="str">
        <f t="shared" ca="1" si="39"/>
        <v>arsea</v>
      </c>
      <c r="AZ57" s="6">
        <f t="shared" ca="1" si="20"/>
        <v>-0.87104097104977884</v>
      </c>
      <c r="BA57" s="197"/>
      <c r="BB57" s="36">
        <f t="shared" si="21"/>
        <v>5.0513462181430242</v>
      </c>
      <c r="BC57" s="36">
        <f ca="1"/>
        <v>-3.4243184811173277</v>
      </c>
      <c r="BD57" s="33">
        <f t="shared" ca="1" si="22"/>
        <v>50</v>
      </c>
      <c r="BE57" s="203">
        <f ca="1"/>
        <v>-0.17297418209309279</v>
      </c>
      <c r="BF57" s="33">
        <f t="shared" ca="1" si="23"/>
        <v>6</v>
      </c>
      <c r="BG57" s="36">
        <f t="shared" si="24"/>
        <v>0.65887130824166773</v>
      </c>
      <c r="BH57" s="42">
        <f ca="1"/>
        <v>-3.4243184811173268</v>
      </c>
      <c r="BI57" s="33">
        <f t="shared" ca="1" si="25"/>
        <v>30</v>
      </c>
      <c r="BJ57" s="203">
        <f ca="1"/>
        <v>-2.2561851974898937E-2</v>
      </c>
      <c r="BK57" s="33">
        <f t="shared" ca="1" si="26"/>
        <v>22</v>
      </c>
      <c r="BL57" s="204">
        <v>50</v>
      </c>
      <c r="BM57" s="6" t="str">
        <f t="shared" ca="1" si="8"/>
        <v>afore</v>
      </c>
      <c r="BN57" s="42">
        <f t="shared" ca="1" si="9"/>
        <v>-7.5602490878787874E-3</v>
      </c>
      <c r="BO57" s="6" t="str">
        <f t="shared" ca="1" si="27"/>
        <v>arsea</v>
      </c>
      <c r="BP57" s="42">
        <f t="shared" ca="1" si="28"/>
        <v>-5.750584082985271E-3</v>
      </c>
      <c r="BQ57" s="205">
        <v>50</v>
      </c>
      <c r="BR57" s="6" t="str">
        <f t="shared" ca="1" si="29"/>
        <v>afore</v>
      </c>
      <c r="BS57" s="6" t="str">
        <f ca="1">VLOOKUP(BR57,Notes!$A$12:$B$206,2,0)</f>
        <v>Forestry</v>
      </c>
      <c r="BT57" s="42">
        <f t="shared" ca="1" si="30"/>
        <v>-3.4243184811173277</v>
      </c>
      <c r="BU57" s="205">
        <v>50</v>
      </c>
      <c r="BV57" s="6" t="str">
        <f t="shared" ca="1" si="31"/>
        <v>arsea</v>
      </c>
      <c r="BW57" s="6" t="str">
        <f ca="1">VLOOKUP(BV57,Notes!$A$12:$B$206,2,0)</f>
        <v>Research and experimental development</v>
      </c>
      <c r="BX57" s="42">
        <f t="shared" ca="1" si="10"/>
        <v>-2.0350571276123488</v>
      </c>
    </row>
    <row r="58" spans="1:76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-1344.014391090886</v>
      </c>
      <c r="R58" s="28">
        <v>0</v>
      </c>
      <c r="S58" s="28"/>
      <c r="T58" s="35" t="e">
        <f ca="1"/>
        <v>#DIV/0!</v>
      </c>
      <c r="U58" s="30">
        <f ca="1"/>
        <v>-5.4186482268798928</v>
      </c>
      <c r="V58" s="31">
        <v>0</v>
      </c>
      <c r="W58" s="32">
        <f ca="1"/>
        <v>-5.4186482268798928</v>
      </c>
      <c r="X58" s="28">
        <f ca="1"/>
        <v>-147.97579028935692</v>
      </c>
      <c r="Y58" s="28">
        <f t="shared" ca="1" si="32"/>
        <v>-1196.0386008015291</v>
      </c>
      <c r="Z58" s="33">
        <f t="shared" ca="1" si="11"/>
        <v>51</v>
      </c>
      <c r="AA58" s="33">
        <f t="shared" ca="1" si="40"/>
        <v>39</v>
      </c>
      <c r="AB58" s="33">
        <f t="shared" ca="1" si="33"/>
        <v>45</v>
      </c>
      <c r="AC58" s="21">
        <v>51</v>
      </c>
      <c r="AD58" s="6" t="str">
        <f t="shared" ca="1" si="13"/>
        <v>arent</v>
      </c>
      <c r="AE58" s="6">
        <f t="shared" ca="1" si="14"/>
        <v>-147.97579028935692</v>
      </c>
      <c r="AF58" s="6" t="str">
        <f t="shared" ca="1" si="34"/>
        <v>afurn</v>
      </c>
      <c r="AG58" s="6">
        <f t="shared" ca="1" si="35"/>
        <v>-189.41623193427995</v>
      </c>
      <c r="AH58" s="6" t="str">
        <f t="shared" ca="1" si="36"/>
        <v>afoot</v>
      </c>
      <c r="AI58" s="6">
        <f t="shared" ca="1" si="37"/>
        <v>-660.06683532583168</v>
      </c>
      <c r="AJ58" s="17"/>
      <c r="AK58" s="6">
        <v>7780.6787311405251</v>
      </c>
      <c r="AL58" s="6">
        <f ca="1"/>
        <v>-46.418936962820325</v>
      </c>
      <c r="AM58" s="6">
        <f t="shared" ca="1" si="15"/>
        <v>-375.18867314134673</v>
      </c>
      <c r="AN58" s="6">
        <f ca="1"/>
        <v>-421.60761010416707</v>
      </c>
      <c r="AO58" s="33">
        <f t="shared" ca="1" si="16"/>
        <v>43</v>
      </c>
      <c r="AP58" s="34">
        <f ca="1"/>
        <v>-0.13398687207377502</v>
      </c>
      <c r="AQ58" s="34">
        <f ca="1"/>
        <v>-0.42246674543523349</v>
      </c>
      <c r="AR58" s="34">
        <f ca="1"/>
        <v>-0.92806347878553541</v>
      </c>
      <c r="AS58" s="34">
        <f ca="1"/>
        <v>-1.3516429484167081</v>
      </c>
      <c r="AT58" s="34">
        <f t="shared" ca="1" si="17"/>
        <v>-2.836160044711252</v>
      </c>
      <c r="AU58" s="33">
        <f t="shared" ca="1" si="18"/>
        <v>24</v>
      </c>
      <c r="AV58" s="21">
        <v>51</v>
      </c>
      <c r="AW58" s="6" t="str">
        <f t="shared" ca="1" si="38"/>
        <v>aleat</v>
      </c>
      <c r="AX58" s="6">
        <f t="shared" ca="1" si="19"/>
        <v>-195.66903858168121</v>
      </c>
      <c r="AY58" s="6" t="str">
        <f t="shared" ca="1" si="39"/>
        <v>afoot</v>
      </c>
      <c r="AZ58" s="6">
        <f t="shared" ca="1" si="20"/>
        <v>-0.82004523309745725</v>
      </c>
      <c r="BA58" s="197"/>
      <c r="BB58" s="36">
        <f t="shared" si="21"/>
        <v>0.21896174838763438</v>
      </c>
      <c r="BC58" s="36">
        <f ca="1"/>
        <v>-5.4186482268798928</v>
      </c>
      <c r="BD58" s="33">
        <f t="shared" ca="1" si="22"/>
        <v>27</v>
      </c>
      <c r="BE58" s="203">
        <f ca="1"/>
        <v>-1.1864766896551762E-2</v>
      </c>
      <c r="BF58" s="33">
        <f t="shared" ca="1" si="23"/>
        <v>43</v>
      </c>
      <c r="BG58" s="36">
        <f t="shared" si="24"/>
        <v>0.34555179324196228</v>
      </c>
      <c r="BH58" s="42">
        <f ca="1"/>
        <v>-5.4186482268798937</v>
      </c>
      <c r="BI58" s="33">
        <f t="shared" ca="1" si="25"/>
        <v>10</v>
      </c>
      <c r="BJ58" s="203">
        <f ca="1"/>
        <v>-1.8724236117457264E-2</v>
      </c>
      <c r="BK58" s="33">
        <f t="shared" ca="1" si="26"/>
        <v>24</v>
      </c>
      <c r="BL58" s="204">
        <v>51</v>
      </c>
      <c r="BM58" s="6" t="str">
        <f t="shared" ca="1" si="8"/>
        <v>aleat</v>
      </c>
      <c r="BN58" s="42">
        <f t="shared" ca="1" si="9"/>
        <v>-5.5064649593740697E-3</v>
      </c>
      <c r="BO58" s="6" t="str">
        <f t="shared" ca="1" si="27"/>
        <v>afoot</v>
      </c>
      <c r="BP58" s="42">
        <f t="shared" ca="1" si="28"/>
        <v>-5.4139118841847059E-3</v>
      </c>
      <c r="BQ58" s="205">
        <v>51</v>
      </c>
      <c r="BR58" s="6" t="str">
        <f t="shared" ca="1" si="29"/>
        <v>aleat</v>
      </c>
      <c r="BS58" s="6" t="str">
        <f ca="1">VLOOKUP(BR58,Notes!$A$12:$B$206,2,0)</f>
        <v>Tanning and dressing of leather</v>
      </c>
      <c r="BT58" s="42">
        <f t="shared" ca="1" si="30"/>
        <v>-3.325804723954259</v>
      </c>
      <c r="BU58" s="205">
        <v>51</v>
      </c>
      <c r="BV58" s="6" t="str">
        <f t="shared" ca="1" si="31"/>
        <v>afoot</v>
      </c>
      <c r="BW58" s="6" t="str">
        <f ca="1">VLOOKUP(BV58,Notes!$A$12:$B$206,2,0)</f>
        <v>Footwear</v>
      </c>
      <c r="BX58" s="42">
        <f t="shared" ca="1" si="10"/>
        <v>-2.0035695569586709</v>
      </c>
    </row>
    <row r="59" spans="1:76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-1229.7276439726563</v>
      </c>
      <c r="R59" s="28">
        <v>0</v>
      </c>
      <c r="S59" s="28"/>
      <c r="T59" s="35" t="e">
        <f ca="1"/>
        <v>#DIV/0!</v>
      </c>
      <c r="U59" s="30">
        <f ca="1"/>
        <v>-3.8273498260625205</v>
      </c>
      <c r="V59" s="31">
        <v>0</v>
      </c>
      <c r="W59" s="32">
        <f ca="1"/>
        <v>-3.8273498260625205</v>
      </c>
      <c r="X59" s="28">
        <f ca="1"/>
        <v>-156.5970863159518</v>
      </c>
      <c r="Y59" s="28">
        <f t="shared" ca="1" si="32"/>
        <v>-1073.1305576567045</v>
      </c>
      <c r="Z59" s="33">
        <f t="shared" ca="1" si="11"/>
        <v>49</v>
      </c>
      <c r="AA59" s="33">
        <f t="shared" ca="1" si="40"/>
        <v>42</v>
      </c>
      <c r="AB59" s="33">
        <f t="shared" ca="1" si="33"/>
        <v>48</v>
      </c>
      <c r="AC59" s="21">
        <v>52</v>
      </c>
      <c r="AD59" s="6" t="str">
        <f t="shared" ca="1" si="13"/>
        <v>apuba</v>
      </c>
      <c r="AE59" s="6">
        <f t="shared" ca="1" si="14"/>
        <v>-137.96613950806699</v>
      </c>
      <c r="AF59" s="6" t="str">
        <f t="shared" ca="1" si="34"/>
        <v>aleat</v>
      </c>
      <c r="AG59" s="6">
        <f t="shared" ca="1" si="35"/>
        <v>-188.48123922921923</v>
      </c>
      <c r="AH59" s="6" t="str">
        <f t="shared" ca="1" si="36"/>
        <v>arsea</v>
      </c>
      <c r="AI59" s="6">
        <f t="shared" ca="1" si="37"/>
        <v>-585.23687663523424</v>
      </c>
      <c r="AJ59" s="17"/>
      <c r="AK59" s="6">
        <v>7738.6190775128807</v>
      </c>
      <c r="AL59" s="6">
        <f ca="1"/>
        <v>-37.716932987715325</v>
      </c>
      <c r="AM59" s="6">
        <f t="shared" ca="1" si="15"/>
        <v>-258.46709081511494</v>
      </c>
      <c r="AN59" s="6">
        <f ca="1"/>
        <v>-296.18402380283027</v>
      </c>
      <c r="AO59" s="33">
        <f t="shared" ca="1" si="16"/>
        <v>48</v>
      </c>
      <c r="AP59" s="34">
        <f ca="1"/>
        <v>-8.7441623363710794E-2</v>
      </c>
      <c r="AQ59" s="34">
        <f ca="1"/>
        <v>-0.23126094242124634</v>
      </c>
      <c r="AR59" s="34">
        <f ca="1"/>
        <v>-0.93065233371361356</v>
      </c>
      <c r="AS59" s="34">
        <f ca="1"/>
        <v>-3.2338492584665621</v>
      </c>
      <c r="AT59" s="34">
        <f t="shared" ca="1" si="17"/>
        <v>-4.4832041579651332</v>
      </c>
      <c r="AU59" s="33">
        <f t="shared" ca="1" si="18"/>
        <v>18</v>
      </c>
      <c r="AV59" s="21">
        <v>52</v>
      </c>
      <c r="AW59" s="6" t="str">
        <f t="shared" ca="1" si="38"/>
        <v>apuba</v>
      </c>
      <c r="AX59" s="6">
        <f t="shared" ca="1" si="19"/>
        <v>-186.02563483950721</v>
      </c>
      <c r="AY59" s="6" t="str">
        <f t="shared" ca="1" si="39"/>
        <v>aheal</v>
      </c>
      <c r="AZ59" s="6">
        <f t="shared" ca="1" si="20"/>
        <v>-0.81691428848235925</v>
      </c>
      <c r="BA59" s="197"/>
      <c r="BB59" s="36">
        <f t="shared" si="21"/>
        <v>0.2177781170344944</v>
      </c>
      <c r="BC59" s="36">
        <f ca="1"/>
        <v>-3.8273498260625205</v>
      </c>
      <c r="BD59" s="33">
        <f t="shared" ca="1" si="22"/>
        <v>47</v>
      </c>
      <c r="BE59" s="203">
        <f ca="1"/>
        <v>-8.3351303835219534E-3</v>
      </c>
      <c r="BF59" s="33">
        <f t="shared" ca="1" si="23"/>
        <v>48</v>
      </c>
      <c r="BG59" s="36">
        <f t="shared" si="24"/>
        <v>0.77332799409599084</v>
      </c>
      <c r="BH59" s="42">
        <f ca="1"/>
        <v>-3.8273498260625205</v>
      </c>
      <c r="BI59" s="33">
        <f t="shared" ca="1" si="25"/>
        <v>23</v>
      </c>
      <c r="BJ59" s="203">
        <f ca="1"/>
        <v>-2.9597967636925685E-2</v>
      </c>
      <c r="BK59" s="33">
        <f t="shared" ca="1" si="26"/>
        <v>18</v>
      </c>
      <c r="BL59" s="204">
        <v>52</v>
      </c>
      <c r="BM59" s="6" t="str">
        <f t="shared" ca="1" si="8"/>
        <v>apuba</v>
      </c>
      <c r="BN59" s="42">
        <f t="shared" ca="1" si="9"/>
        <v>-5.2350829094581306E-3</v>
      </c>
      <c r="BO59" s="6" t="str">
        <f t="shared" ca="1" si="27"/>
        <v>aheal</v>
      </c>
      <c r="BP59" s="42">
        <f t="shared" ca="1" si="28"/>
        <v>-5.3932414899475756E-3</v>
      </c>
      <c r="BQ59" s="205">
        <v>52</v>
      </c>
      <c r="BR59" s="6" t="str">
        <f t="shared" ca="1" si="29"/>
        <v>apuba</v>
      </c>
      <c r="BS59" s="6" t="str">
        <f ca="1">VLOOKUP(BR59,Notes!$A$12:$B$206,2,0)</f>
        <v>Government</v>
      </c>
      <c r="BT59" s="42">
        <f t="shared" ca="1" si="30"/>
        <v>-3.1302931128650657</v>
      </c>
      <c r="BU59" s="205">
        <v>52</v>
      </c>
      <c r="BV59" s="6" t="str">
        <f t="shared" ca="1" si="31"/>
        <v>aheal</v>
      </c>
      <c r="BW59" s="6" t="str">
        <f ca="1">VLOOKUP(BV59,Notes!$A$12:$B$206,2,0)</f>
        <v>Health and social work</v>
      </c>
      <c r="BX59" s="42">
        <f t="shared" ca="1" si="10"/>
        <v>-1.8023170566831905</v>
      </c>
    </row>
    <row r="60" spans="1:76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-585.23687663523424</v>
      </c>
      <c r="R60" s="28">
        <v>0</v>
      </c>
      <c r="S60" s="28"/>
      <c r="T60" s="35" t="e">
        <f ca="1"/>
        <v>#DIV/0!</v>
      </c>
      <c r="U60" s="30">
        <f ca="1"/>
        <v>-3.7703708529629321</v>
      </c>
      <c r="V60" s="31">
        <v>0</v>
      </c>
      <c r="W60" s="32">
        <f ca="1"/>
        <v>-3.7703708529629321</v>
      </c>
      <c r="X60" s="28">
        <f ca="1"/>
        <v>-582.73290318563465</v>
      </c>
      <c r="Y60" s="28">
        <f t="shared" ca="1" si="32"/>
        <v>-2.5039734495995845</v>
      </c>
      <c r="Z60" s="33">
        <f t="shared" ca="1" si="11"/>
        <v>39</v>
      </c>
      <c r="AA60" s="33">
        <f t="shared" ca="1" si="40"/>
        <v>61</v>
      </c>
      <c r="AB60" s="33">
        <f t="shared" ca="1" si="33"/>
        <v>52</v>
      </c>
      <c r="AC60" s="21">
        <v>53</v>
      </c>
      <c r="AD60" s="6" t="str">
        <f t="shared" ca="1" si="13"/>
        <v>aprnt</v>
      </c>
      <c r="AE60" s="6">
        <f t="shared" ca="1" si="14"/>
        <v>-94.384369376934316</v>
      </c>
      <c r="AF60" s="6" t="str">
        <f t="shared" ca="1" si="34"/>
        <v>aknit</v>
      </c>
      <c r="AG60" s="6">
        <f t="shared" ca="1" si="35"/>
        <v>-185.34116625042816</v>
      </c>
      <c r="AH60" s="6" t="str">
        <f t="shared" ca="1" si="36"/>
        <v>ardtv</v>
      </c>
      <c r="AI60" s="6">
        <f t="shared" ca="1" si="37"/>
        <v>-541.29768169386909</v>
      </c>
      <c r="AJ60" s="17"/>
      <c r="AK60" s="6">
        <v>10570.496380415614</v>
      </c>
      <c r="AL60" s="6">
        <f ca="1"/>
        <v>-396.84170604773556</v>
      </c>
      <c r="AM60" s="6">
        <f t="shared" ca="1" si="15"/>
        <v>-1.7052084929565012</v>
      </c>
      <c r="AN60" s="6">
        <f ca="1"/>
        <v>-398.54691454069206</v>
      </c>
      <c r="AO60" s="33">
        <f t="shared" ca="1" si="16"/>
        <v>44</v>
      </c>
      <c r="AP60" s="34">
        <f ca="1"/>
        <v>-1.7264003944085275E-2</v>
      </c>
      <c r="AQ60" s="34">
        <f ca="1"/>
        <v>-0.3202037187761218</v>
      </c>
      <c r="AR60" s="34">
        <f ca="1"/>
        <v>-7.5219740494526136E-2</v>
      </c>
      <c r="AS60" s="34">
        <f ca="1"/>
        <v>-0.45835350783504564</v>
      </c>
      <c r="AT60" s="34">
        <f t="shared" ca="1" si="17"/>
        <v>-0.87104097104977884</v>
      </c>
      <c r="AU60" s="33">
        <f t="shared" ca="1" si="18"/>
        <v>50</v>
      </c>
      <c r="AV60" s="21">
        <v>53</v>
      </c>
      <c r="AW60" s="6" t="str">
        <f t="shared" ca="1" si="38"/>
        <v>aheal</v>
      </c>
      <c r="AX60" s="6">
        <f t="shared" ca="1" si="19"/>
        <v>-177.07359068118342</v>
      </c>
      <c r="AY60" s="6" t="str">
        <f t="shared" ca="1" si="39"/>
        <v>abchm</v>
      </c>
      <c r="AZ60" s="6">
        <f t="shared" ca="1" si="20"/>
        <v>-0.68197294120900098</v>
      </c>
      <c r="BA60" s="197"/>
      <c r="BB60" s="36">
        <f t="shared" si="21"/>
        <v>0.29747203923451154</v>
      </c>
      <c r="BC60" s="36">
        <f ca="1"/>
        <v>-3.7703708529629325</v>
      </c>
      <c r="BD60" s="33">
        <f t="shared" ca="1" si="22"/>
        <v>48</v>
      </c>
      <c r="BE60" s="203">
        <f ca="1"/>
        <v>-1.1215799063012481E-2</v>
      </c>
      <c r="BF60" s="33">
        <f t="shared" ca="1" si="23"/>
        <v>44</v>
      </c>
      <c r="BG60" s="36">
        <f t="shared" si="24"/>
        <v>0.15252038346483068</v>
      </c>
      <c r="BH60" s="42">
        <f ca="1"/>
        <v>-3.7703708529629312</v>
      </c>
      <c r="BI60" s="33">
        <f t="shared" ca="1" si="25"/>
        <v>25</v>
      </c>
      <c r="BJ60" s="203">
        <f ca="1"/>
        <v>-5.750584082985271E-3</v>
      </c>
      <c r="BK60" s="33">
        <f t="shared" ca="1" si="26"/>
        <v>50</v>
      </c>
      <c r="BL60" s="204">
        <v>53</v>
      </c>
      <c r="BM60" s="6" t="str">
        <f t="shared" ca="1" si="8"/>
        <v>aheal</v>
      </c>
      <c r="BN60" s="42">
        <f t="shared" ca="1" si="9"/>
        <v>-4.9831569132458998E-3</v>
      </c>
      <c r="BO60" s="6" t="str">
        <f t="shared" ca="1" si="27"/>
        <v>abchm</v>
      </c>
      <c r="BP60" s="42">
        <f t="shared" ca="1" si="28"/>
        <v>-4.5023631161880302E-3</v>
      </c>
      <c r="BQ60" s="205">
        <v>53</v>
      </c>
      <c r="BR60" s="6" t="str">
        <f t="shared" ca="1" si="29"/>
        <v>aheal</v>
      </c>
      <c r="BS60" s="6" t="str">
        <f ca="1">VLOOKUP(BR60,Notes!$A$12:$B$206,2,0)</f>
        <v>Health and social work</v>
      </c>
      <c r="BT60" s="42">
        <f t="shared" ca="1" si="30"/>
        <v>-2.9449427709024079</v>
      </c>
      <c r="BU60" s="205">
        <v>53</v>
      </c>
      <c r="BV60" s="6" t="str">
        <f t="shared" ca="1" si="31"/>
        <v>abchm</v>
      </c>
      <c r="BW60" s="6" t="str">
        <f ca="1">VLOOKUP(BV60,Notes!$A$12:$B$206,2,0)</f>
        <v>Nuclear fuel, basic chemicals</v>
      </c>
      <c r="BX60" s="42">
        <f t="shared" ca="1" si="10"/>
        <v>-1.7572165450960395</v>
      </c>
    </row>
    <row r="61" spans="1:76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-12283.835288235498</v>
      </c>
      <c r="R61" s="28">
        <v>0</v>
      </c>
      <c r="S61" s="28"/>
      <c r="T61" s="35" t="e">
        <f ca="1"/>
        <v>#DIV/0!</v>
      </c>
      <c r="U61" s="30">
        <f ca="1"/>
        <v>-3.9048625287757583</v>
      </c>
      <c r="V61" s="31">
        <v>0</v>
      </c>
      <c r="W61" s="32">
        <f ca="1"/>
        <v>-3.9048625287757583</v>
      </c>
      <c r="X61" s="28">
        <f ca="1"/>
        <v>-2420.2921454264615</v>
      </c>
      <c r="Y61" s="28">
        <f t="shared" ca="1" si="32"/>
        <v>-9863.543142809036</v>
      </c>
      <c r="Z61" s="33">
        <f t="shared" ca="1" si="11"/>
        <v>16</v>
      </c>
      <c r="AA61" s="33">
        <f t="shared" ca="1" si="40"/>
        <v>5</v>
      </c>
      <c r="AB61" s="33">
        <f t="shared" ca="1" si="33"/>
        <v>8</v>
      </c>
      <c r="AC61" s="21">
        <v>54</v>
      </c>
      <c r="AD61" s="6" t="str">
        <f t="shared" ca="1" si="13"/>
        <v>awtrd</v>
      </c>
      <c r="AE61" s="6">
        <f t="shared" ca="1" si="14"/>
        <v>-91.881700341611065</v>
      </c>
      <c r="AF61" s="6" t="str">
        <f t="shared" ca="1" si="34"/>
        <v>afish</v>
      </c>
      <c r="AG61" s="6">
        <f t="shared" ca="1" si="35"/>
        <v>-167.10701828700067</v>
      </c>
      <c r="AH61" s="6" t="str">
        <f t="shared" ca="1" si="36"/>
        <v>aheal</v>
      </c>
      <c r="AI61" s="6">
        <f t="shared" ca="1" si="37"/>
        <v>-442.07982735738636</v>
      </c>
      <c r="AJ61" s="17"/>
      <c r="AK61" s="6">
        <v>124240.36579867319</v>
      </c>
      <c r="AL61" s="6">
        <f ca="1"/>
        <v>-955.87758451413788</v>
      </c>
      <c r="AM61" s="6">
        <f t="shared" ca="1" si="15"/>
        <v>-3895.5379051721839</v>
      </c>
      <c r="AN61" s="6">
        <f ca="1"/>
        <v>-4851.415489686322</v>
      </c>
      <c r="AO61" s="33">
        <f t="shared" ca="1" si="16"/>
        <v>8</v>
      </c>
      <c r="AP61" s="34">
        <f ca="1"/>
        <v>-2.9103941357702139</v>
      </c>
      <c r="AQ61" s="34">
        <f ca="1"/>
        <v>-7.6052977575475493</v>
      </c>
      <c r="AR61" s="34">
        <f ca="1"/>
        <v>-20.359687882332395</v>
      </c>
      <c r="AS61" s="34">
        <f ca="1"/>
        <v>-22.099180680503029</v>
      </c>
      <c r="AT61" s="34">
        <f t="shared" ca="1" si="17"/>
        <v>-52.974560456153185</v>
      </c>
      <c r="AU61" s="33">
        <f t="shared" ca="1" si="18"/>
        <v>3</v>
      </c>
      <c r="AV61" s="21">
        <v>54</v>
      </c>
      <c r="AW61" s="6" t="str">
        <f t="shared" ca="1" si="38"/>
        <v>afish</v>
      </c>
      <c r="AX61" s="6">
        <f t="shared" ca="1" si="19"/>
        <v>-169.92653745881685</v>
      </c>
      <c r="AY61" s="6" t="str">
        <f t="shared" ca="1" si="39"/>
        <v>awatd</v>
      </c>
      <c r="AZ61" s="6">
        <f t="shared" ca="1" si="20"/>
        <v>-0.6063462088488436</v>
      </c>
      <c r="BA61" s="197"/>
      <c r="BB61" s="36">
        <f t="shared" si="21"/>
        <v>3.496338642889715</v>
      </c>
      <c r="BC61" s="36">
        <f ca="1"/>
        <v>-3.9048625287757579</v>
      </c>
      <c r="BD61" s="33">
        <f t="shared" ca="1" si="22"/>
        <v>45</v>
      </c>
      <c r="BE61" s="203">
        <f ca="1"/>
        <v>-0.13652721754530733</v>
      </c>
      <c r="BF61" s="33">
        <f t="shared" ca="1" si="23"/>
        <v>8</v>
      </c>
      <c r="BG61" s="36">
        <f t="shared" si="24"/>
        <v>8.9564310614476028</v>
      </c>
      <c r="BH61" s="42">
        <f ca="1"/>
        <v>-3.9048625287757579</v>
      </c>
      <c r="BI61" s="33">
        <f t="shared" ca="1" si="25"/>
        <v>22</v>
      </c>
      <c r="BJ61" s="203">
        <f ca="1"/>
        <v>-0.34973632043410036</v>
      </c>
      <c r="BK61" s="33">
        <f t="shared" ca="1" si="26"/>
        <v>3</v>
      </c>
      <c r="BL61" s="204">
        <v>54</v>
      </c>
      <c r="BM61" s="6" t="str">
        <f t="shared" ca="1" si="8"/>
        <v>afish</v>
      </c>
      <c r="BN61" s="42">
        <f t="shared" ca="1" si="9"/>
        <v>-4.7820264818960543E-3</v>
      </c>
      <c r="BO61" s="6" t="str">
        <f t="shared" ca="1" si="27"/>
        <v>awatd</v>
      </c>
      <c r="BP61" s="42">
        <f t="shared" ca="1" si="28"/>
        <v>-4.0030778956152606E-3</v>
      </c>
      <c r="BQ61" s="205">
        <v>54</v>
      </c>
      <c r="BR61" s="6" t="str">
        <f t="shared" ca="1" si="29"/>
        <v>afish</v>
      </c>
      <c r="BS61" s="6" t="str">
        <f ca="1">VLOOKUP(BR61,Notes!$A$12:$B$206,2,0)</f>
        <v>Fishing</v>
      </c>
      <c r="BT61" s="42">
        <f t="shared" ca="1" si="30"/>
        <v>-2.7872167789782063</v>
      </c>
      <c r="BU61" s="205">
        <v>54</v>
      </c>
      <c r="BV61" s="6" t="str">
        <f t="shared" ca="1" si="31"/>
        <v>awatd</v>
      </c>
      <c r="BW61" s="6" t="str">
        <f ca="1">VLOOKUP(BV61,Notes!$A$12:$B$206,2,0)</f>
        <v>Collection, purification and distribution of water</v>
      </c>
      <c r="BX61" s="42">
        <f t="shared" ca="1" si="10"/>
        <v>-1.6472369975312884</v>
      </c>
    </row>
    <row r="62" spans="1:76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-276.9817409748278</v>
      </c>
      <c r="R62" s="28">
        <v>0</v>
      </c>
      <c r="S62" s="28"/>
      <c r="T62" s="35" t="e">
        <f ca="1"/>
        <v>#DIV/0!</v>
      </c>
      <c r="U62" s="30">
        <f ca="1"/>
        <v>-3.0037966990139775E-2</v>
      </c>
      <c r="V62" s="31">
        <v>0</v>
      </c>
      <c r="W62" s="32">
        <f ca="1"/>
        <v>-3.0037966990139775E-2</v>
      </c>
      <c r="X62" s="28">
        <f ca="1"/>
        <v>-137.96613950806699</v>
      </c>
      <c r="Y62" s="28">
        <f t="shared" ca="1" si="32"/>
        <v>-139.01560146676081</v>
      </c>
      <c r="Z62" s="33">
        <f t="shared" ca="1" si="11"/>
        <v>52</v>
      </c>
      <c r="AA62" s="33">
        <f t="shared" ca="1" si="40"/>
        <v>56</v>
      </c>
      <c r="AB62" s="33">
        <f t="shared" ca="1" si="33"/>
        <v>57</v>
      </c>
      <c r="AC62" s="21">
        <v>55</v>
      </c>
      <c r="AD62" s="6" t="str">
        <f t="shared" ca="1" si="13"/>
        <v>aglss</v>
      </c>
      <c r="AE62" s="6">
        <f t="shared" ca="1" si="14"/>
        <v>-84.887885772791336</v>
      </c>
      <c r="AF62" s="6" t="str">
        <f t="shared" ca="1" si="34"/>
        <v>aotrp</v>
      </c>
      <c r="AG62" s="6">
        <f t="shared" ca="1" si="35"/>
        <v>-166.79852160945416</v>
      </c>
      <c r="AH62" s="6" t="str">
        <f t="shared" ca="1" si="36"/>
        <v>aglss</v>
      </c>
      <c r="AI62" s="6">
        <f t="shared" ca="1" si="37"/>
        <v>-411.42232922725128</v>
      </c>
      <c r="AJ62" s="17"/>
      <c r="AK62" s="6">
        <v>619301.6821030922</v>
      </c>
      <c r="AL62" s="6">
        <f ca="1"/>
        <v>-92.660399194604821</v>
      </c>
      <c r="AM62" s="6">
        <f t="shared" ca="1" si="15"/>
        <v>-93.365235644902384</v>
      </c>
      <c r="AN62" s="6">
        <f ca="1"/>
        <v>-186.02563483950721</v>
      </c>
      <c r="AO62" s="33">
        <f t="shared" ca="1" si="16"/>
        <v>52</v>
      </c>
      <c r="AP62" s="34">
        <f ca="1"/>
        <v>-2.9558380694779691E-3</v>
      </c>
      <c r="AQ62" s="34">
        <f ca="1"/>
        <v>-4.9540088199428673E-3</v>
      </c>
      <c r="AR62" s="34">
        <f ca="1"/>
        <v>-7.8258610535606649E-2</v>
      </c>
      <c r="AS62" s="34">
        <f ca="1"/>
        <v>-0.16838772491238307</v>
      </c>
      <c r="AT62" s="34">
        <f t="shared" ca="1" si="17"/>
        <v>-0.25455618233741056</v>
      </c>
      <c r="AU62" s="33">
        <f t="shared" ca="1" si="18"/>
        <v>58</v>
      </c>
      <c r="AV62" s="21">
        <v>55</v>
      </c>
      <c r="AW62" s="6" t="str">
        <f t="shared" ca="1" si="38"/>
        <v>ardtv</v>
      </c>
      <c r="AX62" s="6">
        <f t="shared" ca="1" si="19"/>
        <v>-154.20815260847795</v>
      </c>
      <c r="AY62" s="6" t="str">
        <f t="shared" ca="1" si="39"/>
        <v>aofin</v>
      </c>
      <c r="AZ62" s="6">
        <f t="shared" ca="1" si="20"/>
        <v>-0.50254421886632539</v>
      </c>
      <c r="BA62" s="197"/>
      <c r="BB62" s="36">
        <f t="shared" si="21"/>
        <v>17.428219796554778</v>
      </c>
      <c r="BC62" s="36">
        <f ca="1"/>
        <v>-3.0037966990139778E-2</v>
      </c>
      <c r="BD62" s="33">
        <f t="shared" ca="1" si="22"/>
        <v>62</v>
      </c>
      <c r="BE62" s="203">
        <f ca="1"/>
        <v>-5.2350829094581306E-3</v>
      </c>
      <c r="BF62" s="33">
        <f t="shared" ca="1" si="23"/>
        <v>52</v>
      </c>
      <c r="BG62" s="36">
        <f t="shared" si="24"/>
        <v>6.2488262091492128</v>
      </c>
      <c r="BH62" s="42">
        <f ca="1"/>
        <v>-2.6894196726214039E-2</v>
      </c>
      <c r="BI62" s="33">
        <f t="shared" ca="1" si="25"/>
        <v>62</v>
      </c>
      <c r="BJ62" s="203">
        <f ca="1"/>
        <v>-1.6805716137678125E-3</v>
      </c>
      <c r="BK62" s="33">
        <f t="shared" ca="1" si="26"/>
        <v>58</v>
      </c>
      <c r="BL62" s="204">
        <v>55</v>
      </c>
      <c r="BM62" s="6" t="str">
        <f t="shared" ca="1" si="8"/>
        <v>ardtv</v>
      </c>
      <c r="BN62" s="42">
        <f t="shared" ca="1" si="9"/>
        <v>-4.3396839629991964E-3</v>
      </c>
      <c r="BO62" s="6" t="str">
        <f t="shared" ca="1" si="27"/>
        <v>aofin</v>
      </c>
      <c r="BP62" s="42">
        <f t="shared" ca="1" si="28"/>
        <v>-3.3177805431195968E-3</v>
      </c>
      <c r="BQ62" s="205">
        <v>55</v>
      </c>
      <c r="BR62" s="6" t="str">
        <f t="shared" ca="1" si="29"/>
        <v>ardtv</v>
      </c>
      <c r="BS62" s="6" t="str">
        <f ca="1">VLOOKUP(BR62,Notes!$A$12:$B$206,2,0)</f>
        <v>Radio, television, communication equipment and apparatus</v>
      </c>
      <c r="BT62" s="42">
        <f t="shared" ca="1" si="30"/>
        <v>-2.6587439102736816</v>
      </c>
      <c r="BU62" s="205">
        <v>55</v>
      </c>
      <c r="BV62" s="6" t="str">
        <f t="shared" ca="1" si="31"/>
        <v>aofin</v>
      </c>
      <c r="BW62" s="6" t="str">
        <f ca="1">VLOOKUP(BV62,Notes!$A$12:$B$206,2,0)</f>
        <v>Activities to financial intermediation</v>
      </c>
      <c r="BX62" s="42">
        <f t="shared" ca="1" si="10"/>
        <v>-1.53921890077326</v>
      </c>
    </row>
    <row r="63" spans="1:76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-4406.68235084974</v>
      </c>
      <c r="R63" s="28">
        <v>0</v>
      </c>
      <c r="S63" s="28"/>
      <c r="T63" s="35" t="e">
        <f ca="1"/>
        <v>#DIV/0!</v>
      </c>
      <c r="U63" s="30">
        <f ca="1"/>
        <v>-5.316250503248277</v>
      </c>
      <c r="V63" s="31">
        <v>0</v>
      </c>
      <c r="W63" s="32">
        <f ca="1"/>
        <v>-5.316250503248277</v>
      </c>
      <c r="X63" s="28">
        <f ca="1"/>
        <v>-3326.0088493938447</v>
      </c>
      <c r="Y63" s="28">
        <f t="shared" ca="1" si="32"/>
        <v>-1080.6735014558953</v>
      </c>
      <c r="Z63" s="33">
        <f t="shared" ca="1" si="11"/>
        <v>13</v>
      </c>
      <c r="AA63" s="33">
        <f t="shared" ca="1" si="40"/>
        <v>41</v>
      </c>
      <c r="AB63" s="33">
        <f t="shared" ca="1" si="33"/>
        <v>25</v>
      </c>
      <c r="AC63" s="21">
        <v>56</v>
      </c>
      <c r="AD63" s="6" t="str">
        <f t="shared" ca="1" si="13"/>
        <v>afish</v>
      </c>
      <c r="AE63" s="6">
        <f t="shared" ca="1" si="14"/>
        <v>-71.118766508635019</v>
      </c>
      <c r="AF63" s="6" t="str">
        <f t="shared" ca="1" si="34"/>
        <v>apuba</v>
      </c>
      <c r="AG63" s="6">
        <f t="shared" ca="1" si="35"/>
        <v>-139.01560146676081</v>
      </c>
      <c r="AH63" s="6" t="str">
        <f t="shared" ca="1" si="36"/>
        <v>aoact</v>
      </c>
      <c r="AI63" s="6">
        <f t="shared" ca="1" si="37"/>
        <v>-331.45887611533033</v>
      </c>
      <c r="AJ63" s="17"/>
      <c r="AK63" s="6">
        <v>36761.890544177797</v>
      </c>
      <c r="AL63" s="6">
        <f ca="1"/>
        <v>-1475.0778061089115</v>
      </c>
      <c r="AM63" s="6">
        <f t="shared" ca="1" si="15"/>
        <v>-479.27638494952112</v>
      </c>
      <c r="AN63" s="6">
        <f ca="1"/>
        <v>-1954.3541910584327</v>
      </c>
      <c r="AO63" s="33">
        <f t="shared" ca="1" si="16"/>
        <v>20</v>
      </c>
      <c r="AP63" s="34">
        <f ca="1"/>
        <v>-0.39903925304839721</v>
      </c>
      <c r="AQ63" s="34">
        <f ca="1"/>
        <v>-0.47698871309871432</v>
      </c>
      <c r="AR63" s="34">
        <f ca="1"/>
        <v>-2.6156937266143876</v>
      </c>
      <c r="AS63" s="34">
        <f ca="1"/>
        <v>-16.523565599940007</v>
      </c>
      <c r="AT63" s="34">
        <f t="shared" ca="1" si="17"/>
        <v>-20.015287292701505</v>
      </c>
      <c r="AU63" s="33">
        <f t="shared" ca="1" si="18"/>
        <v>5</v>
      </c>
      <c r="AV63" s="21">
        <v>56</v>
      </c>
      <c r="AW63" s="6" t="str">
        <f t="shared" ca="1" si="38"/>
        <v>aglss</v>
      </c>
      <c r="AX63" s="6">
        <f t="shared" ca="1" si="19"/>
        <v>-126.9798676391039</v>
      </c>
      <c r="AY63" s="6" t="str">
        <f t="shared" ca="1" si="39"/>
        <v>aglss</v>
      </c>
      <c r="AZ63" s="6">
        <f t="shared" ca="1" si="20"/>
        <v>-0.50138559047395981</v>
      </c>
      <c r="BA63" s="197"/>
      <c r="BB63" s="36">
        <f t="shared" si="21"/>
        <v>1.0345431427944451</v>
      </c>
      <c r="BC63" s="36">
        <f ca="1"/>
        <v>-5.3162505032482761</v>
      </c>
      <c r="BD63" s="33">
        <f t="shared" ca="1" si="22"/>
        <v>28</v>
      </c>
      <c r="BE63" s="203">
        <f ca="1"/>
        <v>-5.4998905035130219E-2</v>
      </c>
      <c r="BF63" s="33">
        <f t="shared" ca="1" si="23"/>
        <v>20</v>
      </c>
      <c r="BG63" s="36">
        <f t="shared" si="24"/>
        <v>6.5952426495262344</v>
      </c>
      <c r="BH63" s="42">
        <f ca="1"/>
        <v>-2.0035695569586709</v>
      </c>
      <c r="BI63" s="33">
        <f t="shared" ca="1" si="25"/>
        <v>51</v>
      </c>
      <c r="BJ63" s="203">
        <f ca="1"/>
        <v>-0.13214027393346209</v>
      </c>
      <c r="BK63" s="33">
        <f t="shared" ca="1" si="26"/>
        <v>5</v>
      </c>
      <c r="BL63" s="204">
        <v>56</v>
      </c>
      <c r="BM63" s="6" t="str">
        <f t="shared" ca="1" si="8"/>
        <v>aglss</v>
      </c>
      <c r="BN63" s="42">
        <f t="shared" ca="1" si="9"/>
        <v>-3.5734329599048996E-3</v>
      </c>
      <c r="BO63" s="6" t="str">
        <f t="shared" ca="1" si="27"/>
        <v>aglss</v>
      </c>
      <c r="BP63" s="42">
        <f t="shared" ca="1" si="28"/>
        <v>-3.3101313162603803E-3</v>
      </c>
      <c r="BQ63" s="205">
        <v>56</v>
      </c>
      <c r="BR63" s="6" t="str">
        <f t="shared" ca="1" si="29"/>
        <v>aglss</v>
      </c>
      <c r="BS63" s="6" t="str">
        <f ca="1">VLOOKUP(BR63,Notes!$A$12:$B$206,2,0)</f>
        <v>Glass</v>
      </c>
      <c r="BT63" s="42">
        <f t="shared" ca="1" si="30"/>
        <v>-2.6395697947801944</v>
      </c>
      <c r="BU63" s="205">
        <v>56</v>
      </c>
      <c r="BV63" s="6" t="str">
        <f t="shared" ca="1" si="31"/>
        <v>aglss</v>
      </c>
      <c r="BW63" s="6" t="str">
        <f ca="1">VLOOKUP(BV63,Notes!$A$12:$B$206,2,0)</f>
        <v>Glass</v>
      </c>
      <c r="BX63" s="42">
        <f t="shared" ca="1" si="10"/>
        <v>-1.4636105178366772</v>
      </c>
    </row>
    <row r="64" spans="1:76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-442.07982735738636</v>
      </c>
      <c r="R64" s="28">
        <v>0</v>
      </c>
      <c r="S64" s="28"/>
      <c r="T64" s="35" t="e">
        <f ca="1"/>
        <v>#DIV/0!</v>
      </c>
      <c r="U64" s="30">
        <f ca="1"/>
        <v>-0.25505933531448738</v>
      </c>
      <c r="V64" s="31">
        <v>0</v>
      </c>
      <c r="W64" s="32">
        <f ca="1"/>
        <v>-0.25505933531448738</v>
      </c>
      <c r="X64" s="28">
        <f ca="1"/>
        <v>1345.667092820803</v>
      </c>
      <c r="Y64" s="28">
        <f t="shared" ca="1" si="32"/>
        <v>-1787.7469201781894</v>
      </c>
      <c r="Z64" s="33">
        <f t="shared" ca="1" si="11"/>
        <v>62</v>
      </c>
      <c r="AA64" s="33">
        <f t="shared" ca="1" si="40"/>
        <v>31</v>
      </c>
      <c r="AB64" s="33">
        <f t="shared" ca="1" si="33"/>
        <v>54</v>
      </c>
      <c r="AC64" s="21">
        <v>57</v>
      </c>
      <c r="AD64" s="6" t="str">
        <f t="shared" ca="1" si="13"/>
        <v>afore</v>
      </c>
      <c r="AE64" s="6">
        <f t="shared" ca="1" si="14"/>
        <v>-53.98731513769669</v>
      </c>
      <c r="AF64" s="6" t="str">
        <f t="shared" ca="1" si="34"/>
        <v>afoot</v>
      </c>
      <c r="AG64" s="6">
        <f t="shared" ca="1" si="35"/>
        <v>-102.23351328836759</v>
      </c>
      <c r="AH64" s="6" t="str">
        <f t="shared" ca="1" si="36"/>
        <v>apuba</v>
      </c>
      <c r="AI64" s="6">
        <f t="shared" ca="1" si="37"/>
        <v>-276.9817409748278</v>
      </c>
      <c r="AJ64" s="17"/>
      <c r="AK64" s="6">
        <v>69424.469589733781</v>
      </c>
      <c r="AL64" s="6">
        <f ca="1"/>
        <v>539.00243630582304</v>
      </c>
      <c r="AM64" s="6">
        <f t="shared" ca="1" si="15"/>
        <v>-716.07602698700646</v>
      </c>
      <c r="AN64" s="6">
        <f ca="1"/>
        <v>-177.07359068118342</v>
      </c>
      <c r="AO64" s="33">
        <f t="shared" ca="1" si="16"/>
        <v>53</v>
      </c>
      <c r="AP64" s="34">
        <f ca="1"/>
        <v>-2.1194618476585374E-2</v>
      </c>
      <c r="AQ64" s="34">
        <f ca="1"/>
        <v>-3.5912424772773802E-2</v>
      </c>
      <c r="AR64" s="34">
        <f ca="1"/>
        <v>-0.20700844746619049</v>
      </c>
      <c r="AS64" s="34">
        <f ca="1"/>
        <v>-0.55279879776680951</v>
      </c>
      <c r="AT64" s="34">
        <f t="shared" ca="1" si="17"/>
        <v>-0.81691428848235925</v>
      </c>
      <c r="AU64" s="33">
        <f t="shared" ca="1" si="18"/>
        <v>52</v>
      </c>
      <c r="AV64" s="21">
        <v>57</v>
      </c>
      <c r="AW64" s="6" t="str">
        <f t="shared" ca="1" si="38"/>
        <v>amorg</v>
      </c>
      <c r="AX64" s="6">
        <f t="shared" ca="1" si="19"/>
        <v>-106.40822014953689</v>
      </c>
      <c r="AY64" s="6" t="str">
        <f t="shared" ca="1" si="39"/>
        <v>afish</v>
      </c>
      <c r="AZ64" s="6">
        <f t="shared" ca="1" si="20"/>
        <v>-0.37850899798028365</v>
      </c>
      <c r="BA64" s="197"/>
      <c r="BB64" s="36">
        <f t="shared" si="21"/>
        <v>1.953724574362935</v>
      </c>
      <c r="BC64" s="36">
        <f ca="1"/>
        <v>-0.25505933531448738</v>
      </c>
      <c r="BD64" s="33">
        <f t="shared" ca="1" si="22"/>
        <v>60</v>
      </c>
      <c r="BE64" s="203">
        <f ca="1"/>
        <v>-4.9831569132458998E-3</v>
      </c>
      <c r="BF64" s="33">
        <f t="shared" ca="1" si="23"/>
        <v>53</v>
      </c>
      <c r="BG64" s="36">
        <f t="shared" si="24"/>
        <v>6.0159686695366066</v>
      </c>
      <c r="BH64" s="42">
        <f ca="1"/>
        <v>-8.9648762920884723E-2</v>
      </c>
      <c r="BI64" s="33">
        <f t="shared" ca="1" si="25"/>
        <v>60</v>
      </c>
      <c r="BJ64" s="203">
        <f ca="1"/>
        <v>-5.3932414899475756E-3</v>
      </c>
      <c r="BK64" s="33">
        <f t="shared" ca="1" si="26"/>
        <v>52</v>
      </c>
      <c r="BL64" s="204">
        <v>57</v>
      </c>
      <c r="BM64" s="6" t="str">
        <f t="shared" ca="1" si="8"/>
        <v>amorg</v>
      </c>
      <c r="BN64" s="42">
        <f t="shared" ca="1" si="9"/>
        <v>-2.9945112414818324E-3</v>
      </c>
      <c r="BO64" s="6" t="str">
        <f t="shared" ca="1" si="27"/>
        <v>afish</v>
      </c>
      <c r="BP64" s="42">
        <f t="shared" ca="1" si="28"/>
        <v>-2.4989040600797764E-3</v>
      </c>
      <c r="BQ64" s="205">
        <v>57</v>
      </c>
      <c r="BR64" s="6" t="str">
        <f t="shared" ca="1" si="29"/>
        <v>amorg</v>
      </c>
      <c r="BS64" s="6" t="str">
        <f ca="1">VLOOKUP(BR64,Notes!$A$12:$B$206,2,0)</f>
        <v>Activities of membership organisations</v>
      </c>
      <c r="BT64" s="42">
        <f t="shared" ca="1" si="30"/>
        <v>-2.4690425459737892</v>
      </c>
      <c r="BU64" s="205">
        <v>57</v>
      </c>
      <c r="BV64" s="6" t="str">
        <f t="shared" ca="1" si="31"/>
        <v>afish</v>
      </c>
      <c r="BW64" s="6" t="str">
        <f ca="1">VLOOKUP(BV64,Notes!$A$12:$B$206,2,0)</f>
        <v>Fishing</v>
      </c>
      <c r="BX64" s="42">
        <f t="shared" ca="1" si="10"/>
        <v>-1.3848508690830745</v>
      </c>
    </row>
    <row r="65" spans="1:76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-2.5826952447761014</v>
      </c>
      <c r="R65" s="28">
        <v>0</v>
      </c>
      <c r="S65" s="28"/>
      <c r="T65" s="35" t="e">
        <f ca="1"/>
        <v>#DIV/0!</v>
      </c>
      <c r="U65" s="30">
        <f ca="1"/>
        <v>-0.12455338081281926</v>
      </c>
      <c r="V65" s="31">
        <v>0</v>
      </c>
      <c r="W65" s="32">
        <f ca="1"/>
        <v>-0.12455338081281926</v>
      </c>
      <c r="X65" s="28">
        <f ca="1"/>
        <v>-1.0526255724980782</v>
      </c>
      <c r="Y65" s="28">
        <f t="shared" ca="1" si="32"/>
        <v>-1.5300696722780232</v>
      </c>
      <c r="Z65" s="33">
        <f t="shared" ca="1" si="11"/>
        <v>61</v>
      </c>
      <c r="AA65" s="33">
        <f t="shared" ca="1" si="40"/>
        <v>62</v>
      </c>
      <c r="AB65" s="33">
        <f t="shared" ca="1" si="33"/>
        <v>62</v>
      </c>
      <c r="AC65" s="21">
        <v>58</v>
      </c>
      <c r="AD65" s="6" t="str">
        <f t="shared" ca="1" si="13"/>
        <v>artrd</v>
      </c>
      <c r="AE65" s="6">
        <f t="shared" ca="1" si="14"/>
        <v>-51.562903497975512</v>
      </c>
      <c r="AF65" s="6" t="str">
        <f t="shared" ca="1" si="34"/>
        <v>aoact</v>
      </c>
      <c r="AG65" s="6">
        <f t="shared" ca="1" si="35"/>
        <v>-96.272965444238707</v>
      </c>
      <c r="AH65" s="6" t="str">
        <f t="shared" ca="1" si="36"/>
        <v>amorg</v>
      </c>
      <c r="AI65" s="6">
        <f t="shared" ca="1" si="37"/>
        <v>-270.54698625265536</v>
      </c>
      <c r="AJ65" s="17"/>
      <c r="AK65" s="6">
        <v>1035.8608151617636</v>
      </c>
      <c r="AL65" s="6">
        <f ca="1"/>
        <v>-0.52584491515043374</v>
      </c>
      <c r="AM65" s="6">
        <f t="shared" ca="1" si="15"/>
        <v>-0.76435475064877167</v>
      </c>
      <c r="AN65" s="6">
        <f ca="1"/>
        <v>-1.2901996657992054</v>
      </c>
      <c r="AO65" s="33">
        <f t="shared" ca="1" si="16"/>
        <v>62</v>
      </c>
      <c r="AP65" s="34">
        <f ca="1"/>
        <v>-1.1356962269303656E-3</v>
      </c>
      <c r="AQ65" s="34">
        <f ca="1"/>
        <v>-1.0826118801326749E-3</v>
      </c>
      <c r="AR65" s="34">
        <f ca="1"/>
        <v>-4.9773735812018239E-3</v>
      </c>
      <c r="AS65" s="34">
        <f ca="1"/>
        <v>-6.0645208148185966E-3</v>
      </c>
      <c r="AT65" s="34">
        <f t="shared" ca="1" si="17"/>
        <v>-1.3260202503083461E-2</v>
      </c>
      <c r="AU65" s="33">
        <f t="shared" ca="1" si="18"/>
        <v>62</v>
      </c>
      <c r="AV65" s="21">
        <v>58</v>
      </c>
      <c r="AW65" s="6" t="str">
        <f t="shared" ca="1" si="38"/>
        <v>afoot</v>
      </c>
      <c r="AX65" s="6">
        <f t="shared" ca="1" si="19"/>
        <v>-106.25267470529995</v>
      </c>
      <c r="AY65" s="6" t="str">
        <f t="shared" ca="1" si="39"/>
        <v>apuba</v>
      </c>
      <c r="AZ65" s="6">
        <f t="shared" ca="1" si="20"/>
        <v>-0.25455618233741056</v>
      </c>
      <c r="BA65" s="197"/>
      <c r="BB65" s="36">
        <f t="shared" si="21"/>
        <v>2.9150913822760111E-2</v>
      </c>
      <c r="BC65" s="36">
        <f ca="1"/>
        <v>-0.12455338081281928</v>
      </c>
      <c r="BD65" s="33">
        <f t="shared" ca="1" si="22"/>
        <v>61</v>
      </c>
      <c r="BE65" s="203">
        <f ca="1"/>
        <v>-3.6308448704079174E-5</v>
      </c>
      <c r="BF65" s="33">
        <f t="shared" ca="1" si="23"/>
        <v>62</v>
      </c>
      <c r="BG65" s="36">
        <f t="shared" si="24"/>
        <v>0.2348710376994915</v>
      </c>
      <c r="BH65" s="42">
        <f ca="1"/>
        <v>-3.7272975552161788E-2</v>
      </c>
      <c r="BI65" s="33">
        <f t="shared" ca="1" si="25"/>
        <v>61</v>
      </c>
      <c r="BJ65" s="203">
        <f ca="1"/>
        <v>-8.7543424460840172E-5</v>
      </c>
      <c r="BK65" s="33">
        <f t="shared" ca="1" si="26"/>
        <v>62</v>
      </c>
      <c r="BL65" s="204">
        <v>58</v>
      </c>
      <c r="BM65" s="6" t="str">
        <f t="shared" ca="1" si="8"/>
        <v>afoot</v>
      </c>
      <c r="BN65" s="42">
        <f t="shared" ca="1" si="9"/>
        <v>-2.990133923820902E-3</v>
      </c>
      <c r="BO65" s="6" t="str">
        <f t="shared" ca="1" si="27"/>
        <v>apuba</v>
      </c>
      <c r="BP65" s="42">
        <f t="shared" ca="1" si="28"/>
        <v>-1.6805716137678125E-3</v>
      </c>
      <c r="BQ65" s="205">
        <v>58</v>
      </c>
      <c r="BR65" s="6" t="str">
        <f t="shared" ca="1" si="29"/>
        <v>afoot</v>
      </c>
      <c r="BS65" s="6" t="str">
        <f ca="1">VLOOKUP(BR65,Notes!$A$12:$B$206,2,0)</f>
        <v>Footwear</v>
      </c>
      <c r="BT65" s="42">
        <f t="shared" ca="1" si="30"/>
        <v>-2.4107091223709878</v>
      </c>
      <c r="BU65" s="205">
        <v>58</v>
      </c>
      <c r="BV65" s="6" t="str">
        <f t="shared" ca="1" si="31"/>
        <v>apuba</v>
      </c>
      <c r="BW65" s="6" t="str">
        <f ca="1">VLOOKUP(BV65,Notes!$A$12:$B$206,2,0)</f>
        <v>Government</v>
      </c>
      <c r="BX65" s="42">
        <f t="shared" ca="1" si="10"/>
        <v>-1.3785317687094625</v>
      </c>
    </row>
    <row r="66" spans="1:76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-270.54698625265536</v>
      </c>
      <c r="R66" s="28">
        <v>0</v>
      </c>
      <c r="S66" s="28"/>
      <c r="T66" s="35" t="e">
        <f ca="1"/>
        <v>#DIV/0!</v>
      </c>
      <c r="U66" s="30">
        <f ca="1"/>
        <v>-6.0792802471028482</v>
      </c>
      <c r="V66" s="31">
        <v>0</v>
      </c>
      <c r="W66" s="32">
        <f ca="1"/>
        <v>-6.0792802471028482</v>
      </c>
      <c r="X66" s="28">
        <f ca="1"/>
        <v>-195.48649964403174</v>
      </c>
      <c r="Y66" s="28">
        <f t="shared" ca="1" si="32"/>
        <v>-75.06048660862362</v>
      </c>
      <c r="Z66" s="33">
        <f t="shared" ca="1" si="11"/>
        <v>47</v>
      </c>
      <c r="AA66" s="33">
        <f t="shared" ca="1" si="40"/>
        <v>59</v>
      </c>
      <c r="AB66" s="33">
        <f t="shared" ca="1" si="33"/>
        <v>58</v>
      </c>
      <c r="AC66" s="21">
        <v>59</v>
      </c>
      <c r="AD66" s="6" t="str">
        <f t="shared" ca="1" si="13"/>
        <v>awatd</v>
      </c>
      <c r="AE66" s="6">
        <f t="shared" ca="1" si="14"/>
        <v>-32.770651497684753</v>
      </c>
      <c r="AF66" s="6" t="str">
        <f t="shared" ca="1" si="34"/>
        <v>amorg</v>
      </c>
      <c r="AG66" s="6">
        <f t="shared" ca="1" si="35"/>
        <v>-75.06048660862362</v>
      </c>
      <c r="AH66" s="6" t="str">
        <f t="shared" ca="1" si="36"/>
        <v>amopt</v>
      </c>
      <c r="AI66" s="6">
        <f t="shared" ca="1" si="37"/>
        <v>-267.05701029726492</v>
      </c>
      <c r="AJ66" s="17"/>
      <c r="AK66" s="6">
        <v>1750.3424060808345</v>
      </c>
      <c r="AL66" s="6">
        <f ca="1"/>
        <v>-76.886350790685739</v>
      </c>
      <c r="AM66" s="6">
        <f t="shared" ca="1" si="15"/>
        <v>-29.521869358851148</v>
      </c>
      <c r="AN66" s="6">
        <f ca="1"/>
        <v>-106.40822014953689</v>
      </c>
      <c r="AO66" s="33">
        <f t="shared" ca="1" si="16"/>
        <v>57</v>
      </c>
      <c r="AP66" s="34">
        <f ca="1"/>
        <v>-3.4942328961395805E-2</v>
      </c>
      <c r="AQ66" s="34">
        <f ca="1"/>
        <v>-6.9119034081655373E-2</v>
      </c>
      <c r="AR66" s="34">
        <f ca="1"/>
        <v>-0.28003750482456408</v>
      </c>
      <c r="AS66" s="34">
        <f ca="1"/>
        <v>-1.4692368539114045</v>
      </c>
      <c r="AT66" s="34">
        <f t="shared" ca="1" si="17"/>
        <v>-1.8533357217790196</v>
      </c>
      <c r="AU66" s="33">
        <f t="shared" ca="1" si="18"/>
        <v>33</v>
      </c>
      <c r="AV66" s="21">
        <v>59</v>
      </c>
      <c r="AW66" s="6" t="str">
        <f t="shared" ca="1" si="38"/>
        <v>aoact</v>
      </c>
      <c r="AX66" s="6">
        <f t="shared" ca="1" si="19"/>
        <v>-94.334346045497071</v>
      </c>
      <c r="AY66" s="6" t="str">
        <f t="shared" ca="1" si="39"/>
        <v>amopt</v>
      </c>
      <c r="AZ66" s="6">
        <f t="shared" ca="1" si="20"/>
        <v>-0.23538126261599343</v>
      </c>
      <c r="BA66" s="197"/>
      <c r="BB66" s="36">
        <f t="shared" si="21"/>
        <v>4.9257660771748465E-2</v>
      </c>
      <c r="BC66" s="36">
        <f ca="1"/>
        <v>-6.0792802471028473</v>
      </c>
      <c r="BD66" s="33">
        <f t="shared" ca="1" si="22"/>
        <v>22</v>
      </c>
      <c r="BE66" s="203">
        <f ca="1"/>
        <v>-2.9945112414818324E-3</v>
      </c>
      <c r="BF66" s="33">
        <f t="shared" ca="1" si="23"/>
        <v>57</v>
      </c>
      <c r="BG66" s="36">
        <f t="shared" si="24"/>
        <v>0.54739003763064131</v>
      </c>
      <c r="BH66" s="42">
        <f ca="1"/>
        <v>-2.2352730502689617</v>
      </c>
      <c r="BI66" s="33">
        <f t="shared" ca="1" si="25"/>
        <v>47</v>
      </c>
      <c r="BJ66" s="203">
        <f ca="1"/>
        <v>-1.2235661991014855E-2</v>
      </c>
      <c r="BK66" s="33">
        <f t="shared" ca="1" si="26"/>
        <v>33</v>
      </c>
      <c r="BL66" s="204">
        <v>59</v>
      </c>
      <c r="BM66" s="6" t="str">
        <f t="shared" ca="1" si="8"/>
        <v>aoact</v>
      </c>
      <c r="BN66" s="42">
        <f t="shared" ca="1" si="9"/>
        <v>-2.6547315545180435E-3</v>
      </c>
      <c r="BO66" s="6" t="str">
        <f t="shared" ca="1" si="27"/>
        <v>amopt</v>
      </c>
      <c r="BP66" s="42">
        <f t="shared" ca="1" si="28"/>
        <v>-1.5539794191324582E-3</v>
      </c>
      <c r="BQ66" s="205">
        <v>59</v>
      </c>
      <c r="BR66" s="6" t="str">
        <f t="shared" ca="1" si="29"/>
        <v>aoact</v>
      </c>
      <c r="BS66" s="6" t="str">
        <f ca="1">VLOOKUP(BR66,Notes!$A$12:$B$206,2,0)</f>
        <v>Other activities</v>
      </c>
      <c r="BT66" s="42">
        <f t="shared" ca="1" si="30"/>
        <v>-1.8998898001577547</v>
      </c>
      <c r="BU66" s="205">
        <v>59</v>
      </c>
      <c r="BV66" s="6" t="str">
        <f t="shared" ca="1" si="31"/>
        <v>amopt</v>
      </c>
      <c r="BW66" s="6" t="str">
        <f ca="1">VLOOKUP(BV66,Notes!$A$12:$B$206,2,0)</f>
        <v>Medical, precision, optical instruments, watches and clocks</v>
      </c>
      <c r="BX66" s="42">
        <f t="shared" ca="1" si="10"/>
        <v>-1.2524596566201753</v>
      </c>
    </row>
    <row r="67" spans="1:76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-2456.1026632609937</v>
      </c>
      <c r="R67" s="28">
        <v>0</v>
      </c>
      <c r="S67" s="28"/>
      <c r="T67" s="35" t="e">
        <f ca="1"/>
        <v>#DIV/0!</v>
      </c>
      <c r="U67" s="30">
        <f ca="1"/>
        <v>-5.8940433327677892</v>
      </c>
      <c r="V67" s="31">
        <v>0</v>
      </c>
      <c r="W67" s="32">
        <f ca="1"/>
        <v>-5.8940433327677892</v>
      </c>
      <c r="X67" s="28">
        <f ca="1"/>
        <v>-1598.3426129593829</v>
      </c>
      <c r="Y67" s="28">
        <f t="shared" ca="1" si="32"/>
        <v>-857.76005030161082</v>
      </c>
      <c r="Z67" s="33">
        <f t="shared" ca="1" si="11"/>
        <v>20</v>
      </c>
      <c r="AA67" s="33">
        <f t="shared" ca="1" si="40"/>
        <v>45</v>
      </c>
      <c r="AB67" s="33">
        <f t="shared" ca="1" si="33"/>
        <v>38</v>
      </c>
      <c r="AC67" s="21">
        <v>60</v>
      </c>
      <c r="AD67" s="6" t="str">
        <f t="shared" ca="1" si="13"/>
        <v>awtrp</v>
      </c>
      <c r="AE67" s="6">
        <f t="shared" ca="1" si="14"/>
        <v>-21.31552197780703</v>
      </c>
      <c r="AF67" s="6" t="str">
        <f t="shared" ca="1" si="34"/>
        <v>amopt</v>
      </c>
      <c r="AG67" s="6">
        <f t="shared" ca="1" si="35"/>
        <v>-49.556693027583918</v>
      </c>
      <c r="AH67" s="6" t="str">
        <f t="shared" ca="1" si="36"/>
        <v>afish</v>
      </c>
      <c r="AI67" s="6">
        <f t="shared" ca="1" si="37"/>
        <v>-238.22578479563569</v>
      </c>
      <c r="AJ67" s="17"/>
      <c r="AK67" s="6">
        <v>10491.924352275082</v>
      </c>
      <c r="AL67" s="6">
        <f ca="1"/>
        <v>-402.43137937011983</v>
      </c>
      <c r="AM67" s="6">
        <f t="shared" ca="1" si="15"/>
        <v>-215.9671883941898</v>
      </c>
      <c r="AN67" s="6">
        <f ca="1"/>
        <v>-618.39856776430963</v>
      </c>
      <c r="AO67" s="33">
        <f t="shared" ca="1" si="16"/>
        <v>39</v>
      </c>
      <c r="AP67" s="34">
        <f ca="1"/>
        <v>-7.3262392974328627E-2</v>
      </c>
      <c r="AQ67" s="34">
        <f ca="1"/>
        <v>-0.11331026738136145</v>
      </c>
      <c r="AR67" s="34">
        <f ca="1"/>
        <v>-0.85987959629921262</v>
      </c>
      <c r="AS67" s="34">
        <f ca="1"/>
        <v>-2.0830158606470643</v>
      </c>
      <c r="AT67" s="34">
        <f t="shared" ca="1" si="17"/>
        <v>-3.1294681173019669</v>
      </c>
      <c r="AU67" s="33">
        <f t="shared" ca="1" si="18"/>
        <v>23</v>
      </c>
      <c r="AV67" s="21">
        <v>60</v>
      </c>
      <c r="AW67" s="6" t="str">
        <f t="shared" ca="1" si="38"/>
        <v>awtrp</v>
      </c>
      <c r="AX67" s="6">
        <f t="shared" ca="1" si="19"/>
        <v>-93.27228606779218</v>
      </c>
      <c r="AY67" s="6" t="str">
        <f t="shared" ca="1" si="39"/>
        <v>awtrp</v>
      </c>
      <c r="AZ67" s="6">
        <f t="shared" ca="1" si="20"/>
        <v>-0.11008455299167001</v>
      </c>
      <c r="BA67" s="197"/>
      <c r="BB67" s="36">
        <f t="shared" si="21"/>
        <v>0.29526088655098576</v>
      </c>
      <c r="BC67" s="36">
        <f ca="1"/>
        <v>-5.8940433327677901</v>
      </c>
      <c r="BD67" s="33">
        <f t="shared" ca="1" si="22"/>
        <v>24</v>
      </c>
      <c r="BE67" s="203">
        <f ca="1"/>
        <v>-1.7402804598029443E-2</v>
      </c>
      <c r="BF67" s="33">
        <f t="shared" ca="1" si="23"/>
        <v>39</v>
      </c>
      <c r="BG67" s="36">
        <f t="shared" si="24"/>
        <v>0.98671188746306326</v>
      </c>
      <c r="BH67" s="42">
        <f ca="1"/>
        <v>-2.0938884703167777</v>
      </c>
      <c r="BI67" s="33">
        <f t="shared" ca="1" si="25"/>
        <v>49</v>
      </c>
      <c r="BJ67" s="203">
        <f ca="1"/>
        <v>-2.066064644683414E-2</v>
      </c>
      <c r="BK67" s="33">
        <f t="shared" ca="1" si="26"/>
        <v>23</v>
      </c>
      <c r="BL67" s="204">
        <v>60</v>
      </c>
      <c r="BM67" s="6" t="str">
        <f t="shared" ca="1" si="8"/>
        <v>awtrp</v>
      </c>
      <c r="BN67" s="42">
        <f t="shared" ca="1" si="9"/>
        <v>-2.6248433509760997E-3</v>
      </c>
      <c r="BO67" s="6" t="str">
        <f t="shared" ca="1" si="27"/>
        <v>awtrp</v>
      </c>
      <c r="BP67" s="42">
        <f t="shared" ca="1" si="28"/>
        <v>-7.267746285843403E-4</v>
      </c>
      <c r="BQ67" s="205">
        <v>60</v>
      </c>
      <c r="BR67" s="6" t="str">
        <f t="shared" ca="1" si="29"/>
        <v>awtrp</v>
      </c>
      <c r="BS67" s="6" t="str">
        <f ca="1">VLOOKUP(BR67,Notes!$A$12:$B$206,2,0)</f>
        <v>Water transport</v>
      </c>
      <c r="BT67" s="42">
        <f t="shared" ca="1" si="30"/>
        <v>-0.25505933531448738</v>
      </c>
      <c r="BU67" s="205">
        <v>60</v>
      </c>
      <c r="BV67" s="6" t="str">
        <f t="shared" ca="1" si="31"/>
        <v>awtrp</v>
      </c>
      <c r="BW67" s="6" t="str">
        <f ca="1">VLOOKUP(BV67,Notes!$A$12:$B$206,2,0)</f>
        <v>Water transport</v>
      </c>
      <c r="BX67" s="42">
        <f t="shared" ca="1" si="10"/>
        <v>-8.9648762920884723E-2</v>
      </c>
    </row>
    <row r="68" spans="1:76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-331.45887611533033</v>
      </c>
      <c r="R68" s="28">
        <v>0</v>
      </c>
      <c r="S68" s="28"/>
      <c r="T68" s="35" t="e">
        <f ca="1"/>
        <v>#DIV/0!</v>
      </c>
      <c r="U68" s="30">
        <f ca="1"/>
        <v>-6.3575909322428998</v>
      </c>
      <c r="V68" s="31">
        <v>0</v>
      </c>
      <c r="W68" s="32">
        <f ca="1"/>
        <v>-6.3575909322428998</v>
      </c>
      <c r="X68" s="28">
        <f ca="1"/>
        <v>-235.18591067109162</v>
      </c>
      <c r="Y68" s="28">
        <f t="shared" ca="1" si="32"/>
        <v>-96.272965444238707</v>
      </c>
      <c r="Z68" s="33">
        <f t="shared" ca="1" si="11"/>
        <v>44</v>
      </c>
      <c r="AA68" s="33">
        <f t="shared" ca="1" si="40"/>
        <v>58</v>
      </c>
      <c r="AB68" s="33">
        <f t="shared" ca="1" si="33"/>
        <v>56</v>
      </c>
      <c r="AC68" s="21">
        <v>61</v>
      </c>
      <c r="AD68" s="6" t="str">
        <f t="shared" ca="1" si="13"/>
        <v>awast</v>
      </c>
      <c r="AE68" s="6">
        <f t="shared" ca="1" si="14"/>
        <v>-1.0526255724980782</v>
      </c>
      <c r="AF68" s="6" t="str">
        <f t="shared" ca="1" si="34"/>
        <v>arsea</v>
      </c>
      <c r="AG68" s="6">
        <f t="shared" ca="1" si="35"/>
        <v>-2.5039734495995845</v>
      </c>
      <c r="AH68" s="6" t="str">
        <f t="shared" ca="1" si="36"/>
        <v>awtrp</v>
      </c>
      <c r="AI68" s="6">
        <f t="shared" ca="1" si="37"/>
        <v>-213.8042319758809</v>
      </c>
      <c r="AJ68" s="17"/>
      <c r="AK68" s="6">
        <v>1483.8064771842241</v>
      </c>
      <c r="AL68" s="6">
        <f ca="1"/>
        <v>-66.934726088169427</v>
      </c>
      <c r="AM68" s="6">
        <f t="shared" ca="1" si="15"/>
        <v>-27.399619957327644</v>
      </c>
      <c r="AN68" s="6">
        <f ca="1"/>
        <v>-94.334346045497071</v>
      </c>
      <c r="AO68" s="33">
        <f t="shared" ca="1" si="16"/>
        <v>59</v>
      </c>
      <c r="AP68" s="34">
        <f ca="1"/>
        <v>-0.42670353501249464</v>
      </c>
      <c r="AQ68" s="34">
        <f ca="1"/>
        <v>-0.76190407008832339</v>
      </c>
      <c r="AR68" s="34">
        <f ca="1"/>
        <v>-4.8478486712752078</v>
      </c>
      <c r="AS68" s="34">
        <f ca="1"/>
        <v>-4.5398328259592775</v>
      </c>
      <c r="AT68" s="34">
        <f t="shared" ca="1" si="17"/>
        <v>-10.576289102335302</v>
      </c>
      <c r="AU68" s="33">
        <f t="shared" ca="1" si="18"/>
        <v>10</v>
      </c>
      <c r="AV68" s="21">
        <v>61</v>
      </c>
      <c r="AW68" s="6" t="str">
        <f t="shared" ca="1" si="38"/>
        <v>amopt</v>
      </c>
      <c r="AX68" s="6">
        <f t="shared" ca="1" si="19"/>
        <v>-90.885608430856436</v>
      </c>
      <c r="AY68" s="6" t="str">
        <f t="shared" ca="1" si="39"/>
        <v>ardtv</v>
      </c>
      <c r="AZ68" s="6">
        <f t="shared" ca="1" si="20"/>
        <v>-8.9317689470053724E-2</v>
      </c>
      <c r="BA68" s="197"/>
      <c r="BB68" s="36">
        <f t="shared" si="21"/>
        <v>4.1756879025582061E-2</v>
      </c>
      <c r="BC68" s="36">
        <f ca="1"/>
        <v>-6.3575909322429016</v>
      </c>
      <c r="BD68" s="33">
        <f t="shared" ca="1" si="22"/>
        <v>19</v>
      </c>
      <c r="BE68" s="203">
        <f ca="1"/>
        <v>-2.6547315545180435E-3</v>
      </c>
      <c r="BF68" s="33">
        <f t="shared" ca="1" si="23"/>
        <v>59</v>
      </c>
      <c r="BG68" s="36">
        <f t="shared" si="24"/>
        <v>2.0808903225701703</v>
      </c>
      <c r="BH68" s="42">
        <f ca="1"/>
        <v>-3.3555019677950102</v>
      </c>
      <c r="BI68" s="33">
        <f t="shared" ca="1" si="25"/>
        <v>31</v>
      </c>
      <c r="BJ68" s="203">
        <f ca="1"/>
        <v>-6.9824315721497998E-2</v>
      </c>
      <c r="BK68" s="33">
        <f t="shared" ca="1" si="26"/>
        <v>10</v>
      </c>
      <c r="BL68" s="204">
        <v>61</v>
      </c>
      <c r="BM68" s="6" t="str">
        <f t="shared" ca="1" si="8"/>
        <v>amopt</v>
      </c>
      <c r="BN68" s="42">
        <f t="shared" ca="1" si="9"/>
        <v>-2.5576781169034529E-3</v>
      </c>
      <c r="BO68" s="6" t="str">
        <f t="shared" ca="1" si="27"/>
        <v>ardtv</v>
      </c>
      <c r="BP68" s="42">
        <f t="shared" ca="1" si="28"/>
        <v>-5.8967247289927851E-4</v>
      </c>
      <c r="BQ68" s="205">
        <v>61</v>
      </c>
      <c r="BR68" s="6" t="str">
        <f t="shared" ca="1" si="29"/>
        <v>amopt</v>
      </c>
      <c r="BS68" s="6" t="str">
        <f ca="1">VLOOKUP(BR68,Notes!$A$12:$B$206,2,0)</f>
        <v>Medical, precision, optical instruments, watches and clocks</v>
      </c>
      <c r="BT68" s="42">
        <f t="shared" ca="1" si="30"/>
        <v>-0.12455338081281928</v>
      </c>
      <c r="BU68" s="205">
        <v>61</v>
      </c>
      <c r="BV68" s="6" t="str">
        <f t="shared" ca="1" si="31"/>
        <v>ardtv</v>
      </c>
      <c r="BW68" s="6" t="str">
        <f ca="1">VLOOKUP(BV68,Notes!$A$12:$B$206,2,0)</f>
        <v>Radio, television, communication equipment and apparatus</v>
      </c>
      <c r="BX68" s="42">
        <f t="shared" ca="1" si="10"/>
        <v>-3.7272975552161788E-2</v>
      </c>
    </row>
    <row r="69" spans="1:76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-27410.307062799282</v>
      </c>
      <c r="R69" s="28">
        <v>0</v>
      </c>
      <c r="S69" s="28"/>
      <c r="T69" s="35" t="e">
        <f ca="1"/>
        <v>#DIV/0!</v>
      </c>
      <c r="U69" s="30">
        <f ca="1"/>
        <v>-5.9532533061243553</v>
      </c>
      <c r="V69" s="31">
        <v>0</v>
      </c>
      <c r="W69" s="32">
        <f ca="1"/>
        <v>-5.9532533061243553</v>
      </c>
      <c r="X69" s="28">
        <f ca="1"/>
        <v>-14344.112742146048</v>
      </c>
      <c r="Y69" s="28">
        <f t="shared" ca="1" si="32"/>
        <v>-13066.194320653234</v>
      </c>
      <c r="Z69" s="33">
        <f t="shared" ca="1" si="11"/>
        <v>3</v>
      </c>
      <c r="AA69" s="33">
        <f t="shared" ca="1" si="40"/>
        <v>3</v>
      </c>
      <c r="AB69" s="33">
        <f t="shared" ca="1" si="33"/>
        <v>3</v>
      </c>
      <c r="AC69" s="21">
        <v>62</v>
      </c>
      <c r="AD69" s="6" t="str">
        <f t="shared" ca="1" si="13"/>
        <v>aheal</v>
      </c>
      <c r="AE69" s="6">
        <f t="shared" ca="1" si="14"/>
        <v>1345.667092820803</v>
      </c>
      <c r="AF69" s="6" t="str">
        <f t="shared" ca="1" si="34"/>
        <v>awast</v>
      </c>
      <c r="AG69" s="6">
        <f t="shared" ca="1" si="35"/>
        <v>-1.5300696722780232</v>
      </c>
      <c r="AH69" s="6" t="str">
        <f t="shared" ca="1" si="36"/>
        <v>awast</v>
      </c>
      <c r="AI69" s="6">
        <f t="shared" ca="1" si="37"/>
        <v>-2.5826952447761014</v>
      </c>
      <c r="AJ69" s="17"/>
      <c r="AK69" s="6">
        <v>301764.38913000497</v>
      </c>
      <c r="AL69" s="6">
        <f ca="1"/>
        <v>-9401.1750430357515</v>
      </c>
      <c r="AM69" s="6">
        <f t="shared" ca="1" si="15"/>
        <v>-8563.6234295522354</v>
      </c>
      <c r="AN69" s="6">
        <f ca="1"/>
        <v>-17964.798472587987</v>
      </c>
      <c r="AO69" s="33">
        <f t="shared" ca="1" si="16"/>
        <v>1</v>
      </c>
      <c r="AP69" s="34">
        <f ca="1"/>
        <v>-5.4378238720552705</v>
      </c>
      <c r="AQ69" s="34">
        <f ca="1"/>
        <v>-3.8941010795361959</v>
      </c>
      <c r="AR69" s="34">
        <f ca="1"/>
        <v>-6.9929091806939381</v>
      </c>
      <c r="AS69" s="34">
        <f ca="1"/>
        <v>-3.4869344809205738</v>
      </c>
      <c r="AT69" s="34">
        <f t="shared" ca="1" si="17"/>
        <v>-19.811768613205977</v>
      </c>
      <c r="AU69" s="33">
        <f t="shared" ca="1" si="18"/>
        <v>6</v>
      </c>
      <c r="AV69" s="21">
        <v>62</v>
      </c>
      <c r="AW69" s="6" t="str">
        <f t="shared" ca="1" si="38"/>
        <v>awast</v>
      </c>
      <c r="AX69" s="6">
        <f t="shared" ca="1" si="19"/>
        <v>-1.2901996657992054</v>
      </c>
      <c r="AY69" s="6" t="str">
        <f t="shared" ca="1" si="39"/>
        <v>awast</v>
      </c>
      <c r="AZ69" s="6">
        <f t="shared" ca="1" si="20"/>
        <v>-1.3260202503083461E-2</v>
      </c>
      <c r="BA69" s="197"/>
      <c r="BB69" s="36">
        <f t="shared" si="21"/>
        <v>8.4921715094830557</v>
      </c>
      <c r="BC69" s="36">
        <f ca="1"/>
        <v>-5.9532533061243562</v>
      </c>
      <c r="BD69" s="33">
        <f t="shared" ca="1" si="22"/>
        <v>23</v>
      </c>
      <c r="BE69" s="203">
        <f ca="1"/>
        <v>-0.5055604811500507</v>
      </c>
      <c r="BF69" s="33">
        <f t="shared" ca="1" si="23"/>
        <v>1</v>
      </c>
      <c r="BG69" s="36">
        <f t="shared" si="24"/>
        <v>8.4975990213753949</v>
      </c>
      <c r="BH69" s="42">
        <f ca="1"/>
        <v>-1.53921890077326</v>
      </c>
      <c r="BI69" s="33">
        <f t="shared" ca="1" si="25"/>
        <v>55</v>
      </c>
      <c r="BJ69" s="203">
        <f ca="1"/>
        <v>-0.13079665024893364</v>
      </c>
      <c r="BK69" s="33">
        <f t="shared" ca="1" si="26"/>
        <v>6</v>
      </c>
      <c r="BL69" s="204">
        <v>62</v>
      </c>
      <c r="BM69" s="6" t="str">
        <f t="shared" ca="1" si="8"/>
        <v>awast</v>
      </c>
      <c r="BN69" s="42">
        <f t="shared" ca="1" si="9"/>
        <v>-3.6308448704079174E-5</v>
      </c>
      <c r="BO69" s="6" t="str">
        <f t="shared" ca="1" si="27"/>
        <v>awast</v>
      </c>
      <c r="BP69" s="42">
        <f t="shared" ca="1" si="28"/>
        <v>-8.7543424460840172E-5</v>
      </c>
      <c r="BQ69" s="205">
        <v>62</v>
      </c>
      <c r="BR69" s="6" t="str">
        <f t="shared" ca="1" si="29"/>
        <v>awast</v>
      </c>
      <c r="BS69" s="6" t="str">
        <f ca="1">VLOOKUP(BR69,Notes!$A$12:$B$206,2,0)</f>
        <v>Sewerage and refuse disposal</v>
      </c>
      <c r="BT69" s="42">
        <f t="shared" ca="1" si="30"/>
        <v>-3.0037966990139778E-2</v>
      </c>
      <c r="BU69" s="205">
        <v>62</v>
      </c>
      <c r="BV69" s="6" t="str">
        <f t="shared" ca="1" si="31"/>
        <v>awast</v>
      </c>
      <c r="BW69" s="6" t="str">
        <f ca="1">VLOOKUP(BV69,Notes!$A$12:$B$206,2,0)</f>
        <v>Sewerage and refuse disposal</v>
      </c>
      <c r="BX69" s="42">
        <f t="shared" ca="1" si="10"/>
        <v>-2.6894196726214039E-2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-1404.0258478765368</v>
      </c>
      <c r="Q70" s="28">
        <f ca="1"/>
        <v>-4831.343857973312</v>
      </c>
      <c r="R70" s="28">
        <v>0</v>
      </c>
      <c r="S70" s="28"/>
      <c r="T70" s="35" t="e">
        <f ca="1"/>
        <v>#DIV/0!</v>
      </c>
      <c r="U70" s="30">
        <f ca="1"/>
        <v>-2.679885032214369</v>
      </c>
      <c r="V70" s="31">
        <v>0</v>
      </c>
      <c r="W70" s="32">
        <f ca="1"/>
        <v>-2.679885032214369</v>
      </c>
      <c r="X70" s="32"/>
      <c r="Y70" s="28">
        <f t="shared" ref="Y70:Y133" ca="1" si="41">Q70-P70</f>
        <v>-3427.3180100967752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-215.39772228912108</v>
      </c>
      <c r="Q71" s="28">
        <f ca="1"/>
        <v>-2597.7853056072809</v>
      </c>
      <c r="R71" s="28">
        <v>0</v>
      </c>
      <c r="S71" s="28"/>
      <c r="T71" s="35" t="e">
        <f ca="1"/>
        <v>#DIV/0!</v>
      </c>
      <c r="U71" s="30">
        <f ca="1"/>
        <v>-4.3187038805552431</v>
      </c>
      <c r="V71" s="31">
        <v>0</v>
      </c>
      <c r="W71" s="32">
        <f ca="1"/>
        <v>-4.3187038805552431</v>
      </c>
      <c r="X71" s="32"/>
      <c r="Y71" s="28">
        <f t="shared" ca="1" si="41"/>
        <v>-2382.3875833181596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2">SUM(I72:L72)</f>
        <v>0</v>
      </c>
      <c r="N72" s="25">
        <v>22602.765698920863</v>
      </c>
      <c r="O72" s="26">
        <v>0</v>
      </c>
      <c r="P72" s="27">
        <f ca="1"/>
        <v>-61.912660235595588</v>
      </c>
      <c r="Q72" s="28">
        <f ca="1"/>
        <v>-904.81951641344051</v>
      </c>
      <c r="R72" s="28">
        <v>0</v>
      </c>
      <c r="S72" s="28"/>
      <c r="T72" s="35" t="e">
        <f ca="1"/>
        <v>#DIV/0!</v>
      </c>
      <c r="U72" s="30">
        <f ca="1"/>
        <v>-4.0031362907798487</v>
      </c>
      <c r="V72" s="31">
        <v>0</v>
      </c>
      <c r="W72" s="32">
        <f ca="1"/>
        <v>-4.0031362907798487</v>
      </c>
      <c r="X72" s="32"/>
      <c r="Y72" s="28">
        <f t="shared" ca="1" si="41"/>
        <v>-842.90685617784493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2"/>
        <v>0</v>
      </c>
      <c r="N73" s="25">
        <v>9585.6996752807718</v>
      </c>
      <c r="O73" s="26">
        <v>0</v>
      </c>
      <c r="P73" s="27">
        <f ca="1"/>
        <v>-92.169048356425748</v>
      </c>
      <c r="Q73" s="28">
        <f ca="1"/>
        <v>-318.32325795092646</v>
      </c>
      <c r="R73" s="28">
        <v>0</v>
      </c>
      <c r="S73" s="28"/>
      <c r="T73" s="35" t="e">
        <f ca="1"/>
        <v>#DIV/0!</v>
      </c>
      <c r="U73" s="30">
        <f ca="1"/>
        <v>-3.3208140118535749</v>
      </c>
      <c r="V73" s="31">
        <v>0</v>
      </c>
      <c r="W73" s="32">
        <f ca="1"/>
        <v>-3.3208140118535749</v>
      </c>
      <c r="X73" s="32"/>
      <c r="Y73" s="28">
        <f t="shared" ca="1" si="41"/>
        <v>-226.15420959450071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2"/>
        <v>0</v>
      </c>
      <c r="N74" s="25">
        <v>101385.67203815212</v>
      </c>
      <c r="O74" s="26">
        <v>0</v>
      </c>
      <c r="P74" s="27">
        <f ca="1"/>
        <v>-2022.3355264450624</v>
      </c>
      <c r="Q74" s="28">
        <f ca="1"/>
        <v>-3769.5508401782868</v>
      </c>
      <c r="R74" s="28">
        <v>0</v>
      </c>
      <c r="S74" s="28"/>
      <c r="T74" s="35" t="e">
        <f ca="1"/>
        <v>#DIV/0!</v>
      </c>
      <c r="U74" s="30">
        <f ca="1"/>
        <v>-3.7180311225434095</v>
      </c>
      <c r="V74" s="31">
        <v>0</v>
      </c>
      <c r="W74" s="32">
        <f ca="1"/>
        <v>-3.7180311225434095</v>
      </c>
      <c r="X74" s="32"/>
      <c r="Y74" s="28">
        <f t="shared" ca="1" si="41"/>
        <v>-1747.2153137332243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2"/>
        <v>0</v>
      </c>
      <c r="N75" s="25">
        <v>305813.41510006896</v>
      </c>
      <c r="O75" s="26">
        <v>0</v>
      </c>
      <c r="P75" s="27">
        <f ca="1"/>
        <v>-9667.5541073535078</v>
      </c>
      <c r="Q75" s="28">
        <f ca="1"/>
        <v>-13496.940438849975</v>
      </c>
      <c r="R75" s="28">
        <v>0</v>
      </c>
      <c r="S75" s="28"/>
      <c r="T75" s="35" t="e">
        <f ca="1"/>
        <v>#DIV/0!</v>
      </c>
      <c r="U75" s="30">
        <f ca="1"/>
        <v>-4.4134559742689756</v>
      </c>
      <c r="V75" s="31">
        <v>0</v>
      </c>
      <c r="W75" s="32">
        <f ca="1"/>
        <v>-4.4134559742689756</v>
      </c>
      <c r="X75" s="32"/>
      <c r="Y75" s="28">
        <f t="shared" ca="1" si="41"/>
        <v>-3829.3863314964674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2"/>
        <v>0</v>
      </c>
      <c r="N76" s="25">
        <v>281738.18204564741</v>
      </c>
      <c r="O76" s="26">
        <v>0</v>
      </c>
      <c r="P76" s="27">
        <f ca="1"/>
        <v>-4088.5139463126779</v>
      </c>
      <c r="Q76" s="28">
        <f ca="1"/>
        <v>-12826.894789488297</v>
      </c>
      <c r="R76" s="28">
        <v>0</v>
      </c>
      <c r="S76" s="28"/>
      <c r="T76" s="35" t="e">
        <f ca="1"/>
        <v>#DIV/0!</v>
      </c>
      <c r="U76" s="30">
        <f ca="1"/>
        <v>-4.5527711921595611</v>
      </c>
      <c r="V76" s="31">
        <v>0</v>
      </c>
      <c r="W76" s="32">
        <f ca="1"/>
        <v>-4.5527711921595611</v>
      </c>
      <c r="X76" s="32"/>
      <c r="Y76" s="28">
        <f t="shared" ca="1" si="41"/>
        <v>-8738.3808431756188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2"/>
        <v>0</v>
      </c>
      <c r="N77" s="25">
        <v>45823.91911010239</v>
      </c>
      <c r="O77" s="26">
        <v>0</v>
      </c>
      <c r="P77" s="27">
        <f ca="1"/>
        <v>-144.02607357559936</v>
      </c>
      <c r="Q77" s="28">
        <f ca="1"/>
        <v>-2006.5793412819587</v>
      </c>
      <c r="R77" s="28">
        <v>0</v>
      </c>
      <c r="S77" s="28"/>
      <c r="T77" s="35" t="e">
        <f ca="1"/>
        <v>#DIV/0!</v>
      </c>
      <c r="U77" s="30">
        <f ca="1"/>
        <v>-4.378890719627659</v>
      </c>
      <c r="V77" s="31">
        <v>0</v>
      </c>
      <c r="W77" s="32">
        <f ca="1"/>
        <v>-4.378890719627659</v>
      </c>
      <c r="X77" s="32"/>
      <c r="Y77" s="28">
        <f t="shared" ca="1" si="41"/>
        <v>-1862.5532677063593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2"/>
        <v>0</v>
      </c>
      <c r="N78" s="25">
        <v>12808.135164223369</v>
      </c>
      <c r="O78" s="26">
        <v>0</v>
      </c>
      <c r="P78" s="27">
        <f ca="1"/>
        <v>-0.19999995665306344</v>
      </c>
      <c r="Q78" s="28">
        <f ca="1"/>
        <v>-402.96887107369457</v>
      </c>
      <c r="R78" s="28">
        <v>0</v>
      </c>
      <c r="S78" s="28"/>
      <c r="T78" s="35" t="e">
        <f ca="1"/>
        <v>#DIV/0!</v>
      </c>
      <c r="U78" s="30">
        <f ca="1"/>
        <v>-3.1461947106812009</v>
      </c>
      <c r="V78" s="31">
        <v>0</v>
      </c>
      <c r="W78" s="32">
        <f ca="1"/>
        <v>-3.1461947106812009</v>
      </c>
      <c r="X78" s="32"/>
      <c r="Y78" s="28">
        <f t="shared" ca="1" si="41"/>
        <v>-402.7688711170415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2"/>
        <v>0</v>
      </c>
      <c r="N79" s="25">
        <v>80793.267032002725</v>
      </c>
      <c r="O79" s="26">
        <v>0</v>
      </c>
      <c r="P79" s="27">
        <f ca="1"/>
        <v>-3251.7426504770401</v>
      </c>
      <c r="Q79" s="28">
        <f ca="1"/>
        <v>-3706.7515962101593</v>
      </c>
      <c r="R79" s="28">
        <v>0</v>
      </c>
      <c r="S79" s="28"/>
      <c r="T79" s="35" t="e">
        <f ca="1"/>
        <v>#DIV/0!</v>
      </c>
      <c r="U79" s="30">
        <f ca="1"/>
        <v>-4.5879461647984749</v>
      </c>
      <c r="V79" s="31">
        <v>0</v>
      </c>
      <c r="W79" s="32">
        <f ca="1"/>
        <v>-4.5879461647984749</v>
      </c>
      <c r="X79" s="32"/>
      <c r="Y79" s="28">
        <f t="shared" ca="1" si="41"/>
        <v>-455.00894573311916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2"/>
        <v>0</v>
      </c>
      <c r="N80" s="25">
        <v>28952.653246427479</v>
      </c>
      <c r="O80" s="26">
        <v>0</v>
      </c>
      <c r="P80" s="27">
        <f ca="1"/>
        <v>-743.99024708271213</v>
      </c>
      <c r="Q80" s="28">
        <f ca="1"/>
        <v>-1240.6361354084513</v>
      </c>
      <c r="R80" s="28">
        <v>0</v>
      </c>
      <c r="S80" s="28"/>
      <c r="T80" s="35" t="e">
        <f ca="1"/>
        <v>#DIV/0!</v>
      </c>
      <c r="U80" s="30">
        <f ca="1"/>
        <v>-4.2850516146099169</v>
      </c>
      <c r="V80" s="31">
        <v>0</v>
      </c>
      <c r="W80" s="32">
        <f ca="1"/>
        <v>-4.2850516146099169</v>
      </c>
      <c r="X80" s="32"/>
      <c r="Y80" s="28">
        <f t="shared" ca="1" si="41"/>
        <v>-496.64588832573918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2"/>
        <v>0</v>
      </c>
      <c r="N81" s="25">
        <v>13427.712410300308</v>
      </c>
      <c r="O81" s="26">
        <v>0</v>
      </c>
      <c r="P81" s="27">
        <f ca="1"/>
        <v>-561.64366035003093</v>
      </c>
      <c r="Q81" s="28">
        <f ca="1"/>
        <v>-599.2196093382056</v>
      </c>
      <c r="R81" s="28">
        <v>0</v>
      </c>
      <c r="S81" s="28"/>
      <c r="T81" s="35" t="e">
        <f ca="1"/>
        <v>#DIV/0!</v>
      </c>
      <c r="U81" s="30">
        <f ca="1"/>
        <v>-4.4625591539966871</v>
      </c>
      <c r="V81" s="31">
        <v>0</v>
      </c>
      <c r="W81" s="32">
        <f ca="1"/>
        <v>-4.4625591539966871</v>
      </c>
      <c r="X81" s="32"/>
      <c r="Y81" s="28">
        <f t="shared" ca="1" si="41"/>
        <v>-37.575948988174673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2"/>
        <v>0</v>
      </c>
      <c r="N82" s="25">
        <v>33075.556699126617</v>
      </c>
      <c r="O82" s="26">
        <v>0</v>
      </c>
      <c r="P82" s="27">
        <f ca="1"/>
        <v>-853.21821319550259</v>
      </c>
      <c r="Q82" s="28">
        <f ca="1"/>
        <v>-1560.2279857185863</v>
      </c>
      <c r="R82" s="28">
        <v>0</v>
      </c>
      <c r="S82" s="28"/>
      <c r="T82" s="35" t="e">
        <f ca="1"/>
        <v>#DIV/0!</v>
      </c>
      <c r="U82" s="30">
        <f ca="1"/>
        <v>-4.7171631906645581</v>
      </c>
      <c r="V82" s="31">
        <v>0</v>
      </c>
      <c r="W82" s="32">
        <f ca="1"/>
        <v>-4.7171631906645581</v>
      </c>
      <c r="X82" s="32"/>
      <c r="Y82" s="28">
        <f t="shared" ca="1" si="41"/>
        <v>-707.00977252308371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2"/>
        <v>0</v>
      </c>
      <c r="N83" s="25">
        <v>32010.60607464136</v>
      </c>
      <c r="O83" s="26">
        <v>0</v>
      </c>
      <c r="P83" s="27">
        <f ca="1"/>
        <v>-1012.5097209732612</v>
      </c>
      <c r="Q83" s="28">
        <f ca="1"/>
        <v>-1420.0280282070066</v>
      </c>
      <c r="R83" s="28">
        <v>0</v>
      </c>
      <c r="S83" s="28"/>
      <c r="T83" s="35" t="e">
        <f ca="1"/>
        <v>#DIV/0!</v>
      </c>
      <c r="U83" s="30">
        <f ca="1"/>
        <v>-4.4361172821777517</v>
      </c>
      <c r="V83" s="31">
        <v>0</v>
      </c>
      <c r="W83" s="32">
        <f ca="1"/>
        <v>-4.4361172821777517</v>
      </c>
      <c r="X83" s="32"/>
      <c r="Y83" s="28">
        <f t="shared" ca="1" si="41"/>
        <v>-407.51830723374542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2"/>
        <v>0</v>
      </c>
      <c r="N84" s="25">
        <v>54893.985893672892</v>
      </c>
      <c r="O84" s="26">
        <v>0</v>
      </c>
      <c r="P84" s="27">
        <f ca="1"/>
        <v>-1826.0239158820734</v>
      </c>
      <c r="Q84" s="28">
        <f ca="1"/>
        <v>-2288.1747643190865</v>
      </c>
      <c r="R84" s="28">
        <v>0</v>
      </c>
      <c r="S84" s="28"/>
      <c r="T84" s="35" t="e">
        <f ca="1"/>
        <v>#DIV/0!</v>
      </c>
      <c r="U84" s="30">
        <f ca="1"/>
        <v>-4.1683523742494764</v>
      </c>
      <c r="V84" s="31">
        <v>0</v>
      </c>
      <c r="W84" s="32">
        <f ca="1"/>
        <v>-4.1683523742494764</v>
      </c>
      <c r="X84" s="32"/>
      <c r="Y84" s="28">
        <f t="shared" ca="1" si="41"/>
        <v>-462.15084843701311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2"/>
        <v>0</v>
      </c>
      <c r="N85" s="25">
        <v>49230.62500502661</v>
      </c>
      <c r="O85" s="26">
        <v>0</v>
      </c>
      <c r="P85" s="27">
        <f ca="1"/>
        <v>-1770.9632178184784</v>
      </c>
      <c r="Q85" s="28">
        <f ca="1"/>
        <v>-2155.0499536294133</v>
      </c>
      <c r="R85" s="28">
        <v>0</v>
      </c>
      <c r="S85" s="28"/>
      <c r="T85" s="35" t="e">
        <f ca="1"/>
        <v>#DIV/0!</v>
      </c>
      <c r="U85" s="30">
        <f ca="1"/>
        <v>-4.3774580424469027</v>
      </c>
      <c r="V85" s="31">
        <v>0</v>
      </c>
      <c r="W85" s="32">
        <f ca="1"/>
        <v>-4.3774580424469027</v>
      </c>
      <c r="X85" s="32"/>
      <c r="Y85" s="28">
        <f t="shared" ca="1" si="41"/>
        <v>-384.0867358109349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2"/>
        <v>0</v>
      </c>
      <c r="N86" s="25">
        <v>19698.432633790249</v>
      </c>
      <c r="O86" s="26">
        <v>0</v>
      </c>
      <c r="P86" s="27">
        <f ca="1"/>
        <v>-849.44937472852871</v>
      </c>
      <c r="Q86" s="28">
        <f ca="1"/>
        <v>-884.04414621512501</v>
      </c>
      <c r="R86" s="28">
        <v>0</v>
      </c>
      <c r="S86" s="28"/>
      <c r="T86" s="35" t="e">
        <f ca="1"/>
        <v>#DIV/0!</v>
      </c>
      <c r="U86" s="30">
        <f ca="1"/>
        <v>-4.4878908015181649</v>
      </c>
      <c r="V86" s="31">
        <v>0</v>
      </c>
      <c r="W86" s="32">
        <f ca="1"/>
        <v>-4.4878908015181649</v>
      </c>
      <c r="X86" s="32"/>
      <c r="Y86" s="28">
        <f t="shared" ca="1" si="41"/>
        <v>-34.594771486596301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2"/>
        <v>0</v>
      </c>
      <c r="N87" s="25">
        <v>26962.848204345333</v>
      </c>
      <c r="O87" s="26">
        <v>0</v>
      </c>
      <c r="P87" s="27">
        <f ca="1"/>
        <v>-657.47185678374171</v>
      </c>
      <c r="Q87" s="28">
        <f ca="1"/>
        <v>-1024.5793396169597</v>
      </c>
      <c r="R87" s="28">
        <v>0</v>
      </c>
      <c r="S87" s="28"/>
      <c r="T87" s="35" t="e">
        <f ca="1"/>
        <v>#DIV/0!</v>
      </c>
      <c r="U87" s="30">
        <f ca="1"/>
        <v>-3.7999670207387011</v>
      </c>
      <c r="V87" s="31">
        <v>0</v>
      </c>
      <c r="W87" s="32">
        <f ca="1"/>
        <v>-3.7999670207387011</v>
      </c>
      <c r="X87" s="32"/>
      <c r="Y87" s="28">
        <f t="shared" ca="1" si="41"/>
        <v>-367.107482833218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2"/>
        <v>0</v>
      </c>
      <c r="N88" s="25">
        <v>94295.121654842413</v>
      </c>
      <c r="O88" s="26">
        <v>0</v>
      </c>
      <c r="P88" s="27">
        <f ca="1"/>
        <v>-3558.4705755677237</v>
      </c>
      <c r="Q88" s="28">
        <f ca="1"/>
        <v>-4142.4457401191439</v>
      </c>
      <c r="R88" s="28">
        <v>0</v>
      </c>
      <c r="S88" s="28"/>
      <c r="T88" s="35" t="e">
        <f ca="1"/>
        <v>#DIV/0!</v>
      </c>
      <c r="U88" s="30">
        <f ca="1"/>
        <v>-4.3930647391093469</v>
      </c>
      <c r="V88" s="31">
        <v>0</v>
      </c>
      <c r="W88" s="32">
        <f ca="1"/>
        <v>-4.3930647391093469</v>
      </c>
      <c r="X88" s="32"/>
      <c r="Y88" s="28">
        <f t="shared" ca="1" si="41"/>
        <v>-583.97516455142022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2"/>
        <v>0</v>
      </c>
      <c r="N89" s="25">
        <v>28901.372623584688</v>
      </c>
      <c r="O89" s="26">
        <v>0</v>
      </c>
      <c r="P89" s="27">
        <f ca="1"/>
        <v>-950.19993151128142</v>
      </c>
      <c r="Q89" s="28">
        <f ca="1"/>
        <v>-1345.0083920389816</v>
      </c>
      <c r="R89" s="28">
        <v>0</v>
      </c>
      <c r="S89" s="28"/>
      <c r="T89" s="35" t="e">
        <f ca="1"/>
        <v>#DIV/0!</v>
      </c>
      <c r="U89" s="30">
        <f ca="1"/>
        <v>-4.653787242414225</v>
      </c>
      <c r="V89" s="31">
        <v>0</v>
      </c>
      <c r="W89" s="32">
        <f ca="1"/>
        <v>-4.653787242414225</v>
      </c>
      <c r="X89" s="32"/>
      <c r="Y89" s="28">
        <f t="shared" ca="1" si="41"/>
        <v>-394.80846052770016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2"/>
        <v>0</v>
      </c>
      <c r="N90" s="25">
        <v>15114.034984657454</v>
      </c>
      <c r="O90" s="26">
        <v>0</v>
      </c>
      <c r="P90" s="27">
        <f ca="1"/>
        <v>-484.3589818989912</v>
      </c>
      <c r="Q90" s="28">
        <f ca="1"/>
        <v>-712.00969815239478</v>
      </c>
      <c r="R90" s="28">
        <v>0</v>
      </c>
      <c r="S90" s="28"/>
      <c r="T90" s="35" t="e">
        <f ca="1"/>
        <v>#DIV/0!</v>
      </c>
      <c r="U90" s="30">
        <f ca="1"/>
        <v>-4.7109173617446922</v>
      </c>
      <c r="V90" s="31">
        <v>0</v>
      </c>
      <c r="W90" s="32">
        <f ca="1"/>
        <v>-4.7109173617446922</v>
      </c>
      <c r="X90" s="32"/>
      <c r="Y90" s="28">
        <f t="shared" ca="1" si="41"/>
        <v>-227.65071625340357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2"/>
        <v>0</v>
      </c>
      <c r="N91" s="25">
        <v>2154.1313570879875</v>
      </c>
      <c r="O91" s="26">
        <v>0</v>
      </c>
      <c r="P91" s="27">
        <f ca="1"/>
        <v>-78.900611451879598</v>
      </c>
      <c r="Q91" s="28">
        <f ca="1"/>
        <v>-97.758105815562274</v>
      </c>
      <c r="R91" s="28">
        <v>0</v>
      </c>
      <c r="S91" s="28"/>
      <c r="T91" s="35" t="e">
        <f ca="1"/>
        <v>#DIV/0!</v>
      </c>
      <c r="U91" s="30">
        <f ca="1"/>
        <v>-4.5381682734387336</v>
      </c>
      <c r="V91" s="31">
        <v>0</v>
      </c>
      <c r="W91" s="32">
        <f ca="1"/>
        <v>-4.5381682734387336</v>
      </c>
      <c r="X91" s="32"/>
      <c r="Y91" s="28">
        <f t="shared" ca="1" si="41"/>
        <v>-18.857494363682676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2"/>
        <v>0</v>
      </c>
      <c r="N92" s="25">
        <v>48165.285187745067</v>
      </c>
      <c r="O92" s="26">
        <v>0</v>
      </c>
      <c r="P92" s="27">
        <f ca="1"/>
        <v>-1533.6814347101956</v>
      </c>
      <c r="Q92" s="28">
        <f ca="1"/>
        <v>-2232.8411452977543</v>
      </c>
      <c r="R92" s="28">
        <v>0</v>
      </c>
      <c r="S92" s="28"/>
      <c r="T92" s="35" t="e">
        <f ca="1"/>
        <v>#DIV/0!</v>
      </c>
      <c r="U92" s="30">
        <f ca="1"/>
        <v>-4.6357893171280695</v>
      </c>
      <c r="V92" s="31">
        <v>0</v>
      </c>
      <c r="W92" s="32">
        <f ca="1"/>
        <v>-4.6357893171280695</v>
      </c>
      <c r="X92" s="32"/>
      <c r="Y92" s="28">
        <f t="shared" ca="1" si="41"/>
        <v>-699.15971058755872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2"/>
        <v>0</v>
      </c>
      <c r="N93" s="25">
        <v>118973.04244221972</v>
      </c>
      <c r="O93" s="26">
        <v>0</v>
      </c>
      <c r="P93" s="27">
        <f ca="1"/>
        <v>-7448.0539869301256</v>
      </c>
      <c r="Q93" s="28">
        <f ca="1"/>
        <v>-8792.4726135711608</v>
      </c>
      <c r="R93" s="28">
        <v>0</v>
      </c>
      <c r="S93" s="28"/>
      <c r="T93" s="35" t="e">
        <f ca="1"/>
        <v>#DIV/0!</v>
      </c>
      <c r="U93" s="30">
        <f ca="1"/>
        <v>-7.3903066048271402</v>
      </c>
      <c r="V93" s="31">
        <v>0</v>
      </c>
      <c r="W93" s="32">
        <f ca="1"/>
        <v>-7.3903066048271402</v>
      </c>
      <c r="X93" s="32"/>
      <c r="Y93" s="28">
        <f t="shared" ca="1" si="41"/>
        <v>-1344.4186266410352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2"/>
        <v>0</v>
      </c>
      <c r="N94" s="25">
        <v>52601.015074740819</v>
      </c>
      <c r="O94" s="26">
        <v>0</v>
      </c>
      <c r="P94" s="27">
        <f ca="1"/>
        <v>-1313.1944542944655</v>
      </c>
      <c r="Q94" s="28">
        <f ca="1"/>
        <v>-3048.2448146354836</v>
      </c>
      <c r="R94" s="28">
        <v>0</v>
      </c>
      <c r="S94" s="28"/>
      <c r="T94" s="35" t="e">
        <f ca="1"/>
        <v>#DIV/0!</v>
      </c>
      <c r="U94" s="30">
        <f ca="1"/>
        <v>-5.795030400657156</v>
      </c>
      <c r="V94" s="31">
        <v>0</v>
      </c>
      <c r="W94" s="32">
        <f ca="1"/>
        <v>-5.795030400657156</v>
      </c>
      <c r="X94" s="32"/>
      <c r="Y94" s="28">
        <f t="shared" ca="1" si="41"/>
        <v>-1735.0503603410182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2"/>
        <v>0</v>
      </c>
      <c r="N95" s="25">
        <v>72628.185352463071</v>
      </c>
      <c r="O95" s="26">
        <v>0</v>
      </c>
      <c r="P95" s="27">
        <f ca="1"/>
        <v>-3709.2027164578203</v>
      </c>
      <c r="Q95" s="28">
        <f ca="1"/>
        <v>-5379.0658198559695</v>
      </c>
      <c r="R95" s="28">
        <v>0</v>
      </c>
      <c r="S95" s="28"/>
      <c r="T95" s="35" t="e">
        <f ca="1"/>
        <v>#DIV/0!</v>
      </c>
      <c r="U95" s="30">
        <f ca="1"/>
        <v>-7.4063062346270598</v>
      </c>
      <c r="V95" s="31">
        <v>0</v>
      </c>
      <c r="W95" s="32">
        <f ca="1"/>
        <v>-7.4063062346270598</v>
      </c>
      <c r="X95" s="32"/>
      <c r="Y95" s="28">
        <f t="shared" ca="1" si="41"/>
        <v>-1669.8631033981492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2"/>
        <v>0</v>
      </c>
      <c r="N96" s="25">
        <v>32217.334177926456</v>
      </c>
      <c r="O96" s="26">
        <v>0</v>
      </c>
      <c r="P96" s="27">
        <f ca="1"/>
        <v>-577.5401071038699</v>
      </c>
      <c r="Q96" s="28">
        <f ca="1"/>
        <v>-2155.5025676906557</v>
      </c>
      <c r="R96" s="28">
        <v>0</v>
      </c>
      <c r="S96" s="28"/>
      <c r="T96" s="35" t="e">
        <f ca="1"/>
        <v>#DIV/0!</v>
      </c>
      <c r="U96" s="30">
        <f ca="1"/>
        <v>-6.6905056631516313</v>
      </c>
      <c r="V96" s="31">
        <v>0</v>
      </c>
      <c r="W96" s="32">
        <f ca="1"/>
        <v>-6.6905056631516313</v>
      </c>
      <c r="X96" s="32"/>
      <c r="Y96" s="28">
        <f t="shared" ca="1" si="41"/>
        <v>-1577.9624605867857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2"/>
        <v>0</v>
      </c>
      <c r="N97" s="25">
        <v>20888.733602694268</v>
      </c>
      <c r="O97" s="26">
        <v>0</v>
      </c>
      <c r="P97" s="27">
        <f ca="1"/>
        <v>-773.81899814796475</v>
      </c>
      <c r="Q97" s="28">
        <f ca="1"/>
        <v>-1006.4453764336473</v>
      </c>
      <c r="R97" s="28">
        <v>0</v>
      </c>
      <c r="S97" s="28"/>
      <c r="T97" s="35" t="e">
        <f ca="1"/>
        <v>#DIV/0!</v>
      </c>
      <c r="U97" s="30">
        <f ca="1"/>
        <v>-4.8181253855611148</v>
      </c>
      <c r="V97" s="31">
        <v>0</v>
      </c>
      <c r="W97" s="32">
        <f ca="1"/>
        <v>-4.8181253855611148</v>
      </c>
      <c r="X97" s="32"/>
      <c r="Y97" s="28">
        <f t="shared" ca="1" si="41"/>
        <v>-232.62637828568256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2"/>
        <v>0</v>
      </c>
      <c r="N98" s="25">
        <v>4811.7216619722394</v>
      </c>
      <c r="O98" s="26">
        <v>0</v>
      </c>
      <c r="P98" s="27">
        <f ca="1"/>
        <v>-185.88467538259579</v>
      </c>
      <c r="Q98" s="28">
        <f ca="1"/>
        <v>-294.17092400997132</v>
      </c>
      <c r="R98" s="28">
        <v>0</v>
      </c>
      <c r="S98" s="28"/>
      <c r="T98" s="35" t="e">
        <f ca="1"/>
        <v>#DIV/0!</v>
      </c>
      <c r="U98" s="30">
        <f ca="1"/>
        <v>-6.1136313501848703</v>
      </c>
      <c r="V98" s="31">
        <v>0</v>
      </c>
      <c r="W98" s="32">
        <f ca="1"/>
        <v>-6.1136313501848703</v>
      </c>
      <c r="X98" s="32"/>
      <c r="Y98" s="28">
        <f t="shared" ca="1" si="41"/>
        <v>-108.28624862737553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2"/>
        <v>0</v>
      </c>
      <c r="N99" s="25">
        <v>11425.917236291467</v>
      </c>
      <c r="O99" s="26">
        <v>0</v>
      </c>
      <c r="P99" s="27">
        <f ca="1"/>
        <v>-159.48621866730545</v>
      </c>
      <c r="Q99" s="28">
        <f ca="1"/>
        <v>-661.32098554317599</v>
      </c>
      <c r="R99" s="28">
        <v>0</v>
      </c>
      <c r="S99" s="28"/>
      <c r="T99" s="35" t="e">
        <f ca="1"/>
        <v>#DIV/0!</v>
      </c>
      <c r="U99" s="30">
        <f ca="1"/>
        <v>-5.78790281661293</v>
      </c>
      <c r="V99" s="31">
        <v>0</v>
      </c>
      <c r="W99" s="32">
        <f ca="1"/>
        <v>-5.78790281661293</v>
      </c>
      <c r="X99" s="32"/>
      <c r="Y99" s="28">
        <f t="shared" ca="1" si="41"/>
        <v>-501.83476687587051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2"/>
        <v>0</v>
      </c>
      <c r="N100" s="25">
        <v>6070.4200385800614</v>
      </c>
      <c r="O100" s="26">
        <v>0</v>
      </c>
      <c r="P100" s="27">
        <f ca="1"/>
        <v>-291.44604910851052</v>
      </c>
      <c r="Q100" s="28">
        <f ca="1"/>
        <v>-381.28559289063509</v>
      </c>
      <c r="R100" s="28">
        <v>0</v>
      </c>
      <c r="S100" s="28"/>
      <c r="T100" s="35" t="e">
        <f ca="1"/>
        <v>#DIV/0!</v>
      </c>
      <c r="U100" s="30">
        <f ca="1"/>
        <v>-6.2810413524501669</v>
      </c>
      <c r="V100" s="31">
        <v>0</v>
      </c>
      <c r="W100" s="32">
        <f ca="1"/>
        <v>-6.2810413524501669</v>
      </c>
      <c r="X100" s="32"/>
      <c r="Y100" s="28">
        <f t="shared" ca="1" si="41"/>
        <v>-89.839543782124565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2"/>
        <v>0</v>
      </c>
      <c r="N101" s="25">
        <v>74845.979898885213</v>
      </c>
      <c r="O101" s="26">
        <v>0</v>
      </c>
      <c r="P101" s="27">
        <f ca="1"/>
        <v>-3273.7988852582507</v>
      </c>
      <c r="Q101" s="28">
        <f ca="1"/>
        <v>-3654.0893443122632</v>
      </c>
      <c r="R101" s="28">
        <v>0</v>
      </c>
      <c r="S101" s="28"/>
      <c r="T101" s="35" t="e">
        <f ca="1"/>
        <v>#DIV/0!</v>
      </c>
      <c r="U101" s="30">
        <f ca="1"/>
        <v>-4.8821451055204754</v>
      </c>
      <c r="V101" s="31">
        <v>0</v>
      </c>
      <c r="W101" s="32">
        <f ca="1"/>
        <v>-4.8821451055204754</v>
      </c>
      <c r="X101" s="32"/>
      <c r="Y101" s="28">
        <f t="shared" ca="1" si="41"/>
        <v>-380.29045905401244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2"/>
        <v>0</v>
      </c>
      <c r="N102" s="25">
        <v>22157.7484516041</v>
      </c>
      <c r="O102" s="26">
        <v>0</v>
      </c>
      <c r="P102" s="27">
        <f ca="1"/>
        <v>-2271.5204642030285</v>
      </c>
      <c r="Q102" s="28">
        <f ca="1"/>
        <v>-2919.311712486046</v>
      </c>
      <c r="R102" s="28">
        <v>0</v>
      </c>
      <c r="S102" s="28"/>
      <c r="T102" s="35" t="e">
        <f ca="1"/>
        <v>#DIV/0!</v>
      </c>
      <c r="U102" s="30">
        <f ca="1"/>
        <v>-13.175127964207501</v>
      </c>
      <c r="V102" s="31">
        <v>0</v>
      </c>
      <c r="W102" s="32">
        <f ca="1"/>
        <v>-13.175127964207501</v>
      </c>
      <c r="X102" s="32"/>
      <c r="Y102" s="28">
        <f t="shared" ca="1" si="41"/>
        <v>-647.79124828301747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2"/>
        <v>0</v>
      </c>
      <c r="N103" s="25">
        <v>33570.329360378229</v>
      </c>
      <c r="O103" s="26">
        <v>0</v>
      </c>
      <c r="P103" s="27">
        <f ca="1"/>
        <v>-1955.3175689595209</v>
      </c>
      <c r="Q103" s="28">
        <f ca="1"/>
        <v>-2311.3757418319228</v>
      </c>
      <c r="R103" s="28">
        <v>0</v>
      </c>
      <c r="S103" s="28"/>
      <c r="T103" s="35" t="e">
        <f ca="1"/>
        <v>#DIV/0!</v>
      </c>
      <c r="U103" s="30">
        <f ca="1"/>
        <v>-6.8851744557500556</v>
      </c>
      <c r="V103" s="31">
        <v>0</v>
      </c>
      <c r="W103" s="32">
        <f ca="1"/>
        <v>-6.8851744557500556</v>
      </c>
      <c r="X103" s="32"/>
      <c r="Y103" s="28">
        <f t="shared" ca="1" si="41"/>
        <v>-356.05817287240188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2"/>
        <v>0</v>
      </c>
      <c r="N104" s="25">
        <v>71705.780420255018</v>
      </c>
      <c r="O104" s="26">
        <v>0</v>
      </c>
      <c r="P104" s="27">
        <f ca="1"/>
        <v>-1423.0528097693386</v>
      </c>
      <c r="Q104" s="28">
        <f ca="1"/>
        <v>-4573.3862939942537</v>
      </c>
      <c r="R104" s="28">
        <v>0</v>
      </c>
      <c r="S104" s="28"/>
      <c r="T104" s="35" t="e">
        <f ca="1"/>
        <v>#DIV/0!</v>
      </c>
      <c r="U104" s="30">
        <f ca="1"/>
        <v>-6.3779883116680942</v>
      </c>
      <c r="V104" s="31">
        <v>0</v>
      </c>
      <c r="W104" s="32">
        <f ca="1"/>
        <v>-6.3779883116680942</v>
      </c>
      <c r="X104" s="32"/>
      <c r="Y104" s="28">
        <f t="shared" ca="1" si="41"/>
        <v>-3150.3334842249151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2"/>
        <v>0</v>
      </c>
      <c r="N105" s="25">
        <v>128260.10148129714</v>
      </c>
      <c r="O105" s="26">
        <v>0</v>
      </c>
      <c r="P105" s="27">
        <f ca="1"/>
        <v>-1551.9395943008253</v>
      </c>
      <c r="Q105" s="28">
        <f ca="1"/>
        <v>-6014.5142397769578</v>
      </c>
      <c r="R105" s="28">
        <v>0</v>
      </c>
      <c r="S105" s="28"/>
      <c r="T105" s="35" t="e">
        <f ca="1"/>
        <v>#DIV/0!</v>
      </c>
      <c r="U105" s="30">
        <f ca="1"/>
        <v>-4.6893103703445869</v>
      </c>
      <c r="V105" s="31">
        <v>0</v>
      </c>
      <c r="W105" s="32">
        <f ca="1"/>
        <v>-4.6893103703445869</v>
      </c>
      <c r="X105" s="32"/>
      <c r="Y105" s="28">
        <f t="shared" ca="1" si="41"/>
        <v>-4462.574645476132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2"/>
        <v>0</v>
      </c>
      <c r="N106" s="25">
        <v>82740.047567993897</v>
      </c>
      <c r="O106" s="26">
        <v>0</v>
      </c>
      <c r="P106" s="27">
        <f ca="1"/>
        <v>-71.957956009502837</v>
      </c>
      <c r="Q106" s="28">
        <f ca="1"/>
        <v>-2883.452151710258</v>
      </c>
      <c r="R106" s="28">
        <v>0</v>
      </c>
      <c r="S106" s="28"/>
      <c r="T106" s="35" t="e">
        <f ca="1"/>
        <v>#DIV/0!</v>
      </c>
      <c r="U106" s="30">
        <f ca="1"/>
        <v>-3.4849534614307567</v>
      </c>
      <c r="V106" s="31">
        <v>0</v>
      </c>
      <c r="W106" s="32">
        <f ca="1"/>
        <v>-3.4849534614307567</v>
      </c>
      <c r="X106" s="32"/>
      <c r="Y106" s="28">
        <f t="shared" ca="1" si="41"/>
        <v>-2811.494195700755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2"/>
        <v>0</v>
      </c>
      <c r="N107" s="25">
        <v>391528.82529913692</v>
      </c>
      <c r="O107" s="26">
        <v>0</v>
      </c>
      <c r="P107" s="27">
        <f ca="1"/>
        <v>-3032.5552330217879</v>
      </c>
      <c r="Q107" s="28">
        <f ca="1"/>
        <v>-16667.932421118599</v>
      </c>
      <c r="R107" s="28">
        <v>0</v>
      </c>
      <c r="S107" s="28"/>
      <c r="T107" s="35" t="e">
        <f ca="1"/>
        <v>#DIV/0!</v>
      </c>
      <c r="U107" s="30">
        <f ca="1"/>
        <v>-4.2571405587785067</v>
      </c>
      <c r="V107" s="31">
        <v>0</v>
      </c>
      <c r="W107" s="32">
        <f ca="1"/>
        <v>-4.2571405587785067</v>
      </c>
      <c r="X107" s="32"/>
      <c r="Y107" s="28">
        <f t="shared" ca="1" si="41"/>
        <v>-13635.377188096812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2"/>
        <v>0</v>
      </c>
      <c r="N108" s="25">
        <v>189458.13683035813</v>
      </c>
      <c r="O108" s="26">
        <v>0</v>
      </c>
      <c r="P108" s="27">
        <f ca="1"/>
        <v>-2093.2423490067204</v>
      </c>
      <c r="Q108" s="28">
        <f ca="1"/>
        <v>-8525.4548336783664</v>
      </c>
      <c r="R108" s="28">
        <v>0</v>
      </c>
      <c r="S108" s="28"/>
      <c r="T108" s="35" t="e">
        <f ca="1"/>
        <v>#DIV/0!</v>
      </c>
      <c r="U108" s="30">
        <f ca="1"/>
        <v>-4.4999148499555375</v>
      </c>
      <c r="V108" s="31">
        <v>0</v>
      </c>
      <c r="W108" s="32">
        <f ca="1"/>
        <v>-4.4999148499555375</v>
      </c>
      <c r="X108" s="32"/>
      <c r="Y108" s="28">
        <f t="shared" ca="1" si="41"/>
        <v>-6432.2124846716461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2"/>
        <v>0</v>
      </c>
      <c r="N109" s="25">
        <v>41738.580128815491</v>
      </c>
      <c r="O109" s="26">
        <v>0</v>
      </c>
      <c r="P109" s="27">
        <f ca="1"/>
        <v>-561.20973550175711</v>
      </c>
      <c r="Q109" s="28">
        <f ca="1"/>
        <v>-1533.7502550406834</v>
      </c>
      <c r="R109" s="28">
        <v>0</v>
      </c>
      <c r="S109" s="28"/>
      <c r="T109" s="35" t="e">
        <f ca="1"/>
        <v>#DIV/0!</v>
      </c>
      <c r="U109" s="30">
        <f ca="1"/>
        <v>-3.6746584342523252</v>
      </c>
      <c r="V109" s="31">
        <v>0</v>
      </c>
      <c r="W109" s="32">
        <f ca="1"/>
        <v>-3.6746584342523252</v>
      </c>
      <c r="X109" s="32"/>
      <c r="Y109" s="28">
        <f t="shared" ca="1" si="41"/>
        <v>-972.54051953892633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2"/>
        <v>0</v>
      </c>
      <c r="N110" s="25">
        <v>41305.047776195424</v>
      </c>
      <c r="O110" s="26">
        <v>0</v>
      </c>
      <c r="P110" s="27">
        <f ca="1"/>
        <v>-157.9841009249956</v>
      </c>
      <c r="Q110" s="28">
        <f ca="1"/>
        <v>-2061.7593856145372</v>
      </c>
      <c r="R110" s="28">
        <v>0</v>
      </c>
      <c r="S110" s="28"/>
      <c r="T110" s="35" t="e">
        <f ca="1"/>
        <v>#DIV/0!</v>
      </c>
      <c r="U110" s="30">
        <f ca="1"/>
        <v>-4.9915433987289877</v>
      </c>
      <c r="V110" s="31">
        <v>0</v>
      </c>
      <c r="W110" s="32">
        <f ca="1"/>
        <v>-4.9915433987289877</v>
      </c>
      <c r="X110" s="32"/>
      <c r="Y110" s="28">
        <f t="shared" ca="1" si="41"/>
        <v>-1903.7752846895416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2"/>
        <v>0</v>
      </c>
      <c r="N111" s="25">
        <v>72926.366766978666</v>
      </c>
      <c r="O111" s="26">
        <v>0</v>
      </c>
      <c r="P111" s="27">
        <f ca="1"/>
        <v>-140.43806189409702</v>
      </c>
      <c r="Q111" s="28">
        <f ca="1"/>
        <v>-635.17346362407864</v>
      </c>
      <c r="R111" s="28">
        <v>0</v>
      </c>
      <c r="S111" s="28"/>
      <c r="T111" s="35" t="e">
        <f ca="1"/>
        <v>#DIV/0!</v>
      </c>
      <c r="U111" s="30">
        <f ca="1"/>
        <v>-0.87097916951443077</v>
      </c>
      <c r="V111" s="31">
        <v>0</v>
      </c>
      <c r="W111" s="32">
        <f ca="1"/>
        <v>-0.87097916951443077</v>
      </c>
      <c r="X111" s="32"/>
      <c r="Y111" s="28">
        <f t="shared" ca="1" si="41"/>
        <v>-494.73540172998162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2"/>
        <v>0</v>
      </c>
      <c r="N112" s="25">
        <v>66794.935241650674</v>
      </c>
      <c r="O112" s="26">
        <v>0</v>
      </c>
      <c r="P112" s="27">
        <f ca="1"/>
        <v>-48.247606595531238</v>
      </c>
      <c r="Q112" s="28">
        <f ca="1"/>
        <v>-303.03108499157162</v>
      </c>
      <c r="R112" s="28">
        <v>0</v>
      </c>
      <c r="S112" s="28"/>
      <c r="T112" s="35" t="e">
        <f ca="1"/>
        <v>#DIV/0!</v>
      </c>
      <c r="U112" s="30">
        <f ca="1"/>
        <v>-0.45367374621334078</v>
      </c>
      <c r="V112" s="31">
        <v>0</v>
      </c>
      <c r="W112" s="32">
        <f ca="1"/>
        <v>-0.45367374621334078</v>
      </c>
      <c r="X112" s="32"/>
      <c r="Y112" s="28">
        <f t="shared" ca="1" si="41"/>
        <v>-254.78347839604038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2"/>
        <v>0</v>
      </c>
      <c r="N113" s="25">
        <v>49003.545617293945</v>
      </c>
      <c r="O113" s="26">
        <v>0</v>
      </c>
      <c r="P113" s="27">
        <f ca="1"/>
        <v>-722.03203442579184</v>
      </c>
      <c r="Q113" s="28">
        <f ca="1"/>
        <v>-2098.5460861284278</v>
      </c>
      <c r="R113" s="28">
        <v>0</v>
      </c>
      <c r="S113" s="28"/>
      <c r="T113" s="35" t="e">
        <f ca="1"/>
        <v>#DIV/0!</v>
      </c>
      <c r="U113" s="30">
        <f ca="1"/>
        <v>-4.2824372393736043</v>
      </c>
      <c r="V113" s="31">
        <v>0</v>
      </c>
      <c r="W113" s="32">
        <f ca="1"/>
        <v>-4.2824372393736043</v>
      </c>
      <c r="X113" s="32"/>
      <c r="Y113" s="28">
        <f t="shared" ca="1" si="41"/>
        <v>-1376.5140517026359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2"/>
        <v>0</v>
      </c>
      <c r="N114" s="25">
        <v>30955.849879213376</v>
      </c>
      <c r="O114" s="26">
        <v>0</v>
      </c>
      <c r="P114" s="27">
        <f ca="1"/>
        <v>-1029.2201016556382</v>
      </c>
      <c r="Q114" s="28">
        <f ca="1"/>
        <v>-2015.6546260710531</v>
      </c>
      <c r="R114" s="28">
        <v>0</v>
      </c>
      <c r="S114" s="28"/>
      <c r="T114" s="35" t="e">
        <f ca="1"/>
        <v>#DIV/0!</v>
      </c>
      <c r="U114" s="30">
        <f ca="1"/>
        <v>-6.5113851951599955</v>
      </c>
      <c r="V114" s="31">
        <v>0</v>
      </c>
      <c r="W114" s="32">
        <f ca="1"/>
        <v>-6.5113851951599955</v>
      </c>
      <c r="X114" s="32"/>
      <c r="Y114" s="28">
        <f t="shared" ca="1" si="41"/>
        <v>-986.4345244154149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2"/>
        <v>0</v>
      </c>
      <c r="N115" s="25">
        <v>13217.025142979855</v>
      </c>
      <c r="O115" s="26">
        <v>0</v>
      </c>
      <c r="P115" s="27">
        <f ca="1"/>
        <v>-257.7941532935443</v>
      </c>
      <c r="Q115" s="28">
        <f ca="1"/>
        <v>-840.60116124974286</v>
      </c>
      <c r="R115" s="28">
        <v>0</v>
      </c>
      <c r="S115" s="28"/>
      <c r="T115" s="35" t="e">
        <f ca="1"/>
        <v>#DIV/0!</v>
      </c>
      <c r="U115" s="30">
        <f ca="1"/>
        <v>-6.3599876080755067</v>
      </c>
      <c r="V115" s="31">
        <v>0</v>
      </c>
      <c r="W115" s="32">
        <f ca="1"/>
        <v>-6.3599876080755067</v>
      </c>
      <c r="X115" s="32"/>
      <c r="Y115" s="28">
        <f t="shared" ca="1" si="41"/>
        <v>-582.8070079561985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2"/>
        <v>0</v>
      </c>
      <c r="N116" s="25">
        <v>87447.264669503682</v>
      </c>
      <c r="O116" s="26">
        <v>0</v>
      </c>
      <c r="P116" s="27">
        <f ca="1"/>
        <v>-332.18779105119393</v>
      </c>
      <c r="Q116" s="28">
        <f ca="1"/>
        <v>-4522.4580577332308</v>
      </c>
      <c r="R116" s="28">
        <v>0</v>
      </c>
      <c r="S116" s="28"/>
      <c r="T116" s="35" t="e">
        <f ca="1"/>
        <v>#DIV/0!</v>
      </c>
      <c r="U116" s="30">
        <f ca="1"/>
        <v>-5.1716403878672619</v>
      </c>
      <c r="V116" s="31">
        <v>0</v>
      </c>
      <c r="W116" s="32">
        <f ca="1"/>
        <v>-5.1716403878672619</v>
      </c>
      <c r="X116" s="32"/>
      <c r="Y116" s="28">
        <f t="shared" ca="1" si="41"/>
        <v>-4190.2702666820369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2"/>
        <v>0</v>
      </c>
      <c r="N117" s="25">
        <v>22664.796909738627</v>
      </c>
      <c r="O117" s="26">
        <v>0</v>
      </c>
      <c r="P117" s="27">
        <f ca="1"/>
        <v>-172.79959866341071</v>
      </c>
      <c r="Q117" s="28">
        <f ca="1"/>
        <v>-941.76649587776137</v>
      </c>
      <c r="R117" s="28">
        <v>0</v>
      </c>
      <c r="S117" s="28"/>
      <c r="T117" s="35" t="e">
        <f ca="1"/>
        <v>#DIV/0!</v>
      </c>
      <c r="U117" s="30">
        <f ca="1"/>
        <v>-4.1551949467197851</v>
      </c>
      <c r="V117" s="31">
        <v>0</v>
      </c>
      <c r="W117" s="32">
        <f ca="1"/>
        <v>-4.1551949467197851</v>
      </c>
      <c r="X117" s="32"/>
      <c r="Y117" s="28">
        <f t="shared" ca="1" si="41"/>
        <v>-768.96689721435064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2"/>
        <v>0</v>
      </c>
      <c r="N118" s="25">
        <v>8266.0090429103147</v>
      </c>
      <c r="O118" s="26">
        <v>0</v>
      </c>
      <c r="P118" s="27">
        <f ca="1"/>
        <v>-227.48172229608451</v>
      </c>
      <c r="Q118" s="28">
        <f ca="1"/>
        <v>-499.93004891668056</v>
      </c>
      <c r="R118" s="28">
        <v>0</v>
      </c>
      <c r="S118" s="28"/>
      <c r="T118" s="35" t="e">
        <f ca="1"/>
        <v>#DIV/0!</v>
      </c>
      <c r="U118" s="30">
        <f ca="1"/>
        <v>-6.0480220420937751</v>
      </c>
      <c r="V118" s="31">
        <v>0</v>
      </c>
      <c r="W118" s="32">
        <f ca="1"/>
        <v>-6.0480220420937751</v>
      </c>
      <c r="X118" s="32"/>
      <c r="Y118" s="28">
        <f t="shared" ca="1" si="41"/>
        <v>-272.44832662059605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2"/>
        <v>0</v>
      </c>
      <c r="N119" s="25">
        <v>23792.18277746598</v>
      </c>
      <c r="O119" s="26">
        <v>0</v>
      </c>
      <c r="P119" s="27">
        <f ca="1"/>
        <v>-465.29843207776469</v>
      </c>
      <c r="Q119" s="28">
        <f ca="1"/>
        <v>-1974.9556676330001</v>
      </c>
      <c r="R119" s="28">
        <v>0</v>
      </c>
      <c r="S119" s="28"/>
      <c r="T119" s="35" t="e">
        <f ca="1"/>
        <v>#DIV/0!</v>
      </c>
      <c r="U119" s="30">
        <f ca="1"/>
        <v>-8.3008595138379544</v>
      </c>
      <c r="V119" s="31">
        <v>0</v>
      </c>
      <c r="W119" s="32">
        <f ca="1"/>
        <v>-8.3008595138379544</v>
      </c>
      <c r="X119" s="32"/>
      <c r="Y119" s="28">
        <f t="shared" ca="1" si="41"/>
        <v>-1509.6572355552353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2"/>
        <v>0</v>
      </c>
      <c r="N120" s="25">
        <v>18417.012453668827</v>
      </c>
      <c r="O120" s="26">
        <v>0</v>
      </c>
      <c r="P120" s="27">
        <f ca="1"/>
        <v>-92.732049531100131</v>
      </c>
      <c r="Q120" s="28">
        <f ca="1"/>
        <v>-1177.4522895800103</v>
      </c>
      <c r="R120" s="28">
        <v>0</v>
      </c>
      <c r="S120" s="28"/>
      <c r="T120" s="35" t="e">
        <f ca="1"/>
        <v>#DIV/0!</v>
      </c>
      <c r="U120" s="30">
        <f ca="1"/>
        <v>-6.3932860584315439</v>
      </c>
      <c r="V120" s="31">
        <v>0</v>
      </c>
      <c r="W120" s="32">
        <f ca="1"/>
        <v>-6.3932860584315439</v>
      </c>
      <c r="X120" s="32"/>
      <c r="Y120" s="28">
        <f t="shared" ca="1" si="41"/>
        <v>-1084.7202400489102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2"/>
        <v>0</v>
      </c>
      <c r="N121" s="25">
        <v>30187.653877255405</v>
      </c>
      <c r="O121" s="26">
        <v>0</v>
      </c>
      <c r="P121" s="27">
        <f ca="1"/>
        <v>-141.71639119176442</v>
      </c>
      <c r="Q121" s="28">
        <f ca="1"/>
        <v>-2134.9123271899939</v>
      </c>
      <c r="R121" s="28">
        <v>0</v>
      </c>
      <c r="S121" s="28"/>
      <c r="T121" s="35" t="e">
        <f ca="1"/>
        <v>#DIV/0!</v>
      </c>
      <c r="U121" s="30">
        <f ca="1"/>
        <v>-7.0721372911941431</v>
      </c>
      <c r="V121" s="31">
        <v>0</v>
      </c>
      <c r="W121" s="32">
        <f ca="1"/>
        <v>-7.0721372911941431</v>
      </c>
      <c r="X121" s="32"/>
      <c r="Y121" s="28">
        <f t="shared" ca="1" si="41"/>
        <v>-1993.1959359982295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2"/>
        <v>0</v>
      </c>
      <c r="N122" s="25">
        <v>15993.323203889777</v>
      </c>
      <c r="O122" s="26">
        <v>0</v>
      </c>
      <c r="P122" s="27">
        <f ca="1"/>
        <v>-226.22478945199637</v>
      </c>
      <c r="Q122" s="28">
        <f ca="1"/>
        <v>-1059.5690076951682</v>
      </c>
      <c r="R122" s="28">
        <v>0</v>
      </c>
      <c r="S122" s="28"/>
      <c r="T122" s="35" t="e">
        <f ca="1"/>
        <v>#DIV/0!</v>
      </c>
      <c r="U122" s="30">
        <f ca="1"/>
        <v>-6.6250709385868456</v>
      </c>
      <c r="V122" s="31">
        <v>0</v>
      </c>
      <c r="W122" s="32">
        <f ca="1"/>
        <v>-6.6250709385868456</v>
      </c>
      <c r="X122" s="32"/>
      <c r="Y122" s="28">
        <f t="shared" ca="1" si="41"/>
        <v>-833.34421824317189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2"/>
        <v>0</v>
      </c>
      <c r="N123" s="25">
        <v>40435.996196369502</v>
      </c>
      <c r="O123" s="26">
        <v>0</v>
      </c>
      <c r="P123" s="27">
        <f ca="1"/>
        <v>-2440.4696314843668</v>
      </c>
      <c r="Q123" s="28">
        <f ca="1"/>
        <v>-2769.4413431368994</v>
      </c>
      <c r="R123" s="28">
        <v>0</v>
      </c>
      <c r="S123" s="28"/>
      <c r="T123" s="35" t="e">
        <f ca="1"/>
        <v>#DIV/0!</v>
      </c>
      <c r="U123" s="30">
        <f ca="1"/>
        <v>-6.8489504492176962</v>
      </c>
      <c r="V123" s="31">
        <v>0</v>
      </c>
      <c r="W123" s="32">
        <f ca="1"/>
        <v>-6.8489504492176962</v>
      </c>
      <c r="X123" s="32"/>
      <c r="Y123" s="28">
        <f t="shared" ca="1" si="41"/>
        <v>-328.97171165253258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2"/>
        <v>0</v>
      </c>
      <c r="N124" s="25">
        <v>20283.649769994921</v>
      </c>
      <c r="O124" s="26">
        <v>0</v>
      </c>
      <c r="P124" s="27">
        <f ca="1"/>
        <v>-2756.8938561915111</v>
      </c>
      <c r="Q124" s="28">
        <f ca="1"/>
        <v>-2961.7338147412243</v>
      </c>
      <c r="R124" s="28">
        <v>0</v>
      </c>
      <c r="S124" s="28"/>
      <c r="T124" s="35" t="e">
        <f ca="1"/>
        <v>#DIV/0!</v>
      </c>
      <c r="U124" s="30">
        <f ca="1"/>
        <v>-14.601582300649071</v>
      </c>
      <c r="V124" s="31">
        <v>0</v>
      </c>
      <c r="W124" s="32">
        <f ca="1"/>
        <v>-14.601582300649071</v>
      </c>
      <c r="X124" s="32"/>
      <c r="Y124" s="28">
        <f t="shared" ca="1" si="41"/>
        <v>-204.83995854971317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2"/>
        <v>0</v>
      </c>
      <c r="N125" s="25">
        <v>24446.684629615116</v>
      </c>
      <c r="O125" s="26">
        <v>0</v>
      </c>
      <c r="P125" s="27">
        <f ca="1"/>
        <v>-1351.3886688338725</v>
      </c>
      <c r="Q125" s="28">
        <f ca="1"/>
        <v>-1575.1861923117365</v>
      </c>
      <c r="R125" s="28">
        <v>0</v>
      </c>
      <c r="S125" s="28"/>
      <c r="T125" s="35" t="e">
        <f ca="1"/>
        <v>#DIV/0!</v>
      </c>
      <c r="U125" s="30">
        <f ca="1"/>
        <v>-6.443353019752748</v>
      </c>
      <c r="V125" s="31">
        <v>0</v>
      </c>
      <c r="W125" s="32">
        <f ca="1"/>
        <v>-6.443353019752748</v>
      </c>
      <c r="X125" s="32"/>
      <c r="Y125" s="28">
        <f t="shared" ca="1" si="41"/>
        <v>-223.79752347786393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2"/>
        <v>0</v>
      </c>
      <c r="N126" s="25">
        <v>28900.97379323568</v>
      </c>
      <c r="O126" s="26">
        <v>0</v>
      </c>
      <c r="P126" s="27">
        <f ca="1"/>
        <v>-630.98241426973129</v>
      </c>
      <c r="Q126" s="28">
        <f ca="1"/>
        <v>-2216.2490981293381</v>
      </c>
      <c r="R126" s="28">
        <v>0</v>
      </c>
      <c r="S126" s="28"/>
      <c r="T126" s="35" t="e">
        <f ca="1"/>
        <v>#DIV/0!</v>
      </c>
      <c r="U126" s="30">
        <f ca="1"/>
        <v>-7.6684236108613568</v>
      </c>
      <c r="V126" s="31">
        <v>0</v>
      </c>
      <c r="W126" s="32">
        <f ca="1"/>
        <v>-7.6684236108613568</v>
      </c>
      <c r="X126" s="32"/>
      <c r="Y126" s="28">
        <f t="shared" ca="1" si="41"/>
        <v>-1585.2666838596069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2"/>
        <v>0</v>
      </c>
      <c r="N127" s="25">
        <v>227432.6959549243</v>
      </c>
      <c r="O127" s="26">
        <v>0</v>
      </c>
      <c r="P127" s="27">
        <f ca="1"/>
        <v>-7819.9665513671262</v>
      </c>
      <c r="Q127" s="28">
        <f ca="1"/>
        <v>-16240.168886476402</v>
      </c>
      <c r="R127" s="28">
        <v>0</v>
      </c>
      <c r="S127" s="28"/>
      <c r="T127" s="35" t="e">
        <f ca="1"/>
        <v>#DIV/0!</v>
      </c>
      <c r="U127" s="30">
        <f ca="1"/>
        <v>-7.1406482776315938</v>
      </c>
      <c r="V127" s="31">
        <v>0</v>
      </c>
      <c r="W127" s="32">
        <f ca="1"/>
        <v>-7.1406482776315938</v>
      </c>
      <c r="X127" s="32"/>
      <c r="Y127" s="28">
        <f t="shared" ca="1" si="41"/>
        <v>-8420.2023351092757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2"/>
        <v>0</v>
      </c>
      <c r="N128" s="25">
        <v>112516.67265559745</v>
      </c>
      <c r="O128" s="26">
        <v>0</v>
      </c>
      <c r="P128" s="27">
        <f ca="1"/>
        <v>-2824.7457557978241</v>
      </c>
      <c r="Q128" s="28">
        <f ca="1"/>
        <v>-7941.5893897656842</v>
      </c>
      <c r="R128" s="28">
        <v>0</v>
      </c>
      <c r="S128" s="28"/>
      <c r="T128" s="35" t="e">
        <f ca="1"/>
        <v>#DIV/0!</v>
      </c>
      <c r="U128" s="30">
        <f ca="1"/>
        <v>-7.0581445418974615</v>
      </c>
      <c r="V128" s="31">
        <v>0</v>
      </c>
      <c r="W128" s="32">
        <f ca="1"/>
        <v>-7.0581445418974615</v>
      </c>
      <c r="X128" s="32"/>
      <c r="Y128" s="28">
        <f t="shared" ca="1" si="41"/>
        <v>-5116.8436339678601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2"/>
        <v>0</v>
      </c>
      <c r="N129" s="25">
        <v>50537.283902945928</v>
      </c>
      <c r="O129" s="26">
        <v>0</v>
      </c>
      <c r="P129" s="27">
        <f ca="1"/>
        <v>-726.69310296916365</v>
      </c>
      <c r="Q129" s="28">
        <f ca="1"/>
        <v>-3472.8756385240663</v>
      </c>
      <c r="R129" s="28">
        <v>0</v>
      </c>
      <c r="S129" s="28"/>
      <c r="T129" s="35" t="e">
        <f ca="1"/>
        <v>#DIV/0!</v>
      </c>
      <c r="U129" s="30">
        <f ca="1"/>
        <v>-6.8719079663907792</v>
      </c>
      <c r="V129" s="31">
        <v>0</v>
      </c>
      <c r="W129" s="32">
        <f ca="1"/>
        <v>-6.8719079663907792</v>
      </c>
      <c r="X129" s="32"/>
      <c r="Y129" s="28">
        <f t="shared" ca="1" si="41"/>
        <v>-2746.1825355549026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2"/>
        <v>0</v>
      </c>
      <c r="N130" s="25">
        <v>10008.334557223723</v>
      </c>
      <c r="O130" s="26">
        <v>0</v>
      </c>
      <c r="P130" s="27">
        <f ca="1"/>
        <v>-122.35636829401496</v>
      </c>
      <c r="Q130" s="28">
        <f ca="1"/>
        <v>-505.98422580638459</v>
      </c>
      <c r="R130" s="28">
        <v>0</v>
      </c>
      <c r="S130" s="28"/>
      <c r="T130" s="35" t="e">
        <f ca="1"/>
        <v>#DIV/0!</v>
      </c>
      <c r="U130" s="30">
        <f ca="1"/>
        <v>-5.0556286154640979</v>
      </c>
      <c r="V130" s="31">
        <v>0</v>
      </c>
      <c r="W130" s="32">
        <f ca="1"/>
        <v>-5.0556286154640979</v>
      </c>
      <c r="X130" s="32"/>
      <c r="Y130" s="28">
        <f t="shared" ca="1" si="41"/>
        <v>-383.62785751236964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2"/>
        <v>0</v>
      </c>
      <c r="N131" s="25">
        <v>84475.043216879538</v>
      </c>
      <c r="O131" s="26">
        <v>0</v>
      </c>
      <c r="P131" s="27">
        <f ca="1"/>
        <v>-2899.1454453708752</v>
      </c>
      <c r="Q131" s="28">
        <f ca="1"/>
        <v>-6461.9322450824584</v>
      </c>
      <c r="R131" s="28">
        <v>0</v>
      </c>
      <c r="S131" s="28"/>
      <c r="T131" s="35" t="e">
        <f ca="1"/>
        <v>#DIV/0!</v>
      </c>
      <c r="U131" s="30">
        <f ca="1"/>
        <v>-7.6495163530040742</v>
      </c>
      <c r="V131" s="31">
        <v>0</v>
      </c>
      <c r="W131" s="32">
        <f ca="1"/>
        <v>-7.6495163530040742</v>
      </c>
      <c r="X131" s="32"/>
      <c r="Y131" s="28">
        <f t="shared" ca="1" si="41"/>
        <v>-3562.7867997115832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2"/>
        <v>0</v>
      </c>
      <c r="N132" s="25">
        <v>22203.026640408076</v>
      </c>
      <c r="O132" s="26">
        <v>0</v>
      </c>
      <c r="P132" s="27">
        <f ca="1"/>
        <v>-2135.4102438950667</v>
      </c>
      <c r="Q132" s="28">
        <f ca="1"/>
        <v>-2192.6070136507619</v>
      </c>
      <c r="R132" s="28">
        <v>0</v>
      </c>
      <c r="S132" s="28"/>
      <c r="T132" s="35" t="e">
        <f ca="1"/>
        <v>#DIV/0!</v>
      </c>
      <c r="U132" s="30">
        <f ca="1"/>
        <v>-9.8752618242611963</v>
      </c>
      <c r="V132" s="31">
        <v>0</v>
      </c>
      <c r="W132" s="32">
        <f ca="1"/>
        <v>-9.8752618242611963</v>
      </c>
      <c r="X132" s="32"/>
      <c r="Y132" s="28">
        <f t="shared" ca="1" si="41"/>
        <v>-57.196769755695186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2"/>
        <v>0</v>
      </c>
      <c r="N133" s="25">
        <v>26702.701909743511</v>
      </c>
      <c r="O133" s="26">
        <v>0</v>
      </c>
      <c r="P133" s="27">
        <f ca="1"/>
        <v>-1397.6262782372087</v>
      </c>
      <c r="Q133" s="28">
        <f ca="1"/>
        <v>-1829.4636321229377</v>
      </c>
      <c r="R133" s="28">
        <v>0</v>
      </c>
      <c r="S133" s="28"/>
      <c r="T133" s="35" t="e">
        <f ca="1"/>
        <v>#DIV/0!</v>
      </c>
      <c r="U133" s="30">
        <f ca="1"/>
        <v>-6.8512304047231538</v>
      </c>
      <c r="V133" s="31">
        <v>0</v>
      </c>
      <c r="W133" s="32">
        <f ca="1"/>
        <v>-6.8512304047231538</v>
      </c>
      <c r="X133" s="32"/>
      <c r="Y133" s="28">
        <f t="shared" ca="1" si="41"/>
        <v>-431.83735388572904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2"/>
        <v>0</v>
      </c>
      <c r="N134" s="25">
        <v>14521.061396237146</v>
      </c>
      <c r="O134" s="26">
        <v>0</v>
      </c>
      <c r="P134" s="27">
        <f ca="1"/>
        <v>-552.81815216771224</v>
      </c>
      <c r="Q134" s="28">
        <f ca="1"/>
        <v>-925.21019564629171</v>
      </c>
      <c r="R134" s="28">
        <v>0</v>
      </c>
      <c r="S134" s="28"/>
      <c r="T134" s="35" t="e">
        <f ca="1"/>
        <v>#DIV/0!</v>
      </c>
      <c r="U134" s="30">
        <f ca="1"/>
        <v>-6.371505294275817</v>
      </c>
      <c r="V134" s="31">
        <v>0</v>
      </c>
      <c r="W134" s="32">
        <f ca="1"/>
        <v>-6.371505294275817</v>
      </c>
      <c r="X134" s="32"/>
      <c r="Y134" s="28">
        <f t="shared" ref="Y134:Y180" ca="1" si="43">Q134-P134</f>
        <v>-372.39204347857947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2"/>
        <v>0</v>
      </c>
      <c r="N135" s="25">
        <v>16566.84997703306</v>
      </c>
      <c r="O135" s="26">
        <v>0</v>
      </c>
      <c r="P135" s="27">
        <f ca="1"/>
        <v>-546.70481438801403</v>
      </c>
      <c r="Q135" s="28">
        <f ca="1"/>
        <v>-1020.3844390724241</v>
      </c>
      <c r="R135" s="28">
        <v>0</v>
      </c>
      <c r="S135" s="28"/>
      <c r="T135" s="35" t="e">
        <f ca="1"/>
        <v>#DIV/0!</v>
      </c>
      <c r="U135" s="30">
        <f ca="1"/>
        <v>-6.1591940561241429</v>
      </c>
      <c r="V135" s="31">
        <v>0</v>
      </c>
      <c r="W135" s="32">
        <f ca="1"/>
        <v>-6.1591940561241429</v>
      </c>
      <c r="X135" s="32"/>
      <c r="Y135" s="28">
        <f t="shared" ca="1" si="43"/>
        <v>-473.6796246844101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44">SUM(I136:L136)</f>
        <v>0</v>
      </c>
      <c r="N136" s="25">
        <v>39840.269394808085</v>
      </c>
      <c r="O136" s="26">
        <v>0</v>
      </c>
      <c r="P136" s="27">
        <f ca="1"/>
        <v>-2459.2405017644933</v>
      </c>
      <c r="Q136" s="28">
        <f ca="1"/>
        <v>-2946.0400644437532</v>
      </c>
      <c r="R136" s="28">
        <v>0</v>
      </c>
      <c r="S136" s="28"/>
      <c r="T136" s="35" t="e">
        <f ca="1"/>
        <v>#DIV/0!</v>
      </c>
      <c r="U136" s="30">
        <f ca="1"/>
        <v>-7.3946288747426898</v>
      </c>
      <c r="V136" s="31">
        <v>0</v>
      </c>
      <c r="W136" s="32">
        <f ca="1"/>
        <v>-7.3946288747426898</v>
      </c>
      <c r="X136" s="32"/>
      <c r="Y136" s="28">
        <f t="shared" ca="1" si="43"/>
        <v>-486.79956267925991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4"/>
        <v>0</v>
      </c>
      <c r="N137" s="25">
        <v>129122.73465730433</v>
      </c>
      <c r="O137" s="26">
        <v>0</v>
      </c>
      <c r="P137" s="27">
        <f ca="1"/>
        <v>-7356.1877130808252</v>
      </c>
      <c r="Q137" s="28">
        <f ca="1"/>
        <v>-8964.7833195832463</v>
      </c>
      <c r="R137" s="28">
        <v>0</v>
      </c>
      <c r="S137" s="28"/>
      <c r="T137" s="35" t="e">
        <f ca="1"/>
        <v>#DIV/0!</v>
      </c>
      <c r="U137" s="30">
        <f ca="1"/>
        <v>-6.9428387985865188</v>
      </c>
      <c r="V137" s="31">
        <v>0</v>
      </c>
      <c r="W137" s="32">
        <f ca="1"/>
        <v>-6.9428387985865188</v>
      </c>
      <c r="X137" s="32"/>
      <c r="Y137" s="28">
        <f t="shared" ca="1" si="43"/>
        <v>-1608.5956065024211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4"/>
        <v>0</v>
      </c>
      <c r="N138" s="25">
        <v>20964.210068887114</v>
      </c>
      <c r="O138" s="26">
        <v>0</v>
      </c>
      <c r="P138" s="27">
        <f ca="1"/>
        <v>-1281.3266037310866</v>
      </c>
      <c r="Q138" s="28">
        <f ca="1"/>
        <v>-1493.6009847526821</v>
      </c>
      <c r="R138" s="28">
        <v>0</v>
      </c>
      <c r="S138" s="28"/>
      <c r="T138" s="35" t="e">
        <f ca="1"/>
        <v>#DIV/0!</v>
      </c>
      <c r="U138" s="30">
        <f ca="1"/>
        <v>-7.1245278493432398</v>
      </c>
      <c r="V138" s="31">
        <v>0</v>
      </c>
      <c r="W138" s="32">
        <f ca="1"/>
        <v>-7.1245278493432398</v>
      </c>
      <c r="X138" s="32"/>
      <c r="Y138" s="28">
        <f t="shared" ca="1" si="43"/>
        <v>-212.27438102159545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4"/>
        <v>0</v>
      </c>
      <c r="N139" s="25">
        <v>41819.827179430424</v>
      </c>
      <c r="O139" s="26">
        <v>0</v>
      </c>
      <c r="P139" s="27">
        <f ca="1"/>
        <v>-5420.4747946158077</v>
      </c>
      <c r="Q139" s="28">
        <f ca="1"/>
        <v>-5786.3892932037188</v>
      </c>
      <c r="R139" s="28">
        <v>0</v>
      </c>
      <c r="S139" s="28"/>
      <c r="T139" s="35" t="e">
        <f ca="1"/>
        <v>#DIV/0!</v>
      </c>
      <c r="U139" s="30">
        <f ca="1"/>
        <v>-13.836473470769919</v>
      </c>
      <c r="V139" s="31">
        <v>0</v>
      </c>
      <c r="W139" s="32">
        <f ca="1"/>
        <v>-13.836473470769919</v>
      </c>
      <c r="X139" s="32"/>
      <c r="Y139" s="28">
        <f t="shared" ca="1" si="43"/>
        <v>-365.91449858791111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4"/>
        <v>0</v>
      </c>
      <c r="N140" s="25">
        <v>115367.59220536525</v>
      </c>
      <c r="O140" s="26">
        <v>0</v>
      </c>
      <c r="P140" s="27">
        <f ca="1"/>
        <v>-5124.212179605629</v>
      </c>
      <c r="Q140" s="28">
        <f ca="1"/>
        <v>-8217.0915942332431</v>
      </c>
      <c r="R140" s="28">
        <v>0</v>
      </c>
      <c r="S140" s="28"/>
      <c r="T140" s="35" t="e">
        <f ca="1"/>
        <v>#DIV/0!</v>
      </c>
      <c r="U140" s="30">
        <f ca="1"/>
        <v>-7.1225301986072838</v>
      </c>
      <c r="V140" s="31">
        <v>0</v>
      </c>
      <c r="W140" s="32">
        <f ca="1"/>
        <v>-7.1225301986072838</v>
      </c>
      <c r="X140" s="32"/>
      <c r="Y140" s="28">
        <f t="shared" ca="1" si="43"/>
        <v>-3092.8794146276141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4"/>
        <v>0</v>
      </c>
      <c r="N141" s="25">
        <v>111495.09533238443</v>
      </c>
      <c r="O141" s="26">
        <v>0</v>
      </c>
      <c r="P141" s="27">
        <f ca="1"/>
        <v>-1074.0999590639162</v>
      </c>
      <c r="Q141" s="28">
        <f ca="1"/>
        <v>-4210.6945968097698</v>
      </c>
      <c r="R141" s="28">
        <v>0</v>
      </c>
      <c r="S141" s="28"/>
      <c r="T141" s="35" t="e">
        <f ca="1"/>
        <v>#DIV/0!</v>
      </c>
      <c r="U141" s="30">
        <f ca="1"/>
        <v>-3.7765738342633157</v>
      </c>
      <c r="V141" s="31">
        <v>0</v>
      </c>
      <c r="W141" s="32">
        <f ca="1"/>
        <v>-3.7765738342633157</v>
      </c>
      <c r="X141" s="32"/>
      <c r="Y141" s="28">
        <f t="shared" ca="1" si="43"/>
        <v>-3136.5946377458536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4"/>
        <v>0</v>
      </c>
      <c r="N142" s="25">
        <v>48771.170658711169</v>
      </c>
      <c r="O142" s="26">
        <v>0</v>
      </c>
      <c r="P142" s="27">
        <f ca="1"/>
        <v>-1056.6996469819837</v>
      </c>
      <c r="Q142" s="28">
        <f ca="1"/>
        <v>-1274.5152926109479</v>
      </c>
      <c r="R142" s="28">
        <v>0</v>
      </c>
      <c r="S142" s="28"/>
      <c r="T142" s="35" t="e">
        <f ca="1"/>
        <v>#DIV/0!</v>
      </c>
      <c r="U142" s="30">
        <f ca="1"/>
        <v>-2.6132554855607157</v>
      </c>
      <c r="V142" s="31">
        <v>0</v>
      </c>
      <c r="W142" s="32">
        <f ca="1"/>
        <v>-2.6132554855607157</v>
      </c>
      <c r="X142" s="32"/>
      <c r="Y142" s="28">
        <f t="shared" ca="1" si="43"/>
        <v>-217.81564562896415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4"/>
        <v>0</v>
      </c>
      <c r="N143" s="25">
        <v>473755.70133184211</v>
      </c>
      <c r="O143" s="26">
        <v>0</v>
      </c>
      <c r="P143" s="27">
        <f ca="1"/>
        <v>-22449.766738251808</v>
      </c>
      <c r="Q143" s="28">
        <f ca="1"/>
        <v>-30768.657821345569</v>
      </c>
      <c r="R143" s="28">
        <v>0</v>
      </c>
      <c r="S143" s="28"/>
      <c r="T143" s="35" t="e">
        <f ca="1"/>
        <v>#DIV/0!</v>
      </c>
      <c r="U143" s="30">
        <f ca="1"/>
        <v>-6.4946253385125319</v>
      </c>
      <c r="V143" s="31">
        <v>0</v>
      </c>
      <c r="W143" s="32">
        <f ca="1"/>
        <v>-6.4946253385125319</v>
      </c>
      <c r="X143" s="32"/>
      <c r="Y143" s="28">
        <f t="shared" ca="1" si="43"/>
        <v>-8318.8910830937602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4"/>
        <v>0</v>
      </c>
      <c r="N144" s="25">
        <v>21339.970038275762</v>
      </c>
      <c r="O144" s="26">
        <v>0</v>
      </c>
      <c r="P144" s="27">
        <f ca="1"/>
        <v>-1682.6719497767306</v>
      </c>
      <c r="Q144" s="28">
        <f ca="1"/>
        <v>-1812.0595361776257</v>
      </c>
      <c r="R144" s="28">
        <v>0</v>
      </c>
      <c r="S144" s="28"/>
      <c r="T144" s="35" t="e">
        <f ca="1"/>
        <v>#DIV/0!</v>
      </c>
      <c r="U144" s="30">
        <f ca="1"/>
        <v>-8.491387443035217</v>
      </c>
      <c r="V144" s="31">
        <v>0</v>
      </c>
      <c r="W144" s="32">
        <f ca="1"/>
        <v>-8.491387443035217</v>
      </c>
      <c r="X144" s="32"/>
      <c r="Y144" s="28">
        <f t="shared" ca="1" si="43"/>
        <v>-129.38758640089509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4"/>
        <v>0</v>
      </c>
      <c r="N145" s="25">
        <v>6397.2507748040789</v>
      </c>
      <c r="O145" s="26">
        <v>0</v>
      </c>
      <c r="P145" s="27">
        <f ca="1"/>
        <v>-364.3050786098475</v>
      </c>
      <c r="Q145" s="28">
        <f ca="1"/>
        <v>-480.32063909763536</v>
      </c>
      <c r="R145" s="28">
        <v>0</v>
      </c>
      <c r="S145" s="28"/>
      <c r="T145" s="35" t="e">
        <f ca="1"/>
        <v>#DIV/0!</v>
      </c>
      <c r="U145" s="30">
        <f ca="1"/>
        <v>-7.5082352717733754</v>
      </c>
      <c r="V145" s="31">
        <v>0</v>
      </c>
      <c r="W145" s="32">
        <f ca="1"/>
        <v>-7.5082352717733754</v>
      </c>
      <c r="X145" s="32"/>
      <c r="Y145" s="28">
        <f t="shared" ca="1" si="43"/>
        <v>-116.01556048778787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4"/>
        <v>0</v>
      </c>
      <c r="N146" s="25">
        <v>20472.559324667352</v>
      </c>
      <c r="O146" s="26">
        <v>0</v>
      </c>
      <c r="P146" s="27">
        <f ca="1"/>
        <v>-1497.270633259961</v>
      </c>
      <c r="Q146" s="28">
        <f ca="1"/>
        <v>-1643.7322177970166</v>
      </c>
      <c r="R146" s="28">
        <v>0</v>
      </c>
      <c r="S146" s="28"/>
      <c r="T146" s="35" t="e">
        <f ca="1"/>
        <v>#DIV/0!</v>
      </c>
      <c r="U146" s="30">
        <f ca="1"/>
        <v>-8.0289532526423617</v>
      </c>
      <c r="V146" s="31">
        <v>0</v>
      </c>
      <c r="W146" s="32">
        <f ca="1"/>
        <v>-8.0289532526423617</v>
      </c>
      <c r="X146" s="32"/>
      <c r="Y146" s="28">
        <f t="shared" ca="1" si="43"/>
        <v>-146.46158453705561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4"/>
        <v>0</v>
      </c>
      <c r="N147" s="25">
        <v>5179.3054235105501</v>
      </c>
      <c r="O147" s="26">
        <v>0</v>
      </c>
      <c r="P147" s="27">
        <f ca="1"/>
        <v>-143.06067319161687</v>
      </c>
      <c r="Q147" s="28">
        <f ca="1"/>
        <v>-285.88096610716951</v>
      </c>
      <c r="R147" s="28">
        <v>0</v>
      </c>
      <c r="S147" s="28"/>
      <c r="T147" s="35" t="e">
        <f ca="1"/>
        <v>#DIV/0!</v>
      </c>
      <c r="U147" s="30">
        <f ca="1"/>
        <v>-5.5196776928709959</v>
      </c>
      <c r="V147" s="31">
        <v>0</v>
      </c>
      <c r="W147" s="32">
        <f ca="1"/>
        <v>-5.5196776928709959</v>
      </c>
      <c r="X147" s="32"/>
      <c r="Y147" s="28">
        <f t="shared" ca="1" si="43"/>
        <v>-142.82029291555264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4"/>
        <v>0</v>
      </c>
      <c r="N148" s="25">
        <v>188445.9907894409</v>
      </c>
      <c r="O148" s="26">
        <v>0</v>
      </c>
      <c r="P148" s="27">
        <f ca="1"/>
        <v>-14704.305859929136</v>
      </c>
      <c r="Q148" s="28">
        <f ca="1"/>
        <v>-14965.188196934076</v>
      </c>
      <c r="R148" s="28">
        <v>0</v>
      </c>
      <c r="S148" s="28"/>
      <c r="T148" s="35" t="e">
        <f ca="1"/>
        <v>#DIV/0!</v>
      </c>
      <c r="U148" s="30">
        <f ca="1"/>
        <v>-7.9413672502352926</v>
      </c>
      <c r="V148" s="31">
        <v>0</v>
      </c>
      <c r="W148" s="32">
        <f ca="1"/>
        <v>-7.9413672502352926</v>
      </c>
      <c r="X148" s="32"/>
      <c r="Y148" s="28">
        <f t="shared" ca="1" si="43"/>
        <v>-260.88233700493947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4"/>
        <v>0</v>
      </c>
      <c r="N149" s="25">
        <v>174152.70058884719</v>
      </c>
      <c r="O149" s="26">
        <v>0</v>
      </c>
      <c r="P149" s="27">
        <f ca="1"/>
        <v>-14809.930616586513</v>
      </c>
      <c r="Q149" s="28">
        <f ca="1"/>
        <v>-14979.429146363213</v>
      </c>
      <c r="R149" s="28">
        <v>0</v>
      </c>
      <c r="S149" s="28"/>
      <c r="T149" s="35" t="e">
        <f ca="1"/>
        <v>#DIV/0!</v>
      </c>
      <c r="U149" s="30">
        <f ca="1"/>
        <v>-8.6013188975620753</v>
      </c>
      <c r="V149" s="31">
        <v>0</v>
      </c>
      <c r="W149" s="32">
        <f ca="1"/>
        <v>-8.6013188975620753</v>
      </c>
      <c r="X149" s="32"/>
      <c r="Y149" s="28">
        <f t="shared" ca="1" si="43"/>
        <v>-169.4985297766998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4"/>
        <v>0</v>
      </c>
      <c r="N150" s="25">
        <v>824432.15622058453</v>
      </c>
      <c r="O150" s="26">
        <v>0</v>
      </c>
      <c r="P150" s="27">
        <f ca="1"/>
        <v>-31.515804427033075</v>
      </c>
      <c r="Q150" s="28">
        <f ca="1"/>
        <v>-44904.373117780291</v>
      </c>
      <c r="R150" s="28">
        <v>0</v>
      </c>
      <c r="S150" s="28"/>
      <c r="T150" s="35" t="e">
        <f ca="1"/>
        <v>#DIV/0!</v>
      </c>
      <c r="U150" s="30">
        <f ca="1"/>
        <v>-5.4467032585960542</v>
      </c>
      <c r="V150" s="31">
        <v>0</v>
      </c>
      <c r="W150" s="32">
        <f ca="1"/>
        <v>-5.4467032585960542</v>
      </c>
      <c r="X150" s="32"/>
      <c r="Y150" s="28">
        <f t="shared" ca="1" si="43"/>
        <v>-44872.857313353255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4"/>
        <v>0</v>
      </c>
      <c r="N151" s="25">
        <v>53514.470054187921</v>
      </c>
      <c r="O151" s="26">
        <v>0</v>
      </c>
      <c r="P151" s="27">
        <f ca="1"/>
        <v>-4352.1439076352381</v>
      </c>
      <c r="Q151" s="28">
        <f ca="1"/>
        <v>-5260.7057326037284</v>
      </c>
      <c r="R151" s="28">
        <v>0</v>
      </c>
      <c r="S151" s="28"/>
      <c r="T151" s="35" t="e">
        <f ca="1"/>
        <v>#DIV/0!</v>
      </c>
      <c r="U151" s="30">
        <f ca="1"/>
        <v>-9.8304360059565568</v>
      </c>
      <c r="V151" s="31">
        <v>0</v>
      </c>
      <c r="W151" s="32">
        <f ca="1"/>
        <v>-9.8304360059565568</v>
      </c>
      <c r="X151" s="32"/>
      <c r="Y151" s="28">
        <f t="shared" ca="1" si="43"/>
        <v>-908.56182496849033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4"/>
        <v>0</v>
      </c>
      <c r="N152" s="25">
        <v>61746.934988471519</v>
      </c>
      <c r="O152" s="26">
        <v>0</v>
      </c>
      <c r="P152" s="27">
        <f ca="1"/>
        <v>-5820.2270443286952</v>
      </c>
      <c r="Q152" s="28">
        <f ca="1"/>
        <v>-6227.5896613834402</v>
      </c>
      <c r="R152" s="28">
        <v>0</v>
      </c>
      <c r="S152" s="28"/>
      <c r="T152" s="35" t="e">
        <f ca="1"/>
        <v>#DIV/0!</v>
      </c>
      <c r="U152" s="30">
        <f ca="1"/>
        <v>-10.085666053782532</v>
      </c>
      <c r="V152" s="31">
        <v>0</v>
      </c>
      <c r="W152" s="32">
        <f ca="1"/>
        <v>-10.085666053782532</v>
      </c>
      <c r="X152" s="32"/>
      <c r="Y152" s="28">
        <f t="shared" ca="1" si="43"/>
        <v>-407.36261705474499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4"/>
        <v>0</v>
      </c>
      <c r="N153" s="25">
        <v>211954.6671077754</v>
      </c>
      <c r="O153" s="26">
        <v>0</v>
      </c>
      <c r="P153" s="27">
        <f ca="1"/>
        <v>-21287.866831427211</v>
      </c>
      <c r="Q153" s="28">
        <f ca="1"/>
        <v>-24693.578994267395</v>
      </c>
      <c r="R153" s="28">
        <v>0</v>
      </c>
      <c r="S153" s="28"/>
      <c r="T153" s="35" t="e">
        <f ca="1"/>
        <v>#DIV/0!</v>
      </c>
      <c r="U153" s="30">
        <f ca="1"/>
        <v>-11.650405877456391</v>
      </c>
      <c r="V153" s="31">
        <v>0</v>
      </c>
      <c r="W153" s="32">
        <f ca="1"/>
        <v>-11.650405877456391</v>
      </c>
      <c r="X153" s="32"/>
      <c r="Y153" s="28">
        <f t="shared" ca="1" si="43"/>
        <v>-3405.7121628401837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4"/>
        <v>0</v>
      </c>
      <c r="N154" s="25">
        <v>286152.78013556259</v>
      </c>
      <c r="O154" s="26">
        <v>0</v>
      </c>
      <c r="P154" s="27">
        <f ca="1"/>
        <v>-1359.2606024232657</v>
      </c>
      <c r="Q154" s="28">
        <f ca="1"/>
        <v>-14178.790934382563</v>
      </c>
      <c r="R154" s="28">
        <v>0</v>
      </c>
      <c r="S154" s="28"/>
      <c r="T154" s="35" t="e">
        <f ca="1"/>
        <v>#DIV/0!</v>
      </c>
      <c r="U154" s="30">
        <f ca="1"/>
        <v>-4.9549722800755163</v>
      </c>
      <c r="V154" s="31">
        <v>0</v>
      </c>
      <c r="W154" s="32">
        <f ca="1"/>
        <v>-4.9549722800755163</v>
      </c>
      <c r="X154" s="32"/>
      <c r="Y154" s="28">
        <f t="shared" ca="1" si="43"/>
        <v>-12819.530331959297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4"/>
        <v>0</v>
      </c>
      <c r="N155" s="25">
        <v>77099.408472930445</v>
      </c>
      <c r="O155" s="26">
        <v>0</v>
      </c>
      <c r="P155" s="27">
        <f ca="1"/>
        <v>-484.30856849549616</v>
      </c>
      <c r="Q155" s="28">
        <f ca="1"/>
        <v>-3454.5984407943943</v>
      </c>
      <c r="R155" s="28">
        <v>0</v>
      </c>
      <c r="S155" s="28"/>
      <c r="T155" s="35" t="e">
        <f ca="1"/>
        <v>#DIV/0!</v>
      </c>
      <c r="U155" s="30">
        <f ca="1"/>
        <v>-4.4807068033567363</v>
      </c>
      <c r="V155" s="31">
        <v>0</v>
      </c>
      <c r="W155" s="32">
        <f ca="1"/>
        <v>-4.4807068033567363</v>
      </c>
      <c r="X155" s="32"/>
      <c r="Y155" s="28">
        <f t="shared" ca="1" si="43"/>
        <v>-2970.289872298898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4"/>
        <v>0</v>
      </c>
      <c r="N156" s="25">
        <v>14995.719556268348</v>
      </c>
      <c r="O156" s="26">
        <v>0</v>
      </c>
      <c r="P156" s="27">
        <f ca="1"/>
        <v>-9.1838655537127423</v>
      </c>
      <c r="Q156" s="28">
        <f ca="1"/>
        <v>-617.54720621438048</v>
      </c>
      <c r="R156" s="28">
        <v>0</v>
      </c>
      <c r="S156" s="28"/>
      <c r="T156" s="35" t="e">
        <f ca="1"/>
        <v>#DIV/0!</v>
      </c>
      <c r="U156" s="30">
        <f ca="1"/>
        <v>-4.1181565439201622</v>
      </c>
      <c r="V156" s="31">
        <v>0</v>
      </c>
      <c r="W156" s="32">
        <f ca="1"/>
        <v>-4.1181565439201622</v>
      </c>
      <c r="X156" s="32"/>
      <c r="Y156" s="28">
        <f t="shared" ca="1" si="43"/>
        <v>-608.36334066066775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4"/>
        <v>0</v>
      </c>
      <c r="N157" s="25">
        <v>153255.30013837732</v>
      </c>
      <c r="O157" s="26">
        <v>0</v>
      </c>
      <c r="P157" s="27">
        <f ca="1"/>
        <v>-121.1122344288117</v>
      </c>
      <c r="Q157" s="28">
        <f ca="1"/>
        <v>-3471.383302330335</v>
      </c>
      <c r="R157" s="28">
        <v>0</v>
      </c>
      <c r="S157" s="28"/>
      <c r="T157" s="35" t="e">
        <f ca="1"/>
        <v>#DIV/0!</v>
      </c>
      <c r="U157" s="30">
        <f ca="1"/>
        <v>-2.2650983680146477</v>
      </c>
      <c r="V157" s="31">
        <v>0</v>
      </c>
      <c r="W157" s="32">
        <f ca="1"/>
        <v>-2.2650983680146477</v>
      </c>
      <c r="X157" s="32"/>
      <c r="Y157" s="28">
        <f t="shared" ca="1" si="43"/>
        <v>-3350.2710679015231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4"/>
        <v>0</v>
      </c>
      <c r="N158" s="25">
        <v>58306.417121761428</v>
      </c>
      <c r="O158" s="26">
        <v>0</v>
      </c>
      <c r="P158" s="27">
        <f ca="1"/>
        <v>-36.550045597437752</v>
      </c>
      <c r="Q158" s="28">
        <f ca="1"/>
        <v>-1286.5999484500328</v>
      </c>
      <c r="R158" s="28">
        <v>0</v>
      </c>
      <c r="S158" s="28"/>
      <c r="T158" s="35" t="e">
        <f ca="1"/>
        <v>#DIV/0!</v>
      </c>
      <c r="U158" s="30">
        <f ca="1"/>
        <v>-2.2066180910468622</v>
      </c>
      <c r="V158" s="31">
        <v>0</v>
      </c>
      <c r="W158" s="32">
        <f ca="1"/>
        <v>-2.2066180910468622</v>
      </c>
      <c r="X158" s="32"/>
      <c r="Y158" s="28">
        <f t="shared" ca="1" si="43"/>
        <v>-1250.0499028525951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4"/>
        <v>0</v>
      </c>
      <c r="N159" s="25">
        <v>317039.70116928627</v>
      </c>
      <c r="O159" s="26">
        <v>0</v>
      </c>
      <c r="P159" s="27">
        <f ca="1"/>
        <v>-453.52834029434888</v>
      </c>
      <c r="Q159" s="28">
        <f ca="1"/>
        <v>-9246.3332555519719</v>
      </c>
      <c r="R159" s="28">
        <v>0</v>
      </c>
      <c r="S159" s="28"/>
      <c r="T159" s="35" t="e">
        <f ca="1"/>
        <v>#DIV/0!</v>
      </c>
      <c r="U159" s="30">
        <f ca="1"/>
        <v>-2.9164591126758626</v>
      </c>
      <c r="V159" s="31">
        <v>0</v>
      </c>
      <c r="W159" s="32">
        <f ca="1"/>
        <v>-2.9164591126758626</v>
      </c>
      <c r="X159" s="32"/>
      <c r="Y159" s="28">
        <f t="shared" ca="1" si="43"/>
        <v>-8792.8049152576223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4"/>
        <v>0</v>
      </c>
      <c r="N160" s="25">
        <v>172499.36013214334</v>
      </c>
      <c r="O160" s="26">
        <v>0</v>
      </c>
      <c r="P160" s="27">
        <f ca="1"/>
        <v>-1285.1569170416806</v>
      </c>
      <c r="Q160" s="28">
        <f ca="1"/>
        <v>-3040.3906206197535</v>
      </c>
      <c r="R160" s="28">
        <v>0</v>
      </c>
      <c r="S160" s="28"/>
      <c r="T160" s="35" t="e">
        <f ca="1"/>
        <v>#DIV/0!</v>
      </c>
      <c r="U160" s="30">
        <f ca="1"/>
        <v>-1.7625518252883134</v>
      </c>
      <c r="V160" s="31">
        <v>0</v>
      </c>
      <c r="W160" s="32">
        <f ca="1"/>
        <v>-1.7625518252883134</v>
      </c>
      <c r="X160" s="32"/>
      <c r="Y160" s="28">
        <f t="shared" ca="1" si="43"/>
        <v>-1755.2337035780729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4"/>
        <v>0</v>
      </c>
      <c r="N161" s="25">
        <v>201102.83998606825</v>
      </c>
      <c r="O161" s="26">
        <v>0</v>
      </c>
      <c r="P161" s="27">
        <f ca="1"/>
        <v>-810.91661002064211</v>
      </c>
      <c r="Q161" s="28">
        <f ca="1"/>
        <v>-8040.8971113909192</v>
      </c>
      <c r="R161" s="28">
        <v>0</v>
      </c>
      <c r="S161" s="28"/>
      <c r="T161" s="35" t="e">
        <f ca="1"/>
        <v>#DIV/0!</v>
      </c>
      <c r="U161" s="30">
        <f ca="1"/>
        <v>-3.9984005755204484</v>
      </c>
      <c r="V161" s="31">
        <v>0</v>
      </c>
      <c r="W161" s="32">
        <f ca="1"/>
        <v>-3.9984005755204484</v>
      </c>
      <c r="X161" s="32"/>
      <c r="Y161" s="28">
        <f t="shared" ca="1" si="43"/>
        <v>-7229.9805013702771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4"/>
        <v>0</v>
      </c>
      <c r="N162" s="25">
        <v>451571.71421698225</v>
      </c>
      <c r="O162" s="26">
        <v>0</v>
      </c>
      <c r="P162" s="27">
        <f ca="1"/>
        <v>-8983.4623619668746</v>
      </c>
      <c r="Q162" s="28">
        <f ca="1"/>
        <v>-15458.988925071822</v>
      </c>
      <c r="R162" s="28">
        <v>0</v>
      </c>
      <c r="S162" s="28"/>
      <c r="T162" s="35" t="e">
        <f ca="1"/>
        <v>#DIV/0!</v>
      </c>
      <c r="U162" s="30">
        <f ca="1"/>
        <v>-3.4233740596169646</v>
      </c>
      <c r="V162" s="31">
        <v>0</v>
      </c>
      <c r="W162" s="32">
        <f ca="1"/>
        <v>-3.4233740596169646</v>
      </c>
      <c r="X162" s="32"/>
      <c r="Y162" s="28">
        <f t="shared" ca="1" si="43"/>
        <v>-6475.5265631049479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4"/>
        <v>0</v>
      </c>
      <c r="N163" s="25">
        <v>124570.90721670371</v>
      </c>
      <c r="O163" s="26">
        <v>0</v>
      </c>
      <c r="P163" s="27">
        <f ca="1"/>
        <v>-558.76968144961506</v>
      </c>
      <c r="Q163" s="28">
        <f ca="1"/>
        <v>-6958.6368235807686</v>
      </c>
      <c r="R163" s="28">
        <v>0</v>
      </c>
      <c r="S163" s="28"/>
      <c r="T163" s="35" t="e">
        <f ca="1"/>
        <v>#DIV/0!</v>
      </c>
      <c r="U163" s="30">
        <f ca="1"/>
        <v>-5.5860850491162557</v>
      </c>
      <c r="V163" s="31">
        <v>0</v>
      </c>
      <c r="W163" s="32">
        <f ca="1"/>
        <v>-5.5860850491162557</v>
      </c>
      <c r="X163" s="32"/>
      <c r="Y163" s="28">
        <f t="shared" ca="1" si="43"/>
        <v>-6399.8671421311537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4"/>
        <v>0</v>
      </c>
      <c r="N164" s="25">
        <v>37075.085327606466</v>
      </c>
      <c r="O164" s="26">
        <v>0</v>
      </c>
      <c r="P164" s="27">
        <f ca="1"/>
        <v>-1394.5861114662562</v>
      </c>
      <c r="Q164" s="28">
        <f ca="1"/>
        <v>-1396.4900761928018</v>
      </c>
      <c r="R164" s="28">
        <v>0</v>
      </c>
      <c r="S164" s="28"/>
      <c r="T164" s="35" t="e">
        <f ca="1"/>
        <v>#DIV/0!</v>
      </c>
      <c r="U164" s="30">
        <f ca="1"/>
        <v>-3.7666537078822628</v>
      </c>
      <c r="V164" s="31">
        <v>0</v>
      </c>
      <c r="W164" s="32">
        <f ca="1"/>
        <v>-3.7666537078822628</v>
      </c>
      <c r="X164" s="32"/>
      <c r="Y164" s="28">
        <f t="shared" ca="1" si="43"/>
        <v>-1.9039647265456097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4"/>
        <v>0</v>
      </c>
      <c r="N165" s="25">
        <v>56988.943996470829</v>
      </c>
      <c r="O165" s="26">
        <v>0</v>
      </c>
      <c r="P165" s="27">
        <f ca="1"/>
        <v>-916.26235743603354</v>
      </c>
      <c r="Q165" s="28">
        <f ca="1"/>
        <v>-2446.7597464917708</v>
      </c>
      <c r="R165" s="28">
        <v>0</v>
      </c>
      <c r="S165" s="28"/>
      <c r="T165" s="35" t="e">
        <f ca="1"/>
        <v>#DIV/0!</v>
      </c>
      <c r="U165" s="30">
        <f ca="1"/>
        <v>-4.2933937267609172</v>
      </c>
      <c r="V165" s="31">
        <v>0</v>
      </c>
      <c r="W165" s="32">
        <f ca="1"/>
        <v>-4.2933937267609172</v>
      </c>
      <c r="X165" s="32"/>
      <c r="Y165" s="28">
        <f t="shared" ca="1" si="43"/>
        <v>-1530.4973890557371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4"/>
        <v>0</v>
      </c>
      <c r="N166" s="25">
        <v>255457.25330775339</v>
      </c>
      <c r="O166" s="26">
        <v>0</v>
      </c>
      <c r="P166" s="27">
        <f ca="1"/>
        <v>-593.63404959689751</v>
      </c>
      <c r="Q166" s="28">
        <f ca="1"/>
        <v>-9401.2439909233581</v>
      </c>
      <c r="R166" s="28">
        <v>0</v>
      </c>
      <c r="S166" s="28"/>
      <c r="T166" s="35" t="e">
        <f ca="1"/>
        <v>#DIV/0!</v>
      </c>
      <c r="U166" s="30">
        <f ca="1"/>
        <v>-3.6801632637917434</v>
      </c>
      <c r="V166" s="31">
        <v>0</v>
      </c>
      <c r="W166" s="32">
        <f ca="1"/>
        <v>-3.6801632637917434</v>
      </c>
      <c r="X166" s="32"/>
      <c r="Y166" s="28">
        <f t="shared" ca="1" si="43"/>
        <v>-8807.6099413264601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4"/>
        <v>0</v>
      </c>
      <c r="N167" s="25">
        <v>206060.37053750767</v>
      </c>
      <c r="O167" s="26">
        <v>0</v>
      </c>
      <c r="P167" s="27">
        <f ca="1"/>
        <v>-174.77226341335961</v>
      </c>
      <c r="Q167" s="28">
        <f ca="1"/>
        <v>-5036.9228700591957</v>
      </c>
      <c r="R167" s="28">
        <v>0</v>
      </c>
      <c r="S167" s="28"/>
      <c r="T167" s="35" t="e">
        <f ca="1"/>
        <v>#DIV/0!</v>
      </c>
      <c r="U167" s="30">
        <f ca="1"/>
        <v>-2.4443918337720167</v>
      </c>
      <c r="V167" s="31">
        <v>0</v>
      </c>
      <c r="W167" s="32">
        <f ca="1"/>
        <v>-2.4443918337720167</v>
      </c>
      <c r="X167" s="32"/>
      <c r="Y167" s="28">
        <f t="shared" ca="1" si="43"/>
        <v>-4862.150606645836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4"/>
        <v>0</v>
      </c>
      <c r="N168" s="25">
        <v>152487.89284875704</v>
      </c>
      <c r="O168" s="26">
        <v>0</v>
      </c>
      <c r="P168" s="27">
        <f ca="1"/>
        <v>-1769.1056391377608</v>
      </c>
      <c r="Q168" s="28">
        <f ca="1"/>
        <v>-6296.2736832455794</v>
      </c>
      <c r="R168" s="28">
        <v>0</v>
      </c>
      <c r="S168" s="28"/>
      <c r="T168" s="35" t="e">
        <f ca="1"/>
        <v>#DIV/0!</v>
      </c>
      <c r="U168" s="30">
        <f ca="1"/>
        <v>-4.1290318631987715</v>
      </c>
      <c r="V168" s="31">
        <v>0</v>
      </c>
      <c r="W168" s="32">
        <f ca="1"/>
        <v>-4.1290318631987715</v>
      </c>
      <c r="X168" s="32"/>
      <c r="Y168" s="28">
        <f t="shared" ca="1" si="43"/>
        <v>-4527.1680441078188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4"/>
        <v>0</v>
      </c>
      <c r="N169" s="25">
        <v>6553.7218911599039</v>
      </c>
      <c r="O169" s="26">
        <v>0</v>
      </c>
      <c r="P169" s="27">
        <f ca="1"/>
        <v>-32.243116138799515</v>
      </c>
      <c r="Q169" s="28">
        <f ca="1"/>
        <v>-274.81771920346728</v>
      </c>
      <c r="R169" s="28">
        <v>0</v>
      </c>
      <c r="S169" s="28"/>
      <c r="T169" s="35" t="e">
        <f ca="1"/>
        <v>#DIV/0!</v>
      </c>
      <c r="U169" s="30">
        <f ca="1"/>
        <v>-4.1933076161525822</v>
      </c>
      <c r="V169" s="31">
        <v>0</v>
      </c>
      <c r="W169" s="32">
        <f ca="1"/>
        <v>-4.1933076161525822</v>
      </c>
      <c r="X169" s="32"/>
      <c r="Y169" s="28">
        <f t="shared" ca="1" si="43"/>
        <v>-242.57460306466777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4"/>
        <v>0</v>
      </c>
      <c r="N170" s="25">
        <v>942597.87961709592</v>
      </c>
      <c r="O170" s="26">
        <v>0</v>
      </c>
      <c r="P170" s="27">
        <f ca="1"/>
        <v>-44.679965784156906</v>
      </c>
      <c r="Q170" s="28">
        <f ca="1"/>
        <v>-187.0406223991161</v>
      </c>
      <c r="R170" s="28">
        <v>0</v>
      </c>
      <c r="S170" s="28"/>
      <c r="T170" s="35" t="e">
        <f ca="1"/>
        <v>#DIV/0!</v>
      </c>
      <c r="U170" s="30">
        <f ca="1"/>
        <v>-1.9843098148607775E-2</v>
      </c>
      <c r="V170" s="31">
        <v>0</v>
      </c>
      <c r="W170" s="32">
        <f ca="1"/>
        <v>-1.9843098148607775E-2</v>
      </c>
      <c r="X170" s="32"/>
      <c r="Y170" s="28">
        <f t="shared" ca="1" si="43"/>
        <v>-142.3606566149592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4"/>
        <v>0</v>
      </c>
      <c r="N171" s="25">
        <v>70882.125710214474</v>
      </c>
      <c r="O171" s="26">
        <v>0</v>
      </c>
      <c r="P171" s="27">
        <f ca="1"/>
        <v>-2627.421334983163</v>
      </c>
      <c r="Q171" s="28">
        <f ca="1"/>
        <v>-3453.0226028788466</v>
      </c>
      <c r="R171" s="28">
        <v>0</v>
      </c>
      <c r="S171" s="28"/>
      <c r="T171" s="35" t="e">
        <f ca="1"/>
        <v>#DIV/0!</v>
      </c>
      <c r="U171" s="30">
        <f ca="1"/>
        <v>-4.871499786837302</v>
      </c>
      <c r="V171" s="31">
        <v>0</v>
      </c>
      <c r="W171" s="32">
        <f ca="1"/>
        <v>-4.871499786837302</v>
      </c>
      <c r="X171" s="32"/>
      <c r="Y171" s="28">
        <f t="shared" ca="1" si="43"/>
        <v>-825.60126789568358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4"/>
        <v>0</v>
      </c>
      <c r="N172" s="25">
        <v>190455.98786548473</v>
      </c>
      <c r="O172" s="26">
        <v>0</v>
      </c>
      <c r="P172" s="27">
        <f ca="1"/>
        <v>1593.1488897625782</v>
      </c>
      <c r="Q172" s="28">
        <f ca="1"/>
        <v>-204.04636453887065</v>
      </c>
      <c r="R172" s="28">
        <v>0</v>
      </c>
      <c r="S172" s="28"/>
      <c r="T172" s="35" t="e">
        <f ca="1"/>
        <v>#DIV/0!</v>
      </c>
      <c r="U172" s="30">
        <f ca="1"/>
        <v>-0.10713570459280311</v>
      </c>
      <c r="V172" s="31">
        <v>0</v>
      </c>
      <c r="W172" s="32">
        <f ca="1"/>
        <v>-0.10713570459280311</v>
      </c>
      <c r="X172" s="32"/>
      <c r="Y172" s="28">
        <f t="shared" ca="1" si="43"/>
        <v>-1797.1952543014488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4"/>
        <v>0</v>
      </c>
      <c r="N173" s="25">
        <v>220234.90508768329</v>
      </c>
      <c r="O173" s="26">
        <v>0</v>
      </c>
      <c r="P173" s="27">
        <f ca="1"/>
        <v>-9984.0058175487356</v>
      </c>
      <c r="Q173" s="28">
        <f ca="1"/>
        <v>-14014.213780721593</v>
      </c>
      <c r="R173" s="28">
        <v>0</v>
      </c>
      <c r="S173" s="28"/>
      <c r="T173" s="35" t="e">
        <f ca="1"/>
        <v>#DIV/0!</v>
      </c>
      <c r="U173" s="30">
        <f ca="1"/>
        <v>-6.3633027540035219</v>
      </c>
      <c r="V173" s="31">
        <v>0</v>
      </c>
      <c r="W173" s="32">
        <f ca="1"/>
        <v>-6.3633027540035219</v>
      </c>
      <c r="X173" s="32"/>
      <c r="Y173" s="28">
        <f t="shared" ca="1" si="43"/>
        <v>-4030.2079631728575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4"/>
        <v>0</v>
      </c>
      <c r="N174" s="25">
        <v>984008.95401885267</v>
      </c>
      <c r="O174" s="26">
        <v>0</v>
      </c>
      <c r="P174" s="27">
        <v>0</v>
      </c>
      <c r="Q174" s="28">
        <f ca="1"/>
        <v>-53880.084158484911</v>
      </c>
      <c r="R174" s="28">
        <v>0</v>
      </c>
      <c r="S174" s="28"/>
      <c r="T174" s="35" t="e">
        <f ca="1"/>
        <v>#DIV/0!</v>
      </c>
      <c r="U174" s="30">
        <f ca="1"/>
        <v>-5.4755684832368523</v>
      </c>
      <c r="V174" s="31">
        <v>0</v>
      </c>
      <c r="W174" s="32">
        <f ca="1"/>
        <v>-5.4755684832368523</v>
      </c>
      <c r="X174" s="32"/>
      <c r="Y174" s="28">
        <f t="shared" ca="1" si="43"/>
        <v>-53880.084158484911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4"/>
        <v>0</v>
      </c>
      <c r="N175" s="25">
        <v>102122.90273154878</v>
      </c>
      <c r="O175" s="26">
        <v>0</v>
      </c>
      <c r="P175" s="27">
        <v>0</v>
      </c>
      <c r="Q175" s="28">
        <f ca="1"/>
        <v>-4956.8115720935548</v>
      </c>
      <c r="R175" s="28">
        <v>0</v>
      </c>
      <c r="S175" s="28"/>
      <c r="T175" s="35" t="e">
        <f ca="1"/>
        <v>#DIV/0!</v>
      </c>
      <c r="U175" s="30">
        <f ca="1"/>
        <v>-4.8537707404611892</v>
      </c>
      <c r="V175" s="31">
        <v>0</v>
      </c>
      <c r="W175" s="32">
        <f ca="1"/>
        <v>-4.8537707404611892</v>
      </c>
      <c r="X175" s="32"/>
      <c r="Y175" s="28">
        <f t="shared" ca="1" si="43"/>
        <v>-4956.8115720935548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4"/>
        <v>0</v>
      </c>
      <c r="N176" s="25">
        <v>186441.53404048242</v>
      </c>
      <c r="O176" s="26">
        <v>0</v>
      </c>
      <c r="P176" s="27">
        <v>0</v>
      </c>
      <c r="Q176" s="28">
        <f ca="1"/>
        <v>-9013.5656278000934</v>
      </c>
      <c r="R176" s="28">
        <v>0</v>
      </c>
      <c r="S176" s="28"/>
      <c r="T176" s="35" t="e">
        <f ca="1"/>
        <v>#DIV/0!</v>
      </c>
      <c r="U176" s="30">
        <f ca="1"/>
        <v>-4.8345266381700975</v>
      </c>
      <c r="V176" s="31">
        <v>0</v>
      </c>
      <c r="W176" s="32">
        <f ca="1"/>
        <v>-4.8345266381700975</v>
      </c>
      <c r="X176" s="32"/>
      <c r="Y176" s="28">
        <f t="shared" ca="1" si="43"/>
        <v>-9013.5656278000934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4"/>
        <v>0</v>
      </c>
      <c r="N177" s="25">
        <v>481024.87341683905</v>
      </c>
      <c r="O177" s="26">
        <v>0</v>
      </c>
      <c r="P177" s="27">
        <v>0</v>
      </c>
      <c r="Q177" s="28">
        <f ca="1"/>
        <v>-17658.867754282801</v>
      </c>
      <c r="R177" s="28">
        <v>0</v>
      </c>
      <c r="S177" s="28"/>
      <c r="T177" s="35" t="e">
        <f ca="1"/>
        <v>#DIV/0!</v>
      </c>
      <c r="U177" s="30">
        <f ca="1"/>
        <v>-3.6710924382865029</v>
      </c>
      <c r="V177" s="31">
        <v>0</v>
      </c>
      <c r="W177" s="32">
        <f ca="1"/>
        <v>-3.6710924382865029</v>
      </c>
      <c r="X177" s="32"/>
      <c r="Y177" s="28">
        <f t="shared" ca="1" si="43"/>
        <v>-17658.867754282801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4"/>
        <v>0</v>
      </c>
      <c r="N178" s="25">
        <v>1146950.6898111301</v>
      </c>
      <c r="O178" s="26">
        <v>0</v>
      </c>
      <c r="P178" s="27">
        <v>0</v>
      </c>
      <c r="Q178" s="28">
        <f ca="1"/>
        <v>-34344.156086202238</v>
      </c>
      <c r="R178" s="28">
        <v>0</v>
      </c>
      <c r="S178" s="28"/>
      <c r="T178" s="35" t="e">
        <f ca="1"/>
        <v>#DIV/0!</v>
      </c>
      <c r="U178" s="30">
        <f ca="1"/>
        <v>-2.9943881974435831</v>
      </c>
      <c r="V178" s="31">
        <v>0</v>
      </c>
      <c r="W178" s="32">
        <f ca="1"/>
        <v>-2.9943881974435831</v>
      </c>
      <c r="X178" s="32"/>
      <c r="Y178" s="28">
        <f t="shared" ca="1" si="43"/>
        <v>-34344.156086202238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4"/>
        <v>0</v>
      </c>
      <c r="N179" s="25">
        <v>1734917.9999999993</v>
      </c>
      <c r="O179" s="26">
        <v>0</v>
      </c>
      <c r="P179" s="27">
        <v>0</v>
      </c>
      <c r="Q179" s="28">
        <f ca="1"/>
        <v>-75126.314981140269</v>
      </c>
      <c r="R179" s="28">
        <v>0</v>
      </c>
      <c r="S179" s="28"/>
      <c r="T179" s="35" t="e">
        <f ca="1"/>
        <v>#DIV/0!</v>
      </c>
      <c r="U179" s="30">
        <f ca="1"/>
        <v>-4.3302516304021461</v>
      </c>
      <c r="V179" s="31">
        <v>0</v>
      </c>
      <c r="W179" s="32">
        <f ca="1"/>
        <v>-4.3302516304021461</v>
      </c>
      <c r="X179" s="32"/>
      <c r="Y179" s="28">
        <f t="shared" ca="1" si="43"/>
        <v>-75126.314981140269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44"/>
        <v>0</v>
      </c>
      <c r="N180" s="25">
        <v>1837795.0000000002</v>
      </c>
      <c r="O180" s="26">
        <v>0</v>
      </c>
      <c r="P180" s="27">
        <v>0</v>
      </c>
      <c r="Q180" s="28">
        <f ca="1"/>
        <v>-45023.714616080535</v>
      </c>
      <c r="R180" s="28"/>
      <c r="S180" s="28"/>
      <c r="T180" s="35" t="e">
        <f ca="1"/>
        <v>#DIV/0!</v>
      </c>
      <c r="U180" s="30">
        <f t="array" aca="1" ref="U180" ca="1">dm_endo/x*100</f>
        <v>-3.1302931128650657</v>
      </c>
      <c r="V180" s="31">
        <v>0</v>
      </c>
      <c r="W180" s="32">
        <f ca="1"/>
        <v>-2.4498768696225928</v>
      </c>
      <c r="X180" s="32"/>
      <c r="Y180" s="28">
        <f t="shared" ca="1" si="43"/>
        <v>-45023.714616080535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45">SUM(M8:M179)</f>
        <v>15147</v>
      </c>
      <c r="N181" s="13"/>
      <c r="O181" s="13"/>
      <c r="P181" s="37">
        <f ca="1">SUM(dm_exo)</f>
        <v>-237702.45677255734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" si="46">SUM(AK8:AK179)</f>
        <v>3553442.0000000009</v>
      </c>
      <c r="AL181" s="38">
        <f t="shared" ref="AL181:AM181" ca="1" si="47">SUM(AL8:AL179)</f>
        <v>-59069.982357506597</v>
      </c>
      <c r="AM181" s="38">
        <f t="shared" ca="1" si="47"/>
        <v>-82029.733664012383</v>
      </c>
      <c r="AN181" s="38">
        <f ca="1">SUM(AN8:AN179)</f>
        <v>-141099.71602151895</v>
      </c>
      <c r="AO181" s="17"/>
      <c r="AP181" s="17"/>
      <c r="AQ181" s="17"/>
      <c r="AR181" s="17"/>
      <c r="AS181" s="17"/>
      <c r="AT181" s="38">
        <f ca="1">SUM(AT8:AT179)</f>
        <v>-440.68789788443735</v>
      </c>
      <c r="AU181" s="17"/>
      <c r="AV181" s="21"/>
      <c r="AW181" s="21"/>
      <c r="AX181" s="21"/>
      <c r="AY181" s="21"/>
      <c r="AZ181" s="21"/>
      <c r="BA181" s="197"/>
      <c r="BB181" s="206">
        <f t="shared" ref="BB181:BG181" si="48">SUM(BB8:BB180)</f>
        <v>99.999999999999972</v>
      </c>
      <c r="BC181" s="206">
        <f ca="1">100*AN181/AK181</f>
        <v>-3.9707898995261188</v>
      </c>
      <c r="BD181" s="206"/>
      <c r="BE181" s="206">
        <f t="shared" ca="1" si="48"/>
        <v>-3.9707898995261184</v>
      </c>
      <c r="BF181" s="207"/>
      <c r="BG181" s="206">
        <f t="shared" si="48"/>
        <v>99.999999999999986</v>
      </c>
      <c r="BH181" s="208">
        <f ca="1">100*AT181/M181</f>
        <v>-2.9094071293618362</v>
      </c>
      <c r="BI181" s="208"/>
      <c r="BJ181" s="206">
        <f ca="1">SUM(BJ8:BJ180)</f>
        <v>-2.9094071293618371</v>
      </c>
      <c r="BK181" s="207"/>
      <c r="BL181" s="197"/>
      <c r="BM181" s="199"/>
      <c r="BN181" s="209">
        <f ca="1">SUM(BN8:BN180)</f>
        <v>-3.9707898995261188</v>
      </c>
      <c r="BO181" s="199"/>
      <c r="BP181" s="209">
        <f ca="1">SUM(BP8:BP180)</f>
        <v>-2.9094071293618375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-345405.95916136174</v>
      </c>
      <c r="U184" s="41">
        <f t="shared" ref="U184:U193" ca="1" si="49">100*Q184/N184</f>
        <v>-4.3589831952532299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TRANSPOSE(Q3Shock!N180:P180)</f>
        <v>-108615.84934262888</v>
      </c>
      <c r="U185" s="41">
        <f t="shared" ca="1" si="49"/>
        <v>-4.4933252971068978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49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-62935.518318975868</v>
      </c>
      <c r="U187" s="41">
        <f t="shared" ca="1" si="49"/>
        <v>-7.5986596138794518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49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Q3Shock!Q180</f>
        <v>-66151.089110952671</v>
      </c>
      <c r="U189" s="41">
        <f t="shared" ca="1" si="49"/>
        <v>-5.4144626478580387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-73526.428159193383</v>
      </c>
      <c r="U190" s="41">
        <f t="shared" ca="1" si="49"/>
        <v>-5.7716087234723759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-164176.02861336403</v>
      </c>
      <c r="U191" s="41">
        <f t="shared" ca="1" si="49"/>
        <v>-4.052308292237389</v>
      </c>
      <c r="Z191" s="42"/>
      <c r="AA191" s="42"/>
      <c r="AB191" s="42"/>
    </row>
    <row r="192" spans="1:76" x14ac:dyDescent="0.2">
      <c r="A192" s="13"/>
      <c r="B192" s="13" t="s">
        <v>757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29">
        <f>N192/N191%</f>
        <v>-4.5930562617551383</v>
      </c>
      <c r="Q192" s="6">
        <f ca="1">Q189-Q190</f>
        <v>7375.3390482407121</v>
      </c>
      <c r="U192" s="228">
        <f ca="1">(N192+Q192)/(N191+Q191)%</f>
        <v>-4.5973101319907972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-4956.8115720935548</v>
      </c>
      <c r="U193" s="41">
        <f t="shared" ca="1" si="49"/>
        <v>-4.8537707404611892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50">N176</f>
        <v>186441.53404048242</v>
      </c>
      <c r="Q194" s="40">
        <f t="shared" ref="Q194:Q196" ca="1" si="51">Q176</f>
        <v>-9013.5656278000934</v>
      </c>
      <c r="U194" s="41">
        <f t="shared" ref="U194:U196" ca="1" si="52">100*Q194/N194</f>
        <v>-4.8345266381700975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50"/>
        <v>481024.87341683905</v>
      </c>
      <c r="Q195" s="40">
        <f t="shared" ca="1" si="51"/>
        <v>-17658.867754282801</v>
      </c>
      <c r="U195" s="41">
        <f t="shared" ca="1" si="52"/>
        <v>-3.6710924382865029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50"/>
        <v>1146950.6898111301</v>
      </c>
      <c r="Q196" s="40">
        <f t="shared" ca="1" si="51"/>
        <v>-34344.156086202238</v>
      </c>
      <c r="U196" s="41">
        <f t="shared" ca="1" si="52"/>
        <v>-2.9943881974435826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-65973.401040378696</v>
      </c>
      <c r="U197" s="41">
        <f ca="1">100*Q197/N197</f>
        <v>-3.4612592437341005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-75126.314981140269</v>
      </c>
      <c r="U198" s="41">
        <f ca="1">100*Q198/N198</f>
        <v>-4.5603236016450444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-141099.71602151898</v>
      </c>
      <c r="U199" s="41">
        <f ca="1">100*Q199/N199</f>
        <v>-3.9707898995261219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-2764.7625060931136</v>
      </c>
      <c r="U200" s="41">
        <f t="shared" ref="U200:U203" ca="1" si="53">100*Q200/N200</f>
        <v>-3.8255489838152408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-143864.47852761208</v>
      </c>
      <c r="U201" s="41">
        <f t="shared" ca="1" si="53"/>
        <v>-3.9678948258621718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-2730.2941476975916</v>
      </c>
      <c r="U202" s="41">
        <f t="shared" ca="1" si="53"/>
        <v>-6.1620794161270904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-17581.255938054408</v>
      </c>
      <c r="U203" s="41">
        <f t="shared" ca="1" si="53"/>
        <v>-4.6096754155240065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-164176.02861336409</v>
      </c>
      <c r="U204" s="41">
        <f t="shared" ref="U204" ca="1" si="54">100*Q204/N204</f>
        <v>-4.0523082922373916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-17593.872101812711</v>
      </c>
      <c r="U206" s="41">
        <f ca="1">100*Q206/N206</f>
        <v>-2.8958627577248888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-166940.79111945719</v>
      </c>
      <c r="U207" s="41">
        <f ca="1">100*Q207/N207</f>
        <v>-3.4957388397581184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-940.98407376959256</v>
      </c>
      <c r="R208" s="40">
        <v>0</v>
      </c>
      <c r="S208" s="40"/>
      <c r="T208" s="43"/>
      <c r="U208" s="41">
        <f t="shared" ref="U208:U221" ca="1" si="55">100*Q208/N208</f>
        <v>-1.4259593589188178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-1493.3524947391625</v>
      </c>
      <c r="R209" s="40">
        <v>0</v>
      </c>
      <c r="S209" s="40"/>
      <c r="T209" s="43"/>
      <c r="U209" s="41">
        <f t="shared" ca="1" si="55"/>
        <v>-1.6413189995613435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-1906.6556607131313</v>
      </c>
      <c r="R210" s="40">
        <v>0</v>
      </c>
      <c r="S210" s="40"/>
      <c r="T210" s="43"/>
      <c r="U210" s="41">
        <f t="shared" ca="1" si="55"/>
        <v>-1.7911260262690627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-2566.9124703210296</v>
      </c>
      <c r="R211" s="40">
        <v>0</v>
      </c>
      <c r="S211" s="40"/>
      <c r="T211" s="43"/>
      <c r="U211" s="41">
        <f t="shared" ca="1" si="55"/>
        <v>-2.0786052236255803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-3350.0439065487558</v>
      </c>
      <c r="R212" s="40">
        <v>0</v>
      </c>
      <c r="S212" s="40"/>
      <c r="T212" s="43"/>
      <c r="U212" s="41">
        <f t="shared" ca="1" si="55"/>
        <v>-2.4097622605769229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-5174.2654315070622</v>
      </c>
      <c r="R213" s="40">
        <v>0</v>
      </c>
      <c r="S213" s="40"/>
      <c r="T213" s="43"/>
      <c r="U213" s="41">
        <f t="shared" ca="1" si="55"/>
        <v>-2.8136253215552505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-6978.2291951367424</v>
      </c>
      <c r="R214" s="40">
        <v>0</v>
      </c>
      <c r="S214" s="40"/>
      <c r="T214" s="43"/>
      <c r="U214" s="41">
        <f t="shared" ca="1" si="55"/>
        <v>-3.136742120492348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-11111.516276777093</v>
      </c>
      <c r="R215" s="40">
        <v>0</v>
      </c>
      <c r="S215" s="40"/>
      <c r="T215" s="43"/>
      <c r="U215" s="41">
        <f t="shared" ca="1" si="55"/>
        <v>-3.2594094651937029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-20640.621876052501</v>
      </c>
      <c r="R216" s="40">
        <v>0</v>
      </c>
      <c r="S216" s="40"/>
      <c r="T216" s="43"/>
      <c r="U216" s="41">
        <f t="shared" ca="1" si="55"/>
        <v>-3.2274551622820966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-5772.9244779051951</v>
      </c>
      <c r="R217" s="40">
        <v>0</v>
      </c>
      <c r="S217" s="40"/>
      <c r="T217" s="43"/>
      <c r="U217" s="41">
        <f t="shared" ca="1" si="55"/>
        <v>-3.2474285787884418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-6487.2226862054558</v>
      </c>
      <c r="R218" s="40">
        <v>0</v>
      </c>
      <c r="S218" s="40"/>
      <c r="T218" s="43"/>
      <c r="U218" s="41">
        <f t="shared" ca="1" si="55"/>
        <v>-3.1508798417766215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-8353.0195390799618</v>
      </c>
      <c r="R219" s="40">
        <v>0</v>
      </c>
      <c r="S219" s="40"/>
      <c r="T219" s="43"/>
      <c r="U219" s="41">
        <f t="shared" ca="1" si="55"/>
        <v>-3.2300092337341906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-10009.299846643225</v>
      </c>
      <c r="R220" s="40">
        <v>0</v>
      </c>
      <c r="S220" s="40"/>
      <c r="T220" s="43"/>
      <c r="U220" s="41">
        <f t="shared" ca="1" si="55"/>
        <v>-3.0627439803516663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-17071.823143087699</v>
      </c>
      <c r="R221" s="40">
        <v>0</v>
      </c>
      <c r="S221" s="40"/>
      <c r="T221" s="43"/>
      <c r="U221" s="41">
        <f t="shared" ca="1" si="55"/>
        <v>-3.0866787309816308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-22410.443232735473</v>
      </c>
      <c r="R222" s="6"/>
      <c r="S222" s="6"/>
      <c r="T222" s="6"/>
      <c r="U222" s="41">
        <f t="shared" ref="U222:U230" ca="1" si="56">100*Q222/N222</f>
        <v>-2.4037698683905058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-79446.427845751125</v>
      </c>
      <c r="U223" s="41">
        <f t="shared" ca="1" si="56"/>
        <v>-3.1745695612321354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-101856.8710784866</v>
      </c>
      <c r="U224" s="41">
        <f t="shared" ca="1" si="56"/>
        <v>-2.9653579042632932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-53.427011685832738</v>
      </c>
      <c r="U225" s="41">
        <f t="shared" ca="1" si="56"/>
        <v>-2.4516619177777295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-72.873328706205427</v>
      </c>
      <c r="U226" s="41">
        <f t="shared" ca="1" si="56"/>
        <v>-2.5872396482900357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-153.3470019336024</v>
      </c>
      <c r="U227" s="41">
        <f t="shared" ca="1" si="56"/>
        <v>-3.3680094501939193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-161.04055555879688</v>
      </c>
      <c r="U228" s="41">
        <f t="shared" ca="1" si="56"/>
        <v>-2.8767030730303946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-440.68789788443746</v>
      </c>
      <c r="U229" s="41">
        <f t="shared" ca="1" si="56"/>
        <v>-2.9094071293618367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-7029.614216285474</v>
      </c>
      <c r="U230" s="41">
        <f t="shared" ca="1" si="56"/>
        <v>-3.2129459724825842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-23119.816742420207</v>
      </c>
      <c r="U231" s="41">
        <f t="shared" ref="U231:U240" ca="1" si="57">100*Q231/N231</f>
        <v>-4.3331487157488446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-108051.87444614038</v>
      </c>
      <c r="U232" s="41">
        <f t="shared" ca="1" si="57"/>
        <v>-5.611394709229268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-6212.2136627037107</v>
      </c>
      <c r="U233" s="41">
        <f t="shared" ca="1" si="57"/>
        <v>-2.5795775183653649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-29591.432690309164</v>
      </c>
      <c r="U234" s="41">
        <f t="shared" ca="1" si="57"/>
        <v>-7.2256144896982644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-47466.266201761318</v>
      </c>
      <c r="U235" s="41">
        <f t="shared" ca="1" si="57"/>
        <v>-5.7261542282427964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-41811.233740235257</v>
      </c>
      <c r="U236" s="41">
        <f t="shared" ca="1" si="57"/>
        <v>-5.9627610109410423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-46526.765258651241</v>
      </c>
      <c r="U237" s="41">
        <f t="shared" ca="1" si="57"/>
        <v>-3.3876588451907081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-5128.32661442673</v>
      </c>
      <c r="U238" s="41">
        <f t="shared" ca="1" si="57"/>
        <v>-0.43445882904328564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-30468.415588428263</v>
      </c>
      <c r="U239" s="41">
        <f t="shared" ca="1" si="57"/>
        <v>-5.9536471939266411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-345405.95916136174</v>
      </c>
      <c r="U240" s="41">
        <f t="shared" ca="1" si="57"/>
        <v>-4.3589831952532307</v>
      </c>
      <c r="X240" s="6"/>
      <c r="Y240" s="6"/>
      <c r="Z240" s="42"/>
    </row>
  </sheetData>
  <conditionalFormatting sqref="R8:R181 W174:X181 P205:P224 R205:R224 W205:X224 W185:X203 P185:P203 R185:R203">
    <cfRule type="cellIs" dxfId="174" priority="6" operator="notEqual">
      <formula>0</formula>
    </cfRule>
  </conditionalFormatting>
  <conditionalFormatting sqref="O8:O181 O205:O224 O185:O203">
    <cfRule type="cellIs" dxfId="173" priority="5" operator="equal">
      <formula>1</formula>
    </cfRule>
  </conditionalFormatting>
  <conditionalFormatting sqref="P8:P180">
    <cfRule type="cellIs" dxfId="172" priority="4" operator="notEqual">
      <formula>0</formula>
    </cfRule>
  </conditionalFormatting>
  <conditionalFormatting sqref="Y181">
    <cfRule type="cellIs" dxfId="171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7F163-BF6A-4737-846A-9183ABB7D4C4}">
  <sheetPr>
    <tabColor rgb="FF00B0F0"/>
  </sheetPr>
  <dimension ref="A1:BJ112"/>
  <sheetViews>
    <sheetView tabSelected="1"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4.85546875" style="2" bestFit="1" customWidth="1"/>
    <col min="48" max="48" width="3.85546875" style="2" bestFit="1" customWidth="1"/>
    <col min="49" max="49" width="3.42578125" style="2" bestFit="1" customWidth="1"/>
    <col min="50" max="50" width="3.855468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274" t="s">
        <v>735</v>
      </c>
      <c r="E1" s="275"/>
      <c r="F1" s="275"/>
      <c r="G1" s="275"/>
      <c r="H1" s="276"/>
      <c r="J1" s="274" t="s">
        <v>736</v>
      </c>
      <c r="K1" s="275"/>
      <c r="L1" s="275"/>
      <c r="M1" s="275"/>
      <c r="N1" s="276"/>
      <c r="P1" s="277" t="s">
        <v>737</v>
      </c>
      <c r="Q1" s="277"/>
      <c r="R1" s="277"/>
      <c r="S1" s="277"/>
      <c r="T1" s="277"/>
    </row>
    <row r="2" spans="1:62" ht="15.75" customHeight="1" x14ac:dyDescent="0.2">
      <c r="D2" s="284" t="s">
        <v>715</v>
      </c>
      <c r="E2" s="285"/>
      <c r="F2" s="285"/>
      <c r="G2" s="285"/>
      <c r="H2" s="286"/>
      <c r="J2" s="287" t="s">
        <v>720</v>
      </c>
      <c r="K2" s="288"/>
      <c r="L2" s="288"/>
      <c r="M2" s="288"/>
      <c r="N2" s="289"/>
      <c r="P2" s="293" t="s">
        <v>731</v>
      </c>
      <c r="Q2" s="294"/>
      <c r="R2" s="297" t="s">
        <v>726</v>
      </c>
      <c r="S2" s="298"/>
      <c r="T2" s="299"/>
      <c r="V2" s="278" t="s">
        <v>722</v>
      </c>
      <c r="W2" s="279"/>
      <c r="X2" s="279"/>
      <c r="Y2" s="279"/>
      <c r="Z2" s="280"/>
      <c r="AB2" s="268" t="s">
        <v>729</v>
      </c>
      <c r="AC2" s="269"/>
      <c r="AD2" s="269"/>
      <c r="AE2" s="269"/>
      <c r="AF2" s="270"/>
      <c r="AH2" s="278" t="s">
        <v>730</v>
      </c>
      <c r="AI2" s="279"/>
      <c r="AJ2" s="279"/>
      <c r="AK2" s="279"/>
      <c r="AL2" s="280"/>
      <c r="AN2" s="268" t="s">
        <v>738</v>
      </c>
      <c r="AO2" s="269"/>
      <c r="AP2" s="269"/>
      <c r="AQ2" s="269"/>
      <c r="AR2" s="270"/>
      <c r="AT2" s="268" t="s">
        <v>768</v>
      </c>
      <c r="AU2" s="269"/>
      <c r="AV2" s="269"/>
      <c r="AW2" s="269"/>
      <c r="AX2" s="270"/>
      <c r="AZ2" s="318" t="s">
        <v>758</v>
      </c>
      <c r="BA2" s="319"/>
      <c r="BB2" s="319"/>
      <c r="BC2" s="319"/>
      <c r="BD2" s="320"/>
      <c r="BF2" s="318" t="s">
        <v>759</v>
      </c>
      <c r="BG2" s="319"/>
      <c r="BH2" s="319"/>
      <c r="BI2" s="319"/>
      <c r="BJ2" s="320"/>
    </row>
    <row r="3" spans="1:62" ht="15.75" customHeight="1" x14ac:dyDescent="0.2">
      <c r="A3" s="267" t="s">
        <v>810</v>
      </c>
      <c r="B3" s="267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290"/>
      <c r="K3" s="291"/>
      <c r="L3" s="291"/>
      <c r="M3" s="291"/>
      <c r="N3" s="292"/>
      <c r="P3" s="295"/>
      <c r="Q3" s="296"/>
      <c r="R3" s="300"/>
      <c r="S3" s="301"/>
      <c r="T3" s="302"/>
      <c r="V3" s="281"/>
      <c r="W3" s="282"/>
      <c r="X3" s="282"/>
      <c r="Y3" s="282"/>
      <c r="Z3" s="283"/>
      <c r="AB3" s="271"/>
      <c r="AC3" s="272"/>
      <c r="AD3" s="272"/>
      <c r="AE3" s="272"/>
      <c r="AF3" s="273"/>
      <c r="AH3" s="281"/>
      <c r="AI3" s="282"/>
      <c r="AJ3" s="282"/>
      <c r="AK3" s="282"/>
      <c r="AL3" s="283"/>
      <c r="AN3" s="271"/>
      <c r="AO3" s="272"/>
      <c r="AP3" s="272"/>
      <c r="AQ3" s="272"/>
      <c r="AR3" s="273"/>
      <c r="AT3" s="271"/>
      <c r="AU3" s="330"/>
      <c r="AV3" s="330"/>
      <c r="AW3" s="330"/>
      <c r="AX3" s="273"/>
      <c r="AZ3" s="321"/>
      <c r="BA3" s="322"/>
      <c r="BB3" s="322"/>
      <c r="BC3" s="322"/>
      <c r="BD3" s="323"/>
      <c r="BF3" s="321"/>
      <c r="BG3" s="322"/>
      <c r="BH3" s="322"/>
      <c r="BI3" s="322"/>
      <c r="BJ3" s="323"/>
    </row>
    <row r="4" spans="1:62" ht="15.75" customHeight="1" x14ac:dyDescent="0.2">
      <c r="A4" s="267"/>
      <c r="B4" s="267"/>
      <c r="D4" s="126"/>
      <c r="E4" s="129"/>
      <c r="F4" s="129"/>
      <c r="G4" s="129"/>
      <c r="H4" s="130"/>
      <c r="J4" s="290"/>
      <c r="K4" s="291"/>
      <c r="L4" s="291"/>
      <c r="M4" s="291"/>
      <c r="N4" s="292"/>
      <c r="P4" s="295"/>
      <c r="Q4" s="296"/>
      <c r="R4" s="303"/>
      <c r="S4" s="304"/>
      <c r="T4" s="305"/>
      <c r="V4" s="281"/>
      <c r="W4" s="282"/>
      <c r="X4" s="282"/>
      <c r="Y4" s="282"/>
      <c r="Z4" s="283"/>
      <c r="AB4" s="271"/>
      <c r="AC4" s="272"/>
      <c r="AD4" s="272"/>
      <c r="AE4" s="272"/>
      <c r="AF4" s="273"/>
      <c r="AH4" s="281"/>
      <c r="AI4" s="282"/>
      <c r="AJ4" s="282"/>
      <c r="AK4" s="282"/>
      <c r="AL4" s="283"/>
      <c r="AN4" s="271"/>
      <c r="AO4" s="272"/>
      <c r="AP4" s="272"/>
      <c r="AQ4" s="272"/>
      <c r="AR4" s="273"/>
      <c r="AT4" s="271"/>
      <c r="AU4" s="330"/>
      <c r="AV4" s="330"/>
      <c r="AW4" s="330"/>
      <c r="AX4" s="273"/>
      <c r="AZ4" s="321"/>
      <c r="BA4" s="322"/>
      <c r="BB4" s="322"/>
      <c r="BC4" s="322"/>
      <c r="BD4" s="323"/>
      <c r="BF4" s="321"/>
      <c r="BG4" s="322"/>
      <c r="BH4" s="322"/>
      <c r="BI4" s="322"/>
      <c r="BJ4" s="323"/>
    </row>
    <row r="5" spans="1:62" x14ac:dyDescent="0.2">
      <c r="A5" s="139" t="s">
        <v>721</v>
      </c>
      <c r="B5" s="139" t="s">
        <v>711</v>
      </c>
      <c r="D5" s="306" t="s">
        <v>573</v>
      </c>
      <c r="E5" s="307"/>
      <c r="F5" s="307"/>
      <c r="G5" s="307"/>
      <c r="H5" s="308"/>
      <c r="J5" s="309" t="s">
        <v>573</v>
      </c>
      <c r="K5" s="310"/>
      <c r="L5" s="310"/>
      <c r="M5" s="310"/>
      <c r="N5" s="311"/>
      <c r="O5" s="34"/>
      <c r="P5" s="306" t="s">
        <v>573</v>
      </c>
      <c r="Q5" s="307"/>
      <c r="R5" s="307"/>
      <c r="S5" s="307"/>
      <c r="T5" s="308"/>
      <c r="U5" s="34"/>
      <c r="V5" s="315" t="s">
        <v>573</v>
      </c>
      <c r="W5" s="316"/>
      <c r="X5" s="316"/>
      <c r="Y5" s="316"/>
      <c r="Z5" s="317"/>
      <c r="AB5" s="312" t="s">
        <v>573</v>
      </c>
      <c r="AC5" s="313"/>
      <c r="AD5" s="313"/>
      <c r="AE5" s="313"/>
      <c r="AF5" s="314"/>
      <c r="AH5" s="315" t="s">
        <v>573</v>
      </c>
      <c r="AI5" s="316"/>
      <c r="AJ5" s="316"/>
      <c r="AK5" s="316"/>
      <c r="AL5" s="317"/>
      <c r="AN5" s="306" t="s">
        <v>573</v>
      </c>
      <c r="AO5" s="307"/>
      <c r="AP5" s="307"/>
      <c r="AQ5" s="307"/>
      <c r="AR5" s="308"/>
      <c r="AT5" s="306" t="s">
        <v>573</v>
      </c>
      <c r="AU5" s="336"/>
      <c r="AV5" s="336"/>
      <c r="AW5" s="336"/>
      <c r="AX5" s="308"/>
      <c r="AZ5" s="327" t="s">
        <v>573</v>
      </c>
      <c r="BA5" s="328"/>
      <c r="BB5" s="328"/>
      <c r="BC5" s="328"/>
      <c r="BD5" s="329"/>
      <c r="BF5" s="327" t="s">
        <v>573</v>
      </c>
      <c r="BG5" s="328"/>
      <c r="BH5" s="328"/>
      <c r="BI5" s="328"/>
      <c r="BJ5" s="329"/>
    </row>
    <row r="6" spans="1:62" s="131" customFormat="1" x14ac:dyDescent="0.2">
      <c r="A6" s="140" t="s">
        <v>723</v>
      </c>
      <c r="B6" s="140" t="s">
        <v>727</v>
      </c>
      <c r="D6" s="132"/>
      <c r="E6" s="133" t="s">
        <v>716</v>
      </c>
      <c r="F6" s="133" t="s">
        <v>717</v>
      </c>
      <c r="G6" s="133" t="s">
        <v>718</v>
      </c>
      <c r="H6" s="134" t="s">
        <v>719</v>
      </c>
      <c r="J6" s="135"/>
      <c r="K6" s="136" t="s">
        <v>716</v>
      </c>
      <c r="L6" s="136" t="s">
        <v>717</v>
      </c>
      <c r="M6" s="136" t="s">
        <v>718</v>
      </c>
      <c r="N6" s="137" t="s">
        <v>719</v>
      </c>
      <c r="O6" s="138"/>
      <c r="P6" s="132"/>
      <c r="Q6" s="133" t="s">
        <v>716</v>
      </c>
      <c r="R6" s="133" t="s">
        <v>717</v>
      </c>
      <c r="S6" s="133" t="s">
        <v>718</v>
      </c>
      <c r="T6" s="134" t="s">
        <v>719</v>
      </c>
      <c r="U6" s="138"/>
      <c r="V6" s="135"/>
      <c r="W6" s="136" t="s">
        <v>716</v>
      </c>
      <c r="X6" s="136" t="s">
        <v>717</v>
      </c>
      <c r="Y6" s="136" t="s">
        <v>718</v>
      </c>
      <c r="Z6" s="137" t="s">
        <v>719</v>
      </c>
      <c r="AB6" s="132"/>
      <c r="AC6" s="133" t="s">
        <v>716</v>
      </c>
      <c r="AD6" s="133" t="s">
        <v>717</v>
      </c>
      <c r="AE6" s="133" t="s">
        <v>718</v>
      </c>
      <c r="AF6" s="134" t="s">
        <v>719</v>
      </c>
      <c r="AH6" s="135"/>
      <c r="AI6" s="136" t="s">
        <v>716</v>
      </c>
      <c r="AJ6" s="136" t="s">
        <v>717</v>
      </c>
      <c r="AK6" s="136" t="s">
        <v>718</v>
      </c>
      <c r="AL6" s="137" t="s">
        <v>719</v>
      </c>
      <c r="AN6" s="132"/>
      <c r="AO6" s="133" t="s">
        <v>716</v>
      </c>
      <c r="AP6" s="133" t="s">
        <v>717</v>
      </c>
      <c r="AQ6" s="133" t="s">
        <v>718</v>
      </c>
      <c r="AR6" s="134" t="s">
        <v>719</v>
      </c>
      <c r="AT6" s="132"/>
      <c r="AU6" s="133" t="s">
        <v>716</v>
      </c>
      <c r="AV6" s="133" t="s">
        <v>717</v>
      </c>
      <c r="AW6" s="133" t="s">
        <v>718</v>
      </c>
      <c r="AX6" s="134" t="s">
        <v>719</v>
      </c>
      <c r="AZ6" s="235"/>
      <c r="BA6" s="236" t="s">
        <v>716</v>
      </c>
      <c r="BB6" s="236" t="s">
        <v>717</v>
      </c>
      <c r="BC6" s="236" t="s">
        <v>718</v>
      </c>
      <c r="BD6" s="237" t="s">
        <v>719</v>
      </c>
      <c r="BF6" s="235"/>
      <c r="BG6" s="236" t="s">
        <v>716</v>
      </c>
      <c r="BH6" s="236" t="s">
        <v>717</v>
      </c>
      <c r="BI6" s="236" t="s">
        <v>718</v>
      </c>
      <c r="BJ6" s="237" t="s">
        <v>719</v>
      </c>
    </row>
    <row r="7" spans="1:62" x14ac:dyDescent="0.2">
      <c r="A7" s="139" t="s">
        <v>724</v>
      </c>
      <c r="B7" s="139" t="s">
        <v>728</v>
      </c>
      <c r="D7" s="178" t="s">
        <v>55</v>
      </c>
      <c r="E7" s="244">
        <f ca="1">IF(K7*Q7*E$112&lt;'Summary Results'!M$2,'Summary Results'!M$2/E$112,K7*Q7)</f>
        <v>0</v>
      </c>
      <c r="F7" s="244">
        <f ca="1">IF(L7*R7*F$112&lt;'Summary Results'!N$2,'Summary Results'!N$2/F$112,L7*R7)</f>
        <v>0</v>
      </c>
      <c r="G7" s="244">
        <f ca="1">IF(M7*S7*G$112&lt;'Summary Results'!O$2,'Summary Results'!O$2/G$112,M7*S7)</f>
        <v>0</v>
      </c>
      <c r="H7" s="180">
        <f ca="1">IF(N7*T7*H$112&lt;'Summary Results'!P$2,'Summary Results'!P$2/H$112,N7*T7)</f>
        <v>0</v>
      </c>
      <c r="I7" s="42"/>
      <c r="J7" s="175" t="s">
        <v>55</v>
      </c>
      <c r="K7" s="176">
        <f ca="1">IF(Q7&gt;0,IF(E$112&lt;&gt;0,1/E$112,1),1)</f>
        <v>1</v>
      </c>
      <c r="L7" s="176">
        <f t="shared" ref="L7:N70" ca="1" si="0">IF(R7&gt;0,IF(F$112&lt;&gt;0,1/F$112,1),1)</f>
        <v>1</v>
      </c>
      <c r="M7" s="176">
        <f t="shared" ca="1" si="0"/>
        <v>1</v>
      </c>
      <c r="N7" s="177">
        <f t="shared" ca="1" si="0"/>
        <v>1</v>
      </c>
      <c r="O7" s="42"/>
      <c r="P7" s="178" t="s">
        <v>55</v>
      </c>
      <c r="Q7" s="179">
        <f t="array" ref="Q7:T110" ca="1">INDIRECT(R2,)</f>
        <v>0</v>
      </c>
      <c r="R7" s="179">
        <f ca="1"/>
        <v>0</v>
      </c>
      <c r="S7" s="179">
        <f ca="1"/>
        <v>0</v>
      </c>
      <c r="T7" s="180">
        <f ca="1"/>
        <v>0</v>
      </c>
      <c r="U7" s="42"/>
      <c r="V7" s="175" t="s">
        <v>55</v>
      </c>
      <c r="W7" s="181">
        <v>-5</v>
      </c>
      <c r="X7" s="182"/>
      <c r="Y7" s="182"/>
      <c r="Z7" s="183"/>
      <c r="AA7" s="42"/>
      <c r="AB7" s="178" t="s">
        <v>55</v>
      </c>
      <c r="AC7" s="179">
        <v>-5</v>
      </c>
      <c r="AD7" s="184"/>
      <c r="AE7" s="184"/>
      <c r="AF7" s="185"/>
      <c r="AG7" s="42"/>
      <c r="AH7" s="175" t="s">
        <v>55</v>
      </c>
      <c r="AI7" s="181">
        <v>-5</v>
      </c>
      <c r="AJ7" s="182"/>
      <c r="AK7" s="182"/>
      <c r="AL7" s="183">
        <v>-40</v>
      </c>
      <c r="AM7" s="42"/>
      <c r="AN7" s="178" t="s">
        <v>55</v>
      </c>
      <c r="AO7" s="179">
        <v>-5</v>
      </c>
      <c r="AP7" s="179">
        <v>-65</v>
      </c>
      <c r="AQ7" s="179"/>
      <c r="AR7" s="180">
        <v>-40</v>
      </c>
      <c r="AT7" s="178" t="s">
        <v>55</v>
      </c>
      <c r="AU7" s="244">
        <f>VLOOKUP($AT7,[1]Scn1!Scn1_Q4_LR,MATCH(AU$6,[1]!Scn_CH,0),0)</f>
        <v>0</v>
      </c>
      <c r="AV7" s="244">
        <f>VLOOKUP($AT7,[1]Scn1!Scn1_Q4_LR,MATCH(AV$6,[1]!Scn_CH,0),0)</f>
        <v>0</v>
      </c>
      <c r="AW7" s="244">
        <f>VLOOKUP($AT7,[1]Scn1!Scn1_Q4_LR,MATCH(AW$6,[1]!Scn_CH,0),0)</f>
        <v>0</v>
      </c>
      <c r="AX7" s="180">
        <f>VLOOKUP($AT7,[1]Scn1!Scn1_Q4_LR,MATCH(AX$6,[1]!Scn_CH,0),0)</f>
        <v>0</v>
      </c>
      <c r="AZ7" s="238" t="s">
        <v>55</v>
      </c>
      <c r="BA7" s="239"/>
      <c r="BB7" s="239"/>
      <c r="BC7" s="239"/>
      <c r="BD7" s="240"/>
      <c r="BF7" s="238" t="s">
        <v>55</v>
      </c>
      <c r="BG7" s="239"/>
      <c r="BH7" s="239"/>
      <c r="BI7" s="239"/>
      <c r="BJ7" s="240"/>
    </row>
    <row r="8" spans="1:62" x14ac:dyDescent="0.2">
      <c r="A8" s="139" t="s">
        <v>725</v>
      </c>
      <c r="B8" s="139" t="s">
        <v>752</v>
      </c>
      <c r="D8" s="178" t="s">
        <v>412</v>
      </c>
      <c r="E8" s="244">
        <f ca="1">IF(K8*Q8*E$112&lt;'Summary Results'!M$2,'Summary Results'!M$2/E$112,K8*Q8)</f>
        <v>0</v>
      </c>
      <c r="F8" s="244">
        <f ca="1">IF(L8*R8*F$112&lt;'Summary Results'!N$2,'Summary Results'!N$2/F$112,L8*R8)</f>
        <v>0</v>
      </c>
      <c r="G8" s="244">
        <f ca="1">IF(M8*S8*G$112&lt;'Summary Results'!O$2,'Summary Results'!O$2/G$112,M8*S8)</f>
        <v>0</v>
      </c>
      <c r="H8" s="180">
        <f ca="1">IF(N8*T8*H$112&lt;'Summary Results'!P$2,'Summary Results'!P$2/H$112,N8*T8)</f>
        <v>0</v>
      </c>
      <c r="I8" s="42"/>
      <c r="J8" s="175" t="s">
        <v>412</v>
      </c>
      <c r="K8" s="176">
        <f t="shared" ref="K8:N71" ca="1" si="1">IF(Q8&gt;0,IF(E$112&lt;&gt;0,1/E$112,1),1)</f>
        <v>1</v>
      </c>
      <c r="L8" s="176">
        <f t="shared" ca="1" si="0"/>
        <v>1</v>
      </c>
      <c r="M8" s="176">
        <f t="shared" ca="1" si="0"/>
        <v>1</v>
      </c>
      <c r="N8" s="177">
        <f t="shared" ca="1" si="0"/>
        <v>1</v>
      </c>
      <c r="O8" s="42"/>
      <c r="P8" s="178" t="s">
        <v>412</v>
      </c>
      <c r="Q8" s="179">
        <f ca="1"/>
        <v>0</v>
      </c>
      <c r="R8" s="179">
        <f ca="1"/>
        <v>0</v>
      </c>
      <c r="S8" s="179">
        <f ca="1"/>
        <v>0</v>
      </c>
      <c r="T8" s="180">
        <f ca="1"/>
        <v>0</v>
      </c>
      <c r="U8" s="42"/>
      <c r="V8" s="175" t="s">
        <v>412</v>
      </c>
      <c r="W8" s="181">
        <v>-5</v>
      </c>
      <c r="X8" s="182"/>
      <c r="Y8" s="182"/>
      <c r="Z8" s="183"/>
      <c r="AA8" s="42"/>
      <c r="AB8" s="178" t="s">
        <v>412</v>
      </c>
      <c r="AC8" s="179">
        <v>-5</v>
      </c>
      <c r="AD8" s="184"/>
      <c r="AE8" s="184"/>
      <c r="AF8" s="185"/>
      <c r="AG8" s="42"/>
      <c r="AH8" s="175" t="s">
        <v>412</v>
      </c>
      <c r="AI8" s="181">
        <v>-5</v>
      </c>
      <c r="AJ8" s="182"/>
      <c r="AK8" s="182"/>
      <c r="AL8" s="183">
        <v>-40</v>
      </c>
      <c r="AM8" s="42"/>
      <c r="AN8" s="178" t="s">
        <v>412</v>
      </c>
      <c r="AO8" s="179">
        <v>-5</v>
      </c>
      <c r="AP8" s="179">
        <v>-65</v>
      </c>
      <c r="AQ8" s="179"/>
      <c r="AR8" s="180">
        <v>-40</v>
      </c>
      <c r="AT8" s="178" t="s">
        <v>412</v>
      </c>
      <c r="AU8" s="244">
        <f>VLOOKUP($AT8,[1]Scn1!Scn1_Q4_LR,MATCH(AU$6,[1]!Scn_CH,0),0)</f>
        <v>0</v>
      </c>
      <c r="AV8" s="244">
        <f>VLOOKUP($AT8,[1]Scn1!Scn1_Q4_LR,MATCH(AV$6,[1]!Scn_CH,0),0)</f>
        <v>0</v>
      </c>
      <c r="AW8" s="244">
        <f>VLOOKUP($AT8,[1]Scn1!Scn1_Q4_LR,MATCH(AW$6,[1]!Scn_CH,0),0)</f>
        <v>0</v>
      </c>
      <c r="AX8" s="180">
        <f>VLOOKUP($AT8,[1]Scn1!Scn1_Q4_LR,MATCH(AX$6,[1]!Scn_CH,0),0)</f>
        <v>0</v>
      </c>
      <c r="AZ8" s="238" t="s">
        <v>412</v>
      </c>
      <c r="BA8" s="239"/>
      <c r="BB8" s="239"/>
      <c r="BC8" s="239"/>
      <c r="BD8" s="240"/>
      <c r="BF8" s="238" t="s">
        <v>412</v>
      </c>
      <c r="BG8" s="239"/>
      <c r="BH8" s="239"/>
      <c r="BI8" s="239"/>
      <c r="BJ8" s="240"/>
    </row>
    <row r="9" spans="1:62" x14ac:dyDescent="0.2">
      <c r="A9" s="139" t="s">
        <v>726</v>
      </c>
      <c r="B9" s="139" t="s">
        <v>760</v>
      </c>
      <c r="D9" s="178" t="s">
        <v>56</v>
      </c>
      <c r="E9" s="244">
        <f ca="1">IF(K9*Q9*E$112&lt;'Summary Results'!M$2,'Summary Results'!M$2/E$112,K9*Q9)</f>
        <v>0</v>
      </c>
      <c r="F9" s="244">
        <f ca="1">IF(L9*R9*F$112&lt;'Summary Results'!N$2,'Summary Results'!N$2/F$112,L9*R9)</f>
        <v>0</v>
      </c>
      <c r="G9" s="244">
        <f ca="1">IF(M9*S9*G$112&lt;'Summary Results'!O$2,'Summary Results'!O$2/G$112,M9*S9)</f>
        <v>0</v>
      </c>
      <c r="H9" s="180">
        <f ca="1">IF(N9*T9*H$112&lt;'Summary Results'!P$2,'Summary Results'!P$2/H$112,N9*T9)</f>
        <v>0</v>
      </c>
      <c r="I9" s="42"/>
      <c r="J9" s="175" t="s">
        <v>56</v>
      </c>
      <c r="K9" s="176">
        <f t="shared" ca="1" si="1"/>
        <v>1</v>
      </c>
      <c r="L9" s="176">
        <f t="shared" ca="1" si="0"/>
        <v>1</v>
      </c>
      <c r="M9" s="176">
        <f t="shared" ca="1" si="0"/>
        <v>1</v>
      </c>
      <c r="N9" s="177">
        <f t="shared" ca="1" si="0"/>
        <v>1</v>
      </c>
      <c r="O9" s="42"/>
      <c r="P9" s="178" t="s">
        <v>56</v>
      </c>
      <c r="Q9" s="179">
        <f ca="1"/>
        <v>0</v>
      </c>
      <c r="R9" s="179">
        <f ca="1"/>
        <v>0</v>
      </c>
      <c r="S9" s="179">
        <f ca="1"/>
        <v>0</v>
      </c>
      <c r="T9" s="180">
        <f ca="1"/>
        <v>0</v>
      </c>
      <c r="U9" s="42"/>
      <c r="V9" s="175" t="s">
        <v>56</v>
      </c>
      <c r="W9" s="181">
        <v>-5</v>
      </c>
      <c r="X9" s="182"/>
      <c r="Y9" s="182"/>
      <c r="Z9" s="183"/>
      <c r="AA9" s="42"/>
      <c r="AB9" s="178" t="s">
        <v>56</v>
      </c>
      <c r="AC9" s="179">
        <v>-5</v>
      </c>
      <c r="AD9" s="184"/>
      <c r="AE9" s="184"/>
      <c r="AF9" s="185"/>
      <c r="AG9" s="42"/>
      <c r="AH9" s="175" t="s">
        <v>56</v>
      </c>
      <c r="AI9" s="181">
        <v>-5</v>
      </c>
      <c r="AJ9" s="182"/>
      <c r="AK9" s="182"/>
      <c r="AL9" s="183">
        <v>-40</v>
      </c>
      <c r="AM9" s="42"/>
      <c r="AN9" s="178" t="s">
        <v>56</v>
      </c>
      <c r="AO9" s="179">
        <v>-5</v>
      </c>
      <c r="AP9" s="179">
        <v>-65</v>
      </c>
      <c r="AQ9" s="179"/>
      <c r="AR9" s="180">
        <v>-40</v>
      </c>
      <c r="AT9" s="178" t="s">
        <v>56</v>
      </c>
      <c r="AU9" s="244">
        <f>VLOOKUP($AT9,[1]Scn1!Scn1_Q4_LR,MATCH(AU$6,[1]!Scn_CH,0),0)</f>
        <v>0</v>
      </c>
      <c r="AV9" s="244">
        <f>VLOOKUP($AT9,[1]Scn1!Scn1_Q4_LR,MATCH(AV$6,[1]!Scn_CH,0),0)</f>
        <v>0</v>
      </c>
      <c r="AW9" s="244">
        <f>VLOOKUP($AT9,[1]Scn1!Scn1_Q4_LR,MATCH(AW$6,[1]!Scn_CH,0),0)</f>
        <v>0</v>
      </c>
      <c r="AX9" s="180">
        <f>VLOOKUP($AT9,[1]Scn1!Scn1_Q4_LR,MATCH(AX$6,[1]!Scn_CH,0),0)</f>
        <v>0</v>
      </c>
      <c r="AZ9" s="238" t="s">
        <v>56</v>
      </c>
      <c r="BA9" s="239"/>
      <c r="BB9" s="239"/>
      <c r="BC9" s="239"/>
      <c r="BD9" s="240"/>
      <c r="BF9" s="238" t="s">
        <v>56</v>
      </c>
      <c r="BG9" s="239"/>
      <c r="BH9" s="239"/>
      <c r="BI9" s="239"/>
      <c r="BJ9" s="240"/>
    </row>
    <row r="10" spans="1:62" x14ac:dyDescent="0.2">
      <c r="A10" s="139" t="s">
        <v>761</v>
      </c>
      <c r="B10" s="245" t="s">
        <v>762</v>
      </c>
      <c r="D10" s="178" t="s">
        <v>57</v>
      </c>
      <c r="E10" s="244">
        <f ca="1">IF(K10*Q10*E$112&lt;'Summary Results'!M$2,'Summary Results'!M$2/E$112,K10*Q10)</f>
        <v>0</v>
      </c>
      <c r="F10" s="244">
        <f ca="1">IF(L10*R10*F$112&lt;'Summary Results'!N$2,'Summary Results'!N$2/F$112,L10*R10)</f>
        <v>0</v>
      </c>
      <c r="G10" s="244">
        <f ca="1">IF(M10*S10*G$112&lt;'Summary Results'!O$2,'Summary Results'!O$2/G$112,M10*S10)</f>
        <v>0</v>
      </c>
      <c r="H10" s="180">
        <f ca="1">IF(N10*T10*H$112&lt;'Summary Results'!P$2,'Summary Results'!P$2/H$112,N10*T10)</f>
        <v>0</v>
      </c>
      <c r="I10" s="42"/>
      <c r="J10" s="175" t="s">
        <v>57</v>
      </c>
      <c r="K10" s="176">
        <f t="shared" ca="1" si="1"/>
        <v>1</v>
      </c>
      <c r="L10" s="176">
        <f t="shared" ca="1" si="0"/>
        <v>1</v>
      </c>
      <c r="M10" s="176">
        <f t="shared" ca="1" si="0"/>
        <v>1</v>
      </c>
      <c r="N10" s="177">
        <f t="shared" ca="1" si="0"/>
        <v>1</v>
      </c>
      <c r="O10" s="42"/>
      <c r="P10" s="178" t="s">
        <v>57</v>
      </c>
      <c r="Q10" s="179">
        <f ca="1"/>
        <v>0</v>
      </c>
      <c r="R10" s="179">
        <f ca="1"/>
        <v>0</v>
      </c>
      <c r="S10" s="179">
        <f ca="1"/>
        <v>0</v>
      </c>
      <c r="T10" s="180">
        <f ca="1"/>
        <v>0</v>
      </c>
      <c r="U10" s="42"/>
      <c r="V10" s="175" t="s">
        <v>57</v>
      </c>
      <c r="W10" s="181">
        <v>-5</v>
      </c>
      <c r="X10" s="182"/>
      <c r="Y10" s="182"/>
      <c r="Z10" s="183"/>
      <c r="AA10" s="42"/>
      <c r="AB10" s="178" t="s">
        <v>57</v>
      </c>
      <c r="AC10" s="179">
        <v>-5</v>
      </c>
      <c r="AD10" s="184"/>
      <c r="AE10" s="184"/>
      <c r="AF10" s="185"/>
      <c r="AG10" s="42"/>
      <c r="AH10" s="175" t="s">
        <v>57</v>
      </c>
      <c r="AI10" s="181">
        <v>-5</v>
      </c>
      <c r="AJ10" s="182"/>
      <c r="AK10" s="182"/>
      <c r="AL10" s="183">
        <v>-40</v>
      </c>
      <c r="AM10" s="42"/>
      <c r="AN10" s="178" t="s">
        <v>57</v>
      </c>
      <c r="AO10" s="179">
        <v>-5</v>
      </c>
      <c r="AP10" s="179">
        <v>-65</v>
      </c>
      <c r="AQ10" s="179"/>
      <c r="AR10" s="180">
        <v>-40</v>
      </c>
      <c r="AT10" s="178" t="s">
        <v>57</v>
      </c>
      <c r="AU10" s="244">
        <f>VLOOKUP($AT10,[1]Scn1!Scn1_Q4_LR,MATCH(AU$6,[1]!Scn_CH,0),0)</f>
        <v>0</v>
      </c>
      <c r="AV10" s="244">
        <f>VLOOKUP($AT10,[1]Scn1!Scn1_Q4_LR,MATCH(AV$6,[1]!Scn_CH,0),0)</f>
        <v>0</v>
      </c>
      <c r="AW10" s="244">
        <f>VLOOKUP($AT10,[1]Scn1!Scn1_Q4_LR,MATCH(AW$6,[1]!Scn_CH,0),0)</f>
        <v>0</v>
      </c>
      <c r="AX10" s="180">
        <f>VLOOKUP($AT10,[1]Scn1!Scn1_Q4_LR,MATCH(AX$6,[1]!Scn_CH,0),0)</f>
        <v>0</v>
      </c>
      <c r="AZ10" s="238" t="s">
        <v>57</v>
      </c>
      <c r="BA10" s="239"/>
      <c r="BB10" s="239"/>
      <c r="BC10" s="239"/>
      <c r="BD10" s="240"/>
      <c r="BF10" s="238" t="s">
        <v>57</v>
      </c>
      <c r="BG10" s="239"/>
      <c r="BH10" s="239"/>
      <c r="BI10" s="239"/>
      <c r="BJ10" s="240"/>
    </row>
    <row r="11" spans="1:62" x14ac:dyDescent="0.2">
      <c r="A11" s="139" t="s">
        <v>763</v>
      </c>
      <c r="B11" s="245" t="s">
        <v>762</v>
      </c>
      <c r="D11" s="178" t="s">
        <v>58</v>
      </c>
      <c r="E11" s="244">
        <f ca="1">IF(K11*Q11*E$112&lt;'Summary Results'!M$2,'Summary Results'!M$2/E$112,K11*Q11)</f>
        <v>0</v>
      </c>
      <c r="F11" s="244">
        <f ca="1">IF(L11*R11*F$112&lt;'Summary Results'!N$2,'Summary Results'!N$2/F$112,L11*R11)</f>
        <v>0</v>
      </c>
      <c r="G11" s="244">
        <f ca="1">IF(M11*S11*G$112&lt;'Summary Results'!O$2,'Summary Results'!O$2/G$112,M11*S11)</f>
        <v>0</v>
      </c>
      <c r="H11" s="180">
        <f ca="1">IF(N11*T11*H$112&lt;'Summary Results'!P$2,'Summary Results'!P$2/H$112,N11*T11)</f>
        <v>0</v>
      </c>
      <c r="I11" s="42"/>
      <c r="J11" s="175" t="s">
        <v>58</v>
      </c>
      <c r="K11" s="176">
        <f t="shared" ca="1" si="1"/>
        <v>1</v>
      </c>
      <c r="L11" s="176">
        <f t="shared" ca="1" si="0"/>
        <v>1</v>
      </c>
      <c r="M11" s="176">
        <f t="shared" ca="1" si="0"/>
        <v>1</v>
      </c>
      <c r="N11" s="177">
        <f t="shared" ca="1" si="0"/>
        <v>1</v>
      </c>
      <c r="O11" s="42"/>
      <c r="P11" s="178" t="s">
        <v>58</v>
      </c>
      <c r="Q11" s="179">
        <f ca="1"/>
        <v>0</v>
      </c>
      <c r="R11" s="179">
        <f ca="1"/>
        <v>0</v>
      </c>
      <c r="S11" s="179">
        <f ca="1"/>
        <v>0</v>
      </c>
      <c r="T11" s="180">
        <f ca="1"/>
        <v>0</v>
      </c>
      <c r="U11" s="42"/>
      <c r="V11" s="175" t="s">
        <v>58</v>
      </c>
      <c r="W11" s="181"/>
      <c r="X11" s="182"/>
      <c r="Y11" s="182"/>
      <c r="Z11" s="183">
        <v>-40</v>
      </c>
      <c r="AA11" s="42"/>
      <c r="AB11" s="178" t="s">
        <v>58</v>
      </c>
      <c r="AC11" s="179"/>
      <c r="AD11" s="184"/>
      <c r="AE11" s="184"/>
      <c r="AF11" s="185">
        <v>-40</v>
      </c>
      <c r="AG11" s="42"/>
      <c r="AH11" s="175" t="s">
        <v>58</v>
      </c>
      <c r="AI11" s="181"/>
      <c r="AJ11" s="182"/>
      <c r="AK11" s="182"/>
      <c r="AL11" s="183">
        <v>-40</v>
      </c>
      <c r="AM11" s="42"/>
      <c r="AN11" s="178" t="s">
        <v>58</v>
      </c>
      <c r="AO11" s="179"/>
      <c r="AP11" s="179">
        <v>-65</v>
      </c>
      <c r="AQ11" s="179"/>
      <c r="AR11" s="180">
        <v>-40</v>
      </c>
      <c r="AT11" s="178" t="s">
        <v>58</v>
      </c>
      <c r="AU11" s="244">
        <f>VLOOKUP($AT11,[1]Scn1!Scn1_Q4_LR,MATCH(AU$6,[1]!Scn_CH,0),0)</f>
        <v>0</v>
      </c>
      <c r="AV11" s="244">
        <f>VLOOKUP($AT11,[1]Scn1!Scn1_Q4_LR,MATCH(AV$6,[1]!Scn_CH,0),0)</f>
        <v>0</v>
      </c>
      <c r="AW11" s="244">
        <f>VLOOKUP($AT11,[1]Scn1!Scn1_Q4_LR,MATCH(AW$6,[1]!Scn_CH,0),0)</f>
        <v>0</v>
      </c>
      <c r="AX11" s="180">
        <f>VLOOKUP($AT11,[1]Scn1!Scn1_Q4_LR,MATCH(AX$6,[1]!Scn_CH,0),0)</f>
        <v>0</v>
      </c>
      <c r="AZ11" s="238" t="s">
        <v>58</v>
      </c>
      <c r="BA11" s="239"/>
      <c r="BB11" s="239"/>
      <c r="BC11" s="239"/>
      <c r="BD11" s="240"/>
      <c r="BF11" s="238" t="s">
        <v>58</v>
      </c>
      <c r="BG11" s="239"/>
      <c r="BH11" s="239"/>
      <c r="BI11" s="239"/>
      <c r="BJ11" s="240"/>
    </row>
    <row r="12" spans="1:62" x14ac:dyDescent="0.2">
      <c r="A12" s="139"/>
      <c r="B12" s="139"/>
      <c r="D12" s="178" t="s">
        <v>59</v>
      </c>
      <c r="E12" s="244">
        <f ca="1">IF(K12*Q12*E$112&lt;'Summary Results'!M$2,'Summary Results'!M$2/E$112,K12*Q12)</f>
        <v>0</v>
      </c>
      <c r="F12" s="244">
        <f ca="1">IF(L12*R12*F$112&lt;'Summary Results'!N$2,'Summary Results'!N$2/F$112,L12*R12)</f>
        <v>0</v>
      </c>
      <c r="G12" s="244">
        <f ca="1">IF(M12*S12*G$112&lt;'Summary Results'!O$2,'Summary Results'!O$2/G$112,M12*S12)</f>
        <v>0</v>
      </c>
      <c r="H12" s="180">
        <f ca="1">IF(N12*T12*H$112&lt;'Summary Results'!P$2,'Summary Results'!P$2/H$112,N12*T12)</f>
        <v>0</v>
      </c>
      <c r="I12" s="42"/>
      <c r="J12" s="175" t="s">
        <v>59</v>
      </c>
      <c r="K12" s="176">
        <f t="shared" ca="1" si="1"/>
        <v>1</v>
      </c>
      <c r="L12" s="176">
        <f t="shared" ca="1" si="0"/>
        <v>1</v>
      </c>
      <c r="M12" s="176">
        <f t="shared" ca="1" si="0"/>
        <v>1</v>
      </c>
      <c r="N12" s="177">
        <f t="shared" ca="1" si="0"/>
        <v>1</v>
      </c>
      <c r="O12" s="42"/>
      <c r="P12" s="178" t="s">
        <v>59</v>
      </c>
      <c r="Q12" s="179">
        <f ca="1"/>
        <v>0</v>
      </c>
      <c r="R12" s="179">
        <f ca="1"/>
        <v>0</v>
      </c>
      <c r="S12" s="179">
        <f ca="1"/>
        <v>0</v>
      </c>
      <c r="T12" s="180">
        <f ca="1"/>
        <v>0</v>
      </c>
      <c r="U12" s="42"/>
      <c r="V12" s="175" t="s">
        <v>59</v>
      </c>
      <c r="W12" s="181"/>
      <c r="X12" s="182"/>
      <c r="Y12" s="182"/>
      <c r="Z12" s="183">
        <v>-40</v>
      </c>
      <c r="AA12" s="42"/>
      <c r="AB12" s="178" t="s">
        <v>59</v>
      </c>
      <c r="AC12" s="179"/>
      <c r="AD12" s="184"/>
      <c r="AE12" s="184"/>
      <c r="AF12" s="185">
        <v>-40</v>
      </c>
      <c r="AG12" s="42"/>
      <c r="AH12" s="175" t="s">
        <v>59</v>
      </c>
      <c r="AI12" s="181"/>
      <c r="AJ12" s="182"/>
      <c r="AK12" s="182"/>
      <c r="AL12" s="183">
        <v>-40</v>
      </c>
      <c r="AM12" s="42"/>
      <c r="AN12" s="178" t="s">
        <v>59</v>
      </c>
      <c r="AO12" s="179"/>
      <c r="AP12" s="179">
        <v>-65</v>
      </c>
      <c r="AQ12" s="179"/>
      <c r="AR12" s="180">
        <v>-40</v>
      </c>
      <c r="AT12" s="178" t="s">
        <v>59</v>
      </c>
      <c r="AU12" s="244">
        <f>VLOOKUP($AT12,[1]Scn1!Scn1_Q4_LR,MATCH(AU$6,[1]!Scn_CH,0),0)</f>
        <v>0</v>
      </c>
      <c r="AV12" s="244">
        <f>VLOOKUP($AT12,[1]Scn1!Scn1_Q4_LR,MATCH(AV$6,[1]!Scn_CH,0),0)</f>
        <v>0</v>
      </c>
      <c r="AW12" s="244">
        <f>VLOOKUP($AT12,[1]Scn1!Scn1_Q4_LR,MATCH(AW$6,[1]!Scn_CH,0),0)</f>
        <v>0</v>
      </c>
      <c r="AX12" s="180">
        <f>VLOOKUP($AT12,[1]Scn1!Scn1_Q4_LR,MATCH(AX$6,[1]!Scn_CH,0),0)</f>
        <v>0</v>
      </c>
      <c r="AZ12" s="238" t="s">
        <v>59</v>
      </c>
      <c r="BA12" s="239"/>
      <c r="BB12" s="239"/>
      <c r="BC12" s="239"/>
      <c r="BD12" s="240"/>
      <c r="BF12" s="238" t="s">
        <v>59</v>
      </c>
      <c r="BG12" s="239"/>
      <c r="BH12" s="239"/>
      <c r="BI12" s="239"/>
      <c r="BJ12" s="240"/>
    </row>
    <row r="13" spans="1:62" x14ac:dyDescent="0.2">
      <c r="A13" s="139"/>
      <c r="B13" s="139"/>
      <c r="D13" s="178" t="s">
        <v>60</v>
      </c>
      <c r="E13" s="244">
        <f ca="1">IF(K13*Q13*E$112&lt;'Summary Results'!M$2,'Summary Results'!M$2/E$112,K13*Q13)</f>
        <v>0</v>
      </c>
      <c r="F13" s="244">
        <f ca="1">IF(L13*R13*F$112&lt;'Summary Results'!N$2,'Summary Results'!N$2/F$112,L13*R13)</f>
        <v>0</v>
      </c>
      <c r="G13" s="244">
        <f ca="1">IF(M13*S13*G$112&lt;'Summary Results'!O$2,'Summary Results'!O$2/G$112,M13*S13)</f>
        <v>0</v>
      </c>
      <c r="H13" s="180">
        <f ca="1">IF(N13*T13*H$112&lt;'Summary Results'!P$2,'Summary Results'!P$2/H$112,N13*T13)</f>
        <v>0</v>
      </c>
      <c r="I13" s="42"/>
      <c r="J13" s="175" t="s">
        <v>60</v>
      </c>
      <c r="K13" s="176">
        <f t="shared" ca="1" si="1"/>
        <v>1</v>
      </c>
      <c r="L13" s="176">
        <f t="shared" ca="1" si="0"/>
        <v>1</v>
      </c>
      <c r="M13" s="176">
        <f t="shared" ca="1" si="0"/>
        <v>1</v>
      </c>
      <c r="N13" s="177">
        <f t="shared" ca="1" si="0"/>
        <v>1</v>
      </c>
      <c r="O13" s="42"/>
      <c r="P13" s="178" t="s">
        <v>60</v>
      </c>
      <c r="Q13" s="179">
        <f ca="1"/>
        <v>0</v>
      </c>
      <c r="R13" s="179">
        <f ca="1"/>
        <v>0</v>
      </c>
      <c r="S13" s="179">
        <f ca="1"/>
        <v>0</v>
      </c>
      <c r="T13" s="180">
        <f ca="1"/>
        <v>0</v>
      </c>
      <c r="U13" s="42"/>
      <c r="V13" s="175" t="s">
        <v>60</v>
      </c>
      <c r="W13" s="181"/>
      <c r="X13" s="182"/>
      <c r="Y13" s="182"/>
      <c r="Z13" s="183">
        <v>-40</v>
      </c>
      <c r="AA13" s="42"/>
      <c r="AB13" s="178" t="s">
        <v>60</v>
      </c>
      <c r="AC13" s="179"/>
      <c r="AD13" s="184"/>
      <c r="AE13" s="184"/>
      <c r="AF13" s="185">
        <v>-40</v>
      </c>
      <c r="AG13" s="42"/>
      <c r="AH13" s="175" t="s">
        <v>60</v>
      </c>
      <c r="AI13" s="181"/>
      <c r="AJ13" s="182"/>
      <c r="AK13" s="182"/>
      <c r="AL13" s="183">
        <v>-40</v>
      </c>
      <c r="AM13" s="42"/>
      <c r="AN13" s="178" t="s">
        <v>60</v>
      </c>
      <c r="AO13" s="179"/>
      <c r="AP13" s="179">
        <v>-65</v>
      </c>
      <c r="AQ13" s="179"/>
      <c r="AR13" s="180">
        <v>-40</v>
      </c>
      <c r="AT13" s="178" t="s">
        <v>60</v>
      </c>
      <c r="AU13" s="244">
        <f>VLOOKUP($AT13,[1]Scn1!Scn1_Q4_LR,MATCH(AU$6,[1]!Scn_CH,0),0)</f>
        <v>0</v>
      </c>
      <c r="AV13" s="244">
        <f>VLOOKUP($AT13,[1]Scn1!Scn1_Q4_LR,MATCH(AV$6,[1]!Scn_CH,0),0)</f>
        <v>0</v>
      </c>
      <c r="AW13" s="244">
        <f>VLOOKUP($AT13,[1]Scn1!Scn1_Q4_LR,MATCH(AW$6,[1]!Scn_CH,0),0)</f>
        <v>0</v>
      </c>
      <c r="AX13" s="180">
        <f>VLOOKUP($AT13,[1]Scn1!Scn1_Q4_LR,MATCH(AX$6,[1]!Scn_CH,0),0)</f>
        <v>0</v>
      </c>
      <c r="AZ13" s="238" t="s">
        <v>60</v>
      </c>
      <c r="BA13" s="239"/>
      <c r="BB13" s="239"/>
      <c r="BC13" s="239"/>
      <c r="BD13" s="240"/>
      <c r="BF13" s="238" t="s">
        <v>60</v>
      </c>
      <c r="BG13" s="239"/>
      <c r="BH13" s="239"/>
      <c r="BI13" s="239"/>
      <c r="BJ13" s="240"/>
    </row>
    <row r="14" spans="1:62" x14ac:dyDescent="0.2">
      <c r="D14" s="178" t="s">
        <v>74</v>
      </c>
      <c r="E14" s="244">
        <f ca="1">IF(K14*Q14*E$112&lt;'Summary Results'!M$2,'Summary Results'!M$2/E$112,K14*Q14)</f>
        <v>0</v>
      </c>
      <c r="F14" s="244">
        <f ca="1">IF(L14*R14*F$112&lt;'Summary Results'!N$2,'Summary Results'!N$2/F$112,L14*R14)</f>
        <v>0</v>
      </c>
      <c r="G14" s="244">
        <f ca="1">IF(M14*S14*G$112&lt;'Summary Results'!O$2,'Summary Results'!O$2/G$112,M14*S14)</f>
        <v>0</v>
      </c>
      <c r="H14" s="180">
        <f ca="1">IF(N14*T14*H$112&lt;'Summary Results'!P$2,'Summary Results'!P$2/H$112,N14*T14)</f>
        <v>0</v>
      </c>
      <c r="I14" s="42"/>
      <c r="J14" s="175" t="s">
        <v>74</v>
      </c>
      <c r="K14" s="176">
        <f t="shared" ca="1" si="1"/>
        <v>1</v>
      </c>
      <c r="L14" s="176">
        <f t="shared" ca="1" si="0"/>
        <v>1</v>
      </c>
      <c r="M14" s="176">
        <f t="shared" ca="1" si="0"/>
        <v>1</v>
      </c>
      <c r="N14" s="177">
        <f t="shared" ca="1" si="0"/>
        <v>1</v>
      </c>
      <c r="O14" s="42"/>
      <c r="P14" s="178" t="s">
        <v>74</v>
      </c>
      <c r="Q14" s="179">
        <f ca="1"/>
        <v>0</v>
      </c>
      <c r="R14" s="179">
        <f ca="1"/>
        <v>0</v>
      </c>
      <c r="S14" s="179">
        <f ca="1"/>
        <v>0</v>
      </c>
      <c r="T14" s="180">
        <f ca="1"/>
        <v>0</v>
      </c>
      <c r="U14" s="42"/>
      <c r="V14" s="175" t="s">
        <v>74</v>
      </c>
      <c r="W14" s="181"/>
      <c r="X14" s="182"/>
      <c r="Y14" s="182"/>
      <c r="Z14" s="183">
        <v>-40</v>
      </c>
      <c r="AA14" s="42"/>
      <c r="AB14" s="178" t="s">
        <v>74</v>
      </c>
      <c r="AC14" s="179"/>
      <c r="AD14" s="184"/>
      <c r="AE14" s="184"/>
      <c r="AF14" s="185">
        <v>-40</v>
      </c>
      <c r="AG14" s="42"/>
      <c r="AH14" s="175" t="s">
        <v>74</v>
      </c>
      <c r="AI14" s="181"/>
      <c r="AJ14" s="182"/>
      <c r="AK14" s="182"/>
      <c r="AL14" s="183">
        <v>-40</v>
      </c>
      <c r="AM14" s="42"/>
      <c r="AN14" s="178" t="s">
        <v>74</v>
      </c>
      <c r="AO14" s="179"/>
      <c r="AP14" s="179">
        <v>-65</v>
      </c>
      <c r="AQ14" s="179"/>
      <c r="AR14" s="180">
        <v>-40</v>
      </c>
      <c r="AT14" s="178" t="s">
        <v>74</v>
      </c>
      <c r="AU14" s="244">
        <f>VLOOKUP($AT14,[1]Scn1!Scn1_Q4_LR,MATCH(AU$6,[1]!Scn_CH,0),0)</f>
        <v>0</v>
      </c>
      <c r="AV14" s="244">
        <f>VLOOKUP($AT14,[1]Scn1!Scn1_Q4_LR,MATCH(AV$6,[1]!Scn_CH,0),0)</f>
        <v>0</v>
      </c>
      <c r="AW14" s="244">
        <f>VLOOKUP($AT14,[1]Scn1!Scn1_Q4_LR,MATCH(AW$6,[1]!Scn_CH,0),0)</f>
        <v>0</v>
      </c>
      <c r="AX14" s="180">
        <f>VLOOKUP($AT14,[1]Scn1!Scn1_Q4_LR,MATCH(AX$6,[1]!Scn_CH,0),0)</f>
        <v>0</v>
      </c>
      <c r="AZ14" s="238" t="s">
        <v>74</v>
      </c>
      <c r="BA14" s="239"/>
      <c r="BB14" s="239"/>
      <c r="BC14" s="239"/>
      <c r="BD14" s="240"/>
      <c r="BF14" s="238" t="s">
        <v>74</v>
      </c>
      <c r="BG14" s="239"/>
      <c r="BH14" s="239"/>
      <c r="BI14" s="239"/>
      <c r="BJ14" s="240"/>
    </row>
    <row r="15" spans="1:62" x14ac:dyDescent="0.2">
      <c r="D15" s="178" t="s">
        <v>413</v>
      </c>
      <c r="E15" s="244">
        <f ca="1">IF(K15*Q15*E$112&lt;'Summary Results'!M$2,'Summary Results'!M$2/E$112,K15*Q15)</f>
        <v>0</v>
      </c>
      <c r="F15" s="244">
        <f ca="1">IF(L15*R15*F$112&lt;'Summary Results'!N$2,'Summary Results'!N$2/F$112,L15*R15)</f>
        <v>0</v>
      </c>
      <c r="G15" s="244">
        <f ca="1">IF(M15*S15*G$112&lt;'Summary Results'!O$2,'Summary Results'!O$2/G$112,M15*S15)</f>
        <v>0</v>
      </c>
      <c r="H15" s="180">
        <f ca="1">IF(N15*T15*H$112&lt;'Summary Results'!P$2,'Summary Results'!P$2/H$112,N15*T15)</f>
        <v>0</v>
      </c>
      <c r="I15" s="42"/>
      <c r="J15" s="175" t="s">
        <v>413</v>
      </c>
      <c r="K15" s="176">
        <f t="shared" ca="1" si="1"/>
        <v>1</v>
      </c>
      <c r="L15" s="176">
        <f t="shared" ca="1" si="0"/>
        <v>1</v>
      </c>
      <c r="M15" s="176">
        <f t="shared" ca="1" si="0"/>
        <v>1</v>
      </c>
      <c r="N15" s="177">
        <f t="shared" ca="1" si="0"/>
        <v>1</v>
      </c>
      <c r="O15" s="42"/>
      <c r="P15" s="178" t="s">
        <v>413</v>
      </c>
      <c r="Q15" s="179">
        <f ca="1"/>
        <v>0</v>
      </c>
      <c r="R15" s="179">
        <f ca="1"/>
        <v>0</v>
      </c>
      <c r="S15" s="179">
        <f ca="1"/>
        <v>0</v>
      </c>
      <c r="T15" s="180">
        <f ca="1"/>
        <v>0</v>
      </c>
      <c r="U15" s="42"/>
      <c r="V15" s="175" t="s">
        <v>413</v>
      </c>
      <c r="W15" s="181"/>
      <c r="X15" s="182"/>
      <c r="Y15" s="182"/>
      <c r="Z15" s="183">
        <v>-40</v>
      </c>
      <c r="AA15" s="42"/>
      <c r="AB15" s="178" t="s">
        <v>413</v>
      </c>
      <c r="AC15" s="179"/>
      <c r="AD15" s="184"/>
      <c r="AE15" s="184"/>
      <c r="AF15" s="185">
        <v>-40</v>
      </c>
      <c r="AG15" s="42"/>
      <c r="AH15" s="175" t="s">
        <v>413</v>
      </c>
      <c r="AI15" s="181"/>
      <c r="AJ15" s="182"/>
      <c r="AK15" s="182"/>
      <c r="AL15" s="183">
        <v>-40</v>
      </c>
      <c r="AM15" s="42"/>
      <c r="AN15" s="178" t="s">
        <v>413</v>
      </c>
      <c r="AO15" s="179"/>
      <c r="AP15" s="179">
        <v>-65</v>
      </c>
      <c r="AQ15" s="179"/>
      <c r="AR15" s="180">
        <v>-40</v>
      </c>
      <c r="AT15" s="178" t="s">
        <v>413</v>
      </c>
      <c r="AU15" s="244">
        <f>VLOOKUP($AT15,[1]Scn1!Scn1_Q4_LR,MATCH(AU$6,[1]!Scn_CH,0),0)</f>
        <v>0</v>
      </c>
      <c r="AV15" s="244">
        <f>VLOOKUP($AT15,[1]Scn1!Scn1_Q4_LR,MATCH(AV$6,[1]!Scn_CH,0),0)</f>
        <v>0</v>
      </c>
      <c r="AW15" s="244">
        <f>VLOOKUP($AT15,[1]Scn1!Scn1_Q4_LR,MATCH(AW$6,[1]!Scn_CH,0),0)</f>
        <v>0</v>
      </c>
      <c r="AX15" s="180">
        <f>VLOOKUP($AT15,[1]Scn1!Scn1_Q4_LR,MATCH(AX$6,[1]!Scn_CH,0),0)</f>
        <v>0</v>
      </c>
      <c r="AZ15" s="238" t="s">
        <v>413</v>
      </c>
      <c r="BA15" s="239"/>
      <c r="BB15" s="239"/>
      <c r="BC15" s="239"/>
      <c r="BD15" s="240"/>
      <c r="BF15" s="238" t="s">
        <v>413</v>
      </c>
      <c r="BG15" s="239"/>
      <c r="BH15" s="239"/>
      <c r="BI15" s="239"/>
      <c r="BJ15" s="240"/>
    </row>
    <row r="16" spans="1:62" x14ac:dyDescent="0.2">
      <c r="D16" s="178" t="s">
        <v>414</v>
      </c>
      <c r="E16" s="244">
        <f ca="1">IF(K16*Q16*E$112&lt;'Summary Results'!M$2,'Summary Results'!M$2/E$112,K16*Q16)</f>
        <v>-0.99999999999999978</v>
      </c>
      <c r="F16" s="244">
        <f ca="1">IF(L16*R16*F$112&lt;'Summary Results'!N$2,'Summary Results'!N$2/F$112,L16*R16)</f>
        <v>0</v>
      </c>
      <c r="G16" s="244">
        <f ca="1">IF(M16*S16*G$112&lt;'Summary Results'!O$2,'Summary Results'!O$2/G$112,M16*S16)</f>
        <v>0</v>
      </c>
      <c r="H16" s="180">
        <f ca="1">IF(N16*T16*H$112&lt;'Summary Results'!P$2,'Summary Results'!P$2/H$112,N16*T16)</f>
        <v>0</v>
      </c>
      <c r="I16" s="42"/>
      <c r="J16" s="175" t="s">
        <v>414</v>
      </c>
      <c r="K16" s="176">
        <f t="shared" ca="1" si="1"/>
        <v>1</v>
      </c>
      <c r="L16" s="176">
        <f t="shared" ca="1" si="0"/>
        <v>1</v>
      </c>
      <c r="M16" s="176">
        <f t="shared" ca="1" si="0"/>
        <v>1</v>
      </c>
      <c r="N16" s="177">
        <f t="shared" ca="1" si="0"/>
        <v>1</v>
      </c>
      <c r="O16" s="42"/>
      <c r="P16" s="178" t="s">
        <v>414</v>
      </c>
      <c r="Q16" s="179">
        <f ca="1"/>
        <v>-0.99999999999999978</v>
      </c>
      <c r="R16" s="179">
        <f ca="1"/>
        <v>0</v>
      </c>
      <c r="S16" s="179">
        <f ca="1"/>
        <v>0</v>
      </c>
      <c r="T16" s="180">
        <f ca="1"/>
        <v>0</v>
      </c>
      <c r="U16" s="42"/>
      <c r="V16" s="175" t="s">
        <v>414</v>
      </c>
      <c r="W16" s="181">
        <v>-20</v>
      </c>
      <c r="X16" s="182"/>
      <c r="Y16" s="182"/>
      <c r="Z16" s="183"/>
      <c r="AA16" s="42"/>
      <c r="AB16" s="178" t="s">
        <v>414</v>
      </c>
      <c r="AC16" s="179">
        <v>-25</v>
      </c>
      <c r="AD16" s="184"/>
      <c r="AE16" s="184"/>
      <c r="AF16" s="185"/>
      <c r="AG16" s="42"/>
      <c r="AH16" s="175" t="s">
        <v>414</v>
      </c>
      <c r="AI16" s="181">
        <v>-25</v>
      </c>
      <c r="AJ16" s="182"/>
      <c r="AK16" s="182"/>
      <c r="AL16" s="183">
        <v>-50</v>
      </c>
      <c r="AM16" s="42"/>
      <c r="AN16" s="178" t="s">
        <v>414</v>
      </c>
      <c r="AO16" s="179">
        <v>-25</v>
      </c>
      <c r="AP16" s="179">
        <v>-65</v>
      </c>
      <c r="AQ16" s="179"/>
      <c r="AR16" s="180">
        <v>-50</v>
      </c>
      <c r="AT16" s="178" t="s">
        <v>414</v>
      </c>
      <c r="AU16" s="244">
        <f>VLOOKUP($AT16,[1]Scn1!Scn1_Q4_LR,MATCH(AU$6,[1]!Scn_CH,0),0)</f>
        <v>-0.99999999999999978</v>
      </c>
      <c r="AV16" s="244">
        <f>VLOOKUP($AT16,[1]Scn1!Scn1_Q4_LR,MATCH(AV$6,[1]!Scn_CH,0),0)</f>
        <v>0</v>
      </c>
      <c r="AW16" s="244">
        <f>VLOOKUP($AT16,[1]Scn1!Scn1_Q4_LR,MATCH(AW$6,[1]!Scn_CH,0),0)</f>
        <v>0</v>
      </c>
      <c r="AX16" s="180">
        <f>VLOOKUP($AT16,[1]Scn1!Scn1_Q4_LR,MATCH(AX$6,[1]!Scn_CH,0),0)</f>
        <v>0</v>
      </c>
      <c r="AZ16" s="238" t="s">
        <v>414</v>
      </c>
      <c r="BA16" s="239"/>
      <c r="BB16" s="239"/>
      <c r="BC16" s="239"/>
      <c r="BD16" s="240"/>
      <c r="BF16" s="238" t="s">
        <v>414</v>
      </c>
      <c r="BG16" s="239"/>
      <c r="BH16" s="239"/>
      <c r="BI16" s="239"/>
      <c r="BJ16" s="240"/>
    </row>
    <row r="17" spans="4:62" x14ac:dyDescent="0.2">
      <c r="D17" s="178" t="s">
        <v>415</v>
      </c>
      <c r="E17" s="244">
        <f ca="1">IF(K17*Q17*E$112&lt;'Summary Results'!M$2,'Summary Results'!M$2/E$112,K17*Q17)</f>
        <v>-0.99999999999999978</v>
      </c>
      <c r="F17" s="244">
        <f ca="1">IF(L17*R17*F$112&lt;'Summary Results'!N$2,'Summary Results'!N$2/F$112,L17*R17)</f>
        <v>0</v>
      </c>
      <c r="G17" s="244">
        <f ca="1">IF(M17*S17*G$112&lt;'Summary Results'!O$2,'Summary Results'!O$2/G$112,M17*S17)</f>
        <v>0</v>
      </c>
      <c r="H17" s="180">
        <f ca="1">IF(N17*T17*H$112&lt;'Summary Results'!P$2,'Summary Results'!P$2/H$112,N17*T17)</f>
        <v>0</v>
      </c>
      <c r="I17" s="42"/>
      <c r="J17" s="175" t="s">
        <v>415</v>
      </c>
      <c r="K17" s="176">
        <f t="shared" ca="1" si="1"/>
        <v>1</v>
      </c>
      <c r="L17" s="176">
        <f t="shared" ca="1" si="0"/>
        <v>1</v>
      </c>
      <c r="M17" s="176">
        <f t="shared" ca="1" si="0"/>
        <v>1</v>
      </c>
      <c r="N17" s="177">
        <f t="shared" ca="1" si="0"/>
        <v>1</v>
      </c>
      <c r="O17" s="42"/>
      <c r="P17" s="178" t="s">
        <v>415</v>
      </c>
      <c r="Q17" s="179">
        <f ca="1"/>
        <v>-0.99999999999999978</v>
      </c>
      <c r="R17" s="179">
        <f ca="1"/>
        <v>0</v>
      </c>
      <c r="S17" s="179">
        <f ca="1"/>
        <v>0</v>
      </c>
      <c r="T17" s="180">
        <f ca="1"/>
        <v>0</v>
      </c>
      <c r="U17" s="42"/>
      <c r="V17" s="175" t="s">
        <v>415</v>
      </c>
      <c r="W17" s="181">
        <v>-20</v>
      </c>
      <c r="X17" s="182"/>
      <c r="Y17" s="182"/>
      <c r="Z17" s="183"/>
      <c r="AA17" s="42"/>
      <c r="AB17" s="178" t="s">
        <v>415</v>
      </c>
      <c r="AC17" s="179">
        <v>-25</v>
      </c>
      <c r="AD17" s="184"/>
      <c r="AE17" s="184"/>
      <c r="AF17" s="185"/>
      <c r="AG17" s="42"/>
      <c r="AH17" s="175" t="s">
        <v>415</v>
      </c>
      <c r="AI17" s="181">
        <v>-25</v>
      </c>
      <c r="AJ17" s="182"/>
      <c r="AK17" s="182"/>
      <c r="AL17" s="183">
        <v>-50</v>
      </c>
      <c r="AM17" s="42"/>
      <c r="AN17" s="178" t="s">
        <v>415</v>
      </c>
      <c r="AO17" s="179">
        <v>-25</v>
      </c>
      <c r="AP17" s="179">
        <v>-65</v>
      </c>
      <c r="AQ17" s="179"/>
      <c r="AR17" s="180">
        <v>-50</v>
      </c>
      <c r="AT17" s="178" t="s">
        <v>415</v>
      </c>
      <c r="AU17" s="244">
        <f>VLOOKUP($AT17,[1]Scn1!Scn1_Q4_LR,MATCH(AU$6,[1]!Scn_CH,0),0)</f>
        <v>-0.99999999999999978</v>
      </c>
      <c r="AV17" s="244">
        <f>VLOOKUP($AT17,[1]Scn1!Scn1_Q4_LR,MATCH(AV$6,[1]!Scn_CH,0),0)</f>
        <v>0</v>
      </c>
      <c r="AW17" s="244">
        <f>VLOOKUP($AT17,[1]Scn1!Scn1_Q4_LR,MATCH(AW$6,[1]!Scn_CH,0),0)</f>
        <v>0</v>
      </c>
      <c r="AX17" s="180">
        <f>VLOOKUP($AT17,[1]Scn1!Scn1_Q4_LR,MATCH(AX$6,[1]!Scn_CH,0),0)</f>
        <v>0</v>
      </c>
      <c r="AZ17" s="238" t="s">
        <v>415</v>
      </c>
      <c r="BA17" s="239"/>
      <c r="BB17" s="239"/>
      <c r="BC17" s="239"/>
      <c r="BD17" s="240"/>
      <c r="BF17" s="238" t="s">
        <v>415</v>
      </c>
      <c r="BG17" s="239"/>
      <c r="BH17" s="239"/>
      <c r="BI17" s="239"/>
      <c r="BJ17" s="240"/>
    </row>
    <row r="18" spans="4:62" x14ac:dyDescent="0.2">
      <c r="D18" s="178" t="s">
        <v>416</v>
      </c>
      <c r="E18" s="244">
        <f ca="1">IF(K18*Q18*E$112&lt;'Summary Results'!M$2,'Summary Results'!M$2/E$112,K18*Q18)</f>
        <v>-0.99999999999999978</v>
      </c>
      <c r="F18" s="244">
        <f ca="1">IF(L18*R18*F$112&lt;'Summary Results'!N$2,'Summary Results'!N$2/F$112,L18*R18)</f>
        <v>0</v>
      </c>
      <c r="G18" s="244">
        <f ca="1">IF(M18*S18*G$112&lt;'Summary Results'!O$2,'Summary Results'!O$2/G$112,M18*S18)</f>
        <v>0</v>
      </c>
      <c r="H18" s="180">
        <f ca="1">IF(N18*T18*H$112&lt;'Summary Results'!P$2,'Summary Results'!P$2/H$112,N18*T18)</f>
        <v>0</v>
      </c>
      <c r="I18" s="42"/>
      <c r="J18" s="175" t="s">
        <v>416</v>
      </c>
      <c r="K18" s="176">
        <f t="shared" ca="1" si="1"/>
        <v>1</v>
      </c>
      <c r="L18" s="176">
        <f t="shared" ca="1" si="0"/>
        <v>1</v>
      </c>
      <c r="M18" s="176">
        <f t="shared" ca="1" si="0"/>
        <v>1</v>
      </c>
      <c r="N18" s="177">
        <f t="shared" ca="1" si="0"/>
        <v>1</v>
      </c>
      <c r="O18" s="42"/>
      <c r="P18" s="178" t="s">
        <v>416</v>
      </c>
      <c r="Q18" s="179">
        <f ca="1"/>
        <v>-0.99999999999999978</v>
      </c>
      <c r="R18" s="179">
        <f ca="1"/>
        <v>0</v>
      </c>
      <c r="S18" s="179">
        <f ca="1"/>
        <v>0</v>
      </c>
      <c r="T18" s="180">
        <f ca="1"/>
        <v>0</v>
      </c>
      <c r="U18" s="42"/>
      <c r="V18" s="175" t="s">
        <v>416</v>
      </c>
      <c r="W18" s="181">
        <v>-20</v>
      </c>
      <c r="X18" s="182"/>
      <c r="Y18" s="182"/>
      <c r="Z18" s="183"/>
      <c r="AA18" s="42"/>
      <c r="AB18" s="178" t="s">
        <v>416</v>
      </c>
      <c r="AC18" s="179">
        <v>-25</v>
      </c>
      <c r="AD18" s="184"/>
      <c r="AE18" s="184"/>
      <c r="AF18" s="185"/>
      <c r="AG18" s="42"/>
      <c r="AH18" s="175" t="s">
        <v>416</v>
      </c>
      <c r="AI18" s="181">
        <v>-25</v>
      </c>
      <c r="AJ18" s="182"/>
      <c r="AK18" s="182"/>
      <c r="AL18" s="183">
        <v>-50</v>
      </c>
      <c r="AM18" s="42"/>
      <c r="AN18" s="178" t="s">
        <v>416</v>
      </c>
      <c r="AO18" s="179">
        <v>-25</v>
      </c>
      <c r="AP18" s="179">
        <v>-65</v>
      </c>
      <c r="AQ18" s="179"/>
      <c r="AR18" s="180">
        <v>-50</v>
      </c>
      <c r="AT18" s="178" t="s">
        <v>416</v>
      </c>
      <c r="AU18" s="244">
        <f>VLOOKUP($AT18,[1]Scn1!Scn1_Q4_LR,MATCH(AU$6,[1]!Scn_CH,0),0)</f>
        <v>-0.99999999999999978</v>
      </c>
      <c r="AV18" s="244">
        <f>VLOOKUP($AT18,[1]Scn1!Scn1_Q4_LR,MATCH(AV$6,[1]!Scn_CH,0),0)</f>
        <v>0</v>
      </c>
      <c r="AW18" s="244">
        <f>VLOOKUP($AT18,[1]Scn1!Scn1_Q4_LR,MATCH(AW$6,[1]!Scn_CH,0),0)</f>
        <v>0</v>
      </c>
      <c r="AX18" s="180">
        <f>VLOOKUP($AT18,[1]Scn1!Scn1_Q4_LR,MATCH(AX$6,[1]!Scn_CH,0),0)</f>
        <v>0</v>
      </c>
      <c r="AZ18" s="238" t="s">
        <v>416</v>
      </c>
      <c r="BA18" s="239"/>
      <c r="BB18" s="239"/>
      <c r="BC18" s="239"/>
      <c r="BD18" s="240"/>
      <c r="BF18" s="238" t="s">
        <v>416</v>
      </c>
      <c r="BG18" s="239"/>
      <c r="BH18" s="239"/>
      <c r="BI18" s="239"/>
      <c r="BJ18" s="240"/>
    </row>
    <row r="19" spans="4:62" x14ac:dyDescent="0.2">
      <c r="D19" s="178" t="s">
        <v>417</v>
      </c>
      <c r="E19" s="244">
        <f ca="1">IF(K19*Q19*E$112&lt;'Summary Results'!M$2,'Summary Results'!M$2/E$112,K19*Q19)</f>
        <v>-0.99999999999999978</v>
      </c>
      <c r="F19" s="244">
        <f ca="1">IF(L19*R19*F$112&lt;'Summary Results'!N$2,'Summary Results'!N$2/F$112,L19*R19)</f>
        <v>0</v>
      </c>
      <c r="G19" s="244">
        <f ca="1">IF(M19*S19*G$112&lt;'Summary Results'!O$2,'Summary Results'!O$2/G$112,M19*S19)</f>
        <v>0</v>
      </c>
      <c r="H19" s="180">
        <f ca="1">IF(N19*T19*H$112&lt;'Summary Results'!P$2,'Summary Results'!P$2/H$112,N19*T19)</f>
        <v>0</v>
      </c>
      <c r="I19" s="42"/>
      <c r="J19" s="175" t="s">
        <v>417</v>
      </c>
      <c r="K19" s="176">
        <f t="shared" ca="1" si="1"/>
        <v>1</v>
      </c>
      <c r="L19" s="176">
        <f t="shared" ca="1" si="0"/>
        <v>1</v>
      </c>
      <c r="M19" s="176">
        <f t="shared" ca="1" si="0"/>
        <v>1</v>
      </c>
      <c r="N19" s="177">
        <f t="shared" ca="1" si="0"/>
        <v>1</v>
      </c>
      <c r="O19" s="42"/>
      <c r="P19" s="178" t="s">
        <v>417</v>
      </c>
      <c r="Q19" s="179">
        <f ca="1"/>
        <v>-0.99999999999999978</v>
      </c>
      <c r="R19" s="179">
        <f ca="1"/>
        <v>0</v>
      </c>
      <c r="S19" s="179">
        <f ca="1"/>
        <v>0</v>
      </c>
      <c r="T19" s="180">
        <f ca="1"/>
        <v>0</v>
      </c>
      <c r="U19" s="42"/>
      <c r="V19" s="175" t="s">
        <v>417</v>
      </c>
      <c r="W19" s="181">
        <v>-20</v>
      </c>
      <c r="X19" s="182"/>
      <c r="Y19" s="182"/>
      <c r="Z19" s="183"/>
      <c r="AA19" s="42"/>
      <c r="AB19" s="178" t="s">
        <v>417</v>
      </c>
      <c r="AC19" s="179">
        <v>-25</v>
      </c>
      <c r="AD19" s="184"/>
      <c r="AE19" s="184"/>
      <c r="AF19" s="185"/>
      <c r="AG19" s="42"/>
      <c r="AH19" s="175" t="s">
        <v>417</v>
      </c>
      <c r="AI19" s="181">
        <v>-25</v>
      </c>
      <c r="AJ19" s="182"/>
      <c r="AK19" s="182"/>
      <c r="AL19" s="183">
        <v>-50</v>
      </c>
      <c r="AM19" s="42"/>
      <c r="AN19" s="178" t="s">
        <v>417</v>
      </c>
      <c r="AO19" s="179">
        <v>-25</v>
      </c>
      <c r="AP19" s="179">
        <v>-65</v>
      </c>
      <c r="AQ19" s="179"/>
      <c r="AR19" s="180">
        <v>-50</v>
      </c>
      <c r="AT19" s="178" t="s">
        <v>417</v>
      </c>
      <c r="AU19" s="244">
        <f>VLOOKUP($AT19,[1]Scn1!Scn1_Q4_LR,MATCH(AU$6,[1]!Scn_CH,0),0)</f>
        <v>-0.99999999999999978</v>
      </c>
      <c r="AV19" s="244">
        <f>VLOOKUP($AT19,[1]Scn1!Scn1_Q4_LR,MATCH(AV$6,[1]!Scn_CH,0),0)</f>
        <v>0</v>
      </c>
      <c r="AW19" s="244">
        <f>VLOOKUP($AT19,[1]Scn1!Scn1_Q4_LR,MATCH(AW$6,[1]!Scn_CH,0),0)</f>
        <v>0</v>
      </c>
      <c r="AX19" s="180">
        <f>VLOOKUP($AT19,[1]Scn1!Scn1_Q4_LR,MATCH(AX$6,[1]!Scn_CH,0),0)</f>
        <v>0</v>
      </c>
      <c r="AZ19" s="238" t="s">
        <v>417</v>
      </c>
      <c r="BA19" s="239"/>
      <c r="BB19" s="239"/>
      <c r="BC19" s="239"/>
      <c r="BD19" s="240"/>
      <c r="BF19" s="238" t="s">
        <v>417</v>
      </c>
      <c r="BG19" s="239"/>
      <c r="BH19" s="239"/>
      <c r="BI19" s="239"/>
      <c r="BJ19" s="240"/>
    </row>
    <row r="20" spans="4:62" x14ac:dyDescent="0.2">
      <c r="D20" s="178" t="s">
        <v>418</v>
      </c>
      <c r="E20" s="244">
        <f ca="1">IF(K20*Q20*E$112&lt;'Summary Results'!M$2,'Summary Results'!M$2/E$112,K20*Q20)</f>
        <v>-0.99999999999999978</v>
      </c>
      <c r="F20" s="244">
        <f ca="1">IF(L20*R20*F$112&lt;'Summary Results'!N$2,'Summary Results'!N$2/F$112,L20*R20)</f>
        <v>0</v>
      </c>
      <c r="G20" s="244">
        <f ca="1">IF(M20*S20*G$112&lt;'Summary Results'!O$2,'Summary Results'!O$2/G$112,M20*S20)</f>
        <v>0</v>
      </c>
      <c r="H20" s="180">
        <f ca="1">IF(N20*T20*H$112&lt;'Summary Results'!P$2,'Summary Results'!P$2/H$112,N20*T20)</f>
        <v>0</v>
      </c>
      <c r="I20" s="42"/>
      <c r="J20" s="175" t="s">
        <v>418</v>
      </c>
      <c r="K20" s="176">
        <f t="shared" ca="1" si="1"/>
        <v>1</v>
      </c>
      <c r="L20" s="176">
        <f t="shared" ca="1" si="0"/>
        <v>1</v>
      </c>
      <c r="M20" s="176">
        <f t="shared" ca="1" si="0"/>
        <v>1</v>
      </c>
      <c r="N20" s="177">
        <f t="shared" ca="1" si="0"/>
        <v>1</v>
      </c>
      <c r="O20" s="42"/>
      <c r="P20" s="178" t="s">
        <v>418</v>
      </c>
      <c r="Q20" s="179">
        <f ca="1"/>
        <v>-0.99999999999999978</v>
      </c>
      <c r="R20" s="179">
        <f ca="1"/>
        <v>0</v>
      </c>
      <c r="S20" s="179">
        <f ca="1"/>
        <v>0</v>
      </c>
      <c r="T20" s="180">
        <f ca="1"/>
        <v>0</v>
      </c>
      <c r="U20" s="42"/>
      <c r="V20" s="175" t="s">
        <v>418</v>
      </c>
      <c r="W20" s="181">
        <v>-20</v>
      </c>
      <c r="X20" s="182"/>
      <c r="Y20" s="182"/>
      <c r="Z20" s="183"/>
      <c r="AA20" s="42"/>
      <c r="AB20" s="178" t="s">
        <v>418</v>
      </c>
      <c r="AC20" s="179">
        <v>-25</v>
      </c>
      <c r="AD20" s="184"/>
      <c r="AE20" s="184"/>
      <c r="AF20" s="185"/>
      <c r="AG20" s="42"/>
      <c r="AH20" s="175" t="s">
        <v>418</v>
      </c>
      <c r="AI20" s="181">
        <v>-25</v>
      </c>
      <c r="AJ20" s="182"/>
      <c r="AK20" s="182"/>
      <c r="AL20" s="183">
        <v>-50</v>
      </c>
      <c r="AM20" s="42"/>
      <c r="AN20" s="178" t="s">
        <v>418</v>
      </c>
      <c r="AO20" s="179">
        <v>-25</v>
      </c>
      <c r="AP20" s="179">
        <v>-65</v>
      </c>
      <c r="AQ20" s="179"/>
      <c r="AR20" s="180">
        <v>-50</v>
      </c>
      <c r="AT20" s="178" t="s">
        <v>418</v>
      </c>
      <c r="AU20" s="244">
        <f>VLOOKUP($AT20,[1]Scn1!Scn1_Q4_LR,MATCH(AU$6,[1]!Scn_CH,0),0)</f>
        <v>-0.99999999999999978</v>
      </c>
      <c r="AV20" s="244">
        <f>VLOOKUP($AT20,[1]Scn1!Scn1_Q4_LR,MATCH(AV$6,[1]!Scn_CH,0),0)</f>
        <v>0</v>
      </c>
      <c r="AW20" s="244">
        <f>VLOOKUP($AT20,[1]Scn1!Scn1_Q4_LR,MATCH(AW$6,[1]!Scn_CH,0),0)</f>
        <v>0</v>
      </c>
      <c r="AX20" s="180">
        <f>VLOOKUP($AT20,[1]Scn1!Scn1_Q4_LR,MATCH(AX$6,[1]!Scn_CH,0),0)</f>
        <v>0</v>
      </c>
      <c r="AZ20" s="238" t="s">
        <v>418</v>
      </c>
      <c r="BA20" s="239"/>
      <c r="BB20" s="239"/>
      <c r="BC20" s="239"/>
      <c r="BD20" s="240"/>
      <c r="BF20" s="238" t="s">
        <v>418</v>
      </c>
      <c r="BG20" s="239"/>
      <c r="BH20" s="239"/>
      <c r="BI20" s="239"/>
      <c r="BJ20" s="240"/>
    </row>
    <row r="21" spans="4:62" x14ac:dyDescent="0.2">
      <c r="D21" s="178" t="s">
        <v>419</v>
      </c>
      <c r="E21" s="244">
        <f ca="1">IF(K21*Q21*E$112&lt;'Summary Results'!M$2,'Summary Results'!M$2/E$112,K21*Q21)</f>
        <v>-0.99999999999999978</v>
      </c>
      <c r="F21" s="244">
        <f ca="1">IF(L21*R21*F$112&lt;'Summary Results'!N$2,'Summary Results'!N$2/F$112,L21*R21)</f>
        <v>0</v>
      </c>
      <c r="G21" s="244">
        <f ca="1">IF(M21*S21*G$112&lt;'Summary Results'!O$2,'Summary Results'!O$2/G$112,M21*S21)</f>
        <v>0</v>
      </c>
      <c r="H21" s="180">
        <f ca="1">IF(N21*T21*H$112&lt;'Summary Results'!P$2,'Summary Results'!P$2/H$112,N21*T21)</f>
        <v>0</v>
      </c>
      <c r="I21" s="42"/>
      <c r="J21" s="175" t="s">
        <v>419</v>
      </c>
      <c r="K21" s="176">
        <f t="shared" ca="1" si="1"/>
        <v>1</v>
      </c>
      <c r="L21" s="176">
        <f t="shared" ca="1" si="0"/>
        <v>1</v>
      </c>
      <c r="M21" s="176">
        <f t="shared" ca="1" si="0"/>
        <v>1</v>
      </c>
      <c r="N21" s="177">
        <f t="shared" ca="1" si="0"/>
        <v>1</v>
      </c>
      <c r="O21" s="42"/>
      <c r="P21" s="178" t="s">
        <v>419</v>
      </c>
      <c r="Q21" s="179">
        <f ca="1"/>
        <v>-0.99999999999999978</v>
      </c>
      <c r="R21" s="179">
        <f ca="1"/>
        <v>0</v>
      </c>
      <c r="S21" s="179">
        <f ca="1"/>
        <v>0</v>
      </c>
      <c r="T21" s="180">
        <f ca="1"/>
        <v>0</v>
      </c>
      <c r="U21" s="42"/>
      <c r="V21" s="175" t="s">
        <v>419</v>
      </c>
      <c r="W21" s="181">
        <v>-20</v>
      </c>
      <c r="X21" s="182"/>
      <c r="Y21" s="182"/>
      <c r="Z21" s="183"/>
      <c r="AA21" s="42"/>
      <c r="AB21" s="178" t="s">
        <v>419</v>
      </c>
      <c r="AC21" s="179">
        <v>-25</v>
      </c>
      <c r="AD21" s="184"/>
      <c r="AE21" s="184"/>
      <c r="AF21" s="185"/>
      <c r="AG21" s="42"/>
      <c r="AH21" s="175" t="s">
        <v>419</v>
      </c>
      <c r="AI21" s="181">
        <v>-25</v>
      </c>
      <c r="AJ21" s="182"/>
      <c r="AK21" s="182"/>
      <c r="AL21" s="183">
        <v>-50</v>
      </c>
      <c r="AM21" s="42"/>
      <c r="AN21" s="178" t="s">
        <v>419</v>
      </c>
      <c r="AO21" s="179">
        <v>-25</v>
      </c>
      <c r="AP21" s="179">
        <v>-65</v>
      </c>
      <c r="AQ21" s="179"/>
      <c r="AR21" s="180">
        <v>-50</v>
      </c>
      <c r="AT21" s="178" t="s">
        <v>419</v>
      </c>
      <c r="AU21" s="244">
        <f>VLOOKUP($AT21,[1]Scn1!Scn1_Q4_LR,MATCH(AU$6,[1]!Scn_CH,0),0)</f>
        <v>-0.99999999999999978</v>
      </c>
      <c r="AV21" s="244">
        <f>VLOOKUP($AT21,[1]Scn1!Scn1_Q4_LR,MATCH(AV$6,[1]!Scn_CH,0),0)</f>
        <v>0</v>
      </c>
      <c r="AW21" s="244">
        <f>VLOOKUP($AT21,[1]Scn1!Scn1_Q4_LR,MATCH(AW$6,[1]!Scn_CH,0),0)</f>
        <v>0</v>
      </c>
      <c r="AX21" s="180">
        <f>VLOOKUP($AT21,[1]Scn1!Scn1_Q4_LR,MATCH(AX$6,[1]!Scn_CH,0),0)</f>
        <v>0</v>
      </c>
      <c r="AZ21" s="238" t="s">
        <v>419</v>
      </c>
      <c r="BA21" s="239"/>
      <c r="BB21" s="239"/>
      <c r="BC21" s="239"/>
      <c r="BD21" s="240"/>
      <c r="BF21" s="238" t="s">
        <v>419</v>
      </c>
      <c r="BG21" s="239"/>
      <c r="BH21" s="239"/>
      <c r="BI21" s="239"/>
      <c r="BJ21" s="240"/>
    </row>
    <row r="22" spans="4:62" x14ac:dyDescent="0.2">
      <c r="D22" s="178" t="s">
        <v>420</v>
      </c>
      <c r="E22" s="244">
        <f ca="1">IF(K22*Q22*E$112&lt;'Summary Results'!M$2,'Summary Results'!M$2/E$112,K22*Q22)</f>
        <v>-0.99999999999999978</v>
      </c>
      <c r="F22" s="244">
        <f ca="1">IF(L22*R22*F$112&lt;'Summary Results'!N$2,'Summary Results'!N$2/F$112,L22*R22)</f>
        <v>0</v>
      </c>
      <c r="G22" s="244">
        <f ca="1">IF(M22*S22*G$112&lt;'Summary Results'!O$2,'Summary Results'!O$2/G$112,M22*S22)</f>
        <v>0</v>
      </c>
      <c r="H22" s="180">
        <f ca="1">IF(N22*T22*H$112&lt;'Summary Results'!P$2,'Summary Results'!P$2/H$112,N22*T22)</f>
        <v>0</v>
      </c>
      <c r="I22" s="42"/>
      <c r="J22" s="175" t="s">
        <v>420</v>
      </c>
      <c r="K22" s="176">
        <f t="shared" ca="1" si="1"/>
        <v>1</v>
      </c>
      <c r="L22" s="176">
        <f t="shared" ca="1" si="0"/>
        <v>1</v>
      </c>
      <c r="M22" s="176">
        <f t="shared" ca="1" si="0"/>
        <v>1</v>
      </c>
      <c r="N22" s="177">
        <f t="shared" ca="1" si="0"/>
        <v>1</v>
      </c>
      <c r="O22" s="42"/>
      <c r="P22" s="178" t="s">
        <v>420</v>
      </c>
      <c r="Q22" s="179">
        <f ca="1"/>
        <v>-0.99999999999999978</v>
      </c>
      <c r="R22" s="179">
        <f ca="1"/>
        <v>0</v>
      </c>
      <c r="S22" s="179">
        <f ca="1"/>
        <v>0</v>
      </c>
      <c r="T22" s="180">
        <f ca="1"/>
        <v>0</v>
      </c>
      <c r="U22" s="42"/>
      <c r="V22" s="175" t="s">
        <v>420</v>
      </c>
      <c r="W22" s="181">
        <v>-20</v>
      </c>
      <c r="X22" s="182"/>
      <c r="Y22" s="182"/>
      <c r="Z22" s="183"/>
      <c r="AA22" s="42"/>
      <c r="AB22" s="178" t="s">
        <v>420</v>
      </c>
      <c r="AC22" s="179">
        <v>-25</v>
      </c>
      <c r="AD22" s="184"/>
      <c r="AE22" s="184"/>
      <c r="AF22" s="185"/>
      <c r="AG22" s="42"/>
      <c r="AH22" s="175" t="s">
        <v>420</v>
      </c>
      <c r="AI22" s="181">
        <v>-25</v>
      </c>
      <c r="AJ22" s="182"/>
      <c r="AK22" s="182"/>
      <c r="AL22" s="183">
        <v>-50</v>
      </c>
      <c r="AM22" s="42"/>
      <c r="AN22" s="178" t="s">
        <v>420</v>
      </c>
      <c r="AO22" s="179">
        <v>-25</v>
      </c>
      <c r="AP22" s="179">
        <v>-65</v>
      </c>
      <c r="AQ22" s="179"/>
      <c r="AR22" s="180">
        <v>-50</v>
      </c>
      <c r="AT22" s="178" t="s">
        <v>420</v>
      </c>
      <c r="AU22" s="244">
        <f>VLOOKUP($AT22,[1]Scn1!Scn1_Q4_LR,MATCH(AU$6,[1]!Scn_CH,0),0)</f>
        <v>-0.99999999999999978</v>
      </c>
      <c r="AV22" s="244">
        <f>VLOOKUP($AT22,[1]Scn1!Scn1_Q4_LR,MATCH(AV$6,[1]!Scn_CH,0),0)</f>
        <v>0</v>
      </c>
      <c r="AW22" s="244">
        <f>VLOOKUP($AT22,[1]Scn1!Scn1_Q4_LR,MATCH(AW$6,[1]!Scn_CH,0),0)</f>
        <v>0</v>
      </c>
      <c r="AX22" s="180">
        <f>VLOOKUP($AT22,[1]Scn1!Scn1_Q4_LR,MATCH(AX$6,[1]!Scn_CH,0),0)</f>
        <v>0</v>
      </c>
      <c r="AZ22" s="238" t="s">
        <v>420</v>
      </c>
      <c r="BA22" s="239"/>
      <c r="BB22" s="239"/>
      <c r="BC22" s="239"/>
      <c r="BD22" s="240"/>
      <c r="BF22" s="238" t="s">
        <v>420</v>
      </c>
      <c r="BG22" s="239"/>
      <c r="BH22" s="239"/>
      <c r="BI22" s="239"/>
      <c r="BJ22" s="240"/>
    </row>
    <row r="23" spans="4:62" x14ac:dyDescent="0.2">
      <c r="D23" s="178" t="s">
        <v>421</v>
      </c>
      <c r="E23" s="244">
        <f ca="1">IF(K23*Q23*E$112&lt;'Summary Results'!M$2,'Summary Results'!M$2/E$112,K23*Q23)</f>
        <v>-0.99999999999999978</v>
      </c>
      <c r="F23" s="244">
        <f ca="1">IF(L23*R23*F$112&lt;'Summary Results'!N$2,'Summary Results'!N$2/F$112,L23*R23)</f>
        <v>0</v>
      </c>
      <c r="G23" s="244">
        <f ca="1">IF(M23*S23*G$112&lt;'Summary Results'!O$2,'Summary Results'!O$2/G$112,M23*S23)</f>
        <v>0</v>
      </c>
      <c r="H23" s="180">
        <f ca="1">IF(N23*T23*H$112&lt;'Summary Results'!P$2,'Summary Results'!P$2/H$112,N23*T23)</f>
        <v>0</v>
      </c>
      <c r="I23" s="42"/>
      <c r="J23" s="175" t="s">
        <v>421</v>
      </c>
      <c r="K23" s="176">
        <f t="shared" ca="1" si="1"/>
        <v>1</v>
      </c>
      <c r="L23" s="176">
        <f t="shared" ca="1" si="0"/>
        <v>1</v>
      </c>
      <c r="M23" s="176">
        <f t="shared" ca="1" si="0"/>
        <v>1</v>
      </c>
      <c r="N23" s="177">
        <f t="shared" ca="1" si="0"/>
        <v>1</v>
      </c>
      <c r="O23" s="42"/>
      <c r="P23" s="178" t="s">
        <v>421</v>
      </c>
      <c r="Q23" s="179">
        <f ca="1"/>
        <v>-0.99999999999999978</v>
      </c>
      <c r="R23" s="179">
        <f ca="1"/>
        <v>0</v>
      </c>
      <c r="S23" s="179">
        <f ca="1"/>
        <v>0</v>
      </c>
      <c r="T23" s="180">
        <f ca="1"/>
        <v>0</v>
      </c>
      <c r="U23" s="42"/>
      <c r="V23" s="175" t="s">
        <v>421</v>
      </c>
      <c r="W23" s="181">
        <v>-20</v>
      </c>
      <c r="X23" s="182"/>
      <c r="Y23" s="182"/>
      <c r="Z23" s="183"/>
      <c r="AA23" s="42"/>
      <c r="AB23" s="178" t="s">
        <v>421</v>
      </c>
      <c r="AC23" s="179">
        <v>-25</v>
      </c>
      <c r="AD23" s="184"/>
      <c r="AE23" s="184"/>
      <c r="AF23" s="185"/>
      <c r="AG23" s="42"/>
      <c r="AH23" s="175" t="s">
        <v>421</v>
      </c>
      <c r="AI23" s="181">
        <v>-25</v>
      </c>
      <c r="AJ23" s="182"/>
      <c r="AK23" s="182"/>
      <c r="AL23" s="183">
        <v>-50</v>
      </c>
      <c r="AM23" s="42"/>
      <c r="AN23" s="178" t="s">
        <v>421</v>
      </c>
      <c r="AO23" s="179">
        <v>-25</v>
      </c>
      <c r="AP23" s="179">
        <v>-65</v>
      </c>
      <c r="AQ23" s="179"/>
      <c r="AR23" s="180">
        <v>-50</v>
      </c>
      <c r="AT23" s="178" t="s">
        <v>421</v>
      </c>
      <c r="AU23" s="244">
        <f>VLOOKUP($AT23,[1]Scn1!Scn1_Q4_LR,MATCH(AU$6,[1]!Scn_CH,0),0)</f>
        <v>-0.99999999999999978</v>
      </c>
      <c r="AV23" s="244">
        <f>VLOOKUP($AT23,[1]Scn1!Scn1_Q4_LR,MATCH(AV$6,[1]!Scn_CH,0),0)</f>
        <v>0</v>
      </c>
      <c r="AW23" s="244">
        <f>VLOOKUP($AT23,[1]Scn1!Scn1_Q4_LR,MATCH(AW$6,[1]!Scn_CH,0),0)</f>
        <v>0</v>
      </c>
      <c r="AX23" s="180">
        <f>VLOOKUP($AT23,[1]Scn1!Scn1_Q4_LR,MATCH(AX$6,[1]!Scn_CH,0),0)</f>
        <v>0</v>
      </c>
      <c r="AZ23" s="238" t="s">
        <v>421</v>
      </c>
      <c r="BA23" s="239"/>
      <c r="BB23" s="239"/>
      <c r="BC23" s="239"/>
      <c r="BD23" s="240"/>
      <c r="BF23" s="238" t="s">
        <v>421</v>
      </c>
      <c r="BG23" s="239"/>
      <c r="BH23" s="239"/>
      <c r="BI23" s="239"/>
      <c r="BJ23" s="240"/>
    </row>
    <row r="24" spans="4:62" x14ac:dyDescent="0.2">
      <c r="D24" s="178" t="s">
        <v>422</v>
      </c>
      <c r="E24" s="244">
        <f ca="1">IF(K24*Q24*E$112&lt;'Summary Results'!M$2,'Summary Results'!M$2/E$112,K24*Q24)</f>
        <v>-0.99999999999999978</v>
      </c>
      <c r="F24" s="244">
        <f ca="1">IF(L24*R24*F$112&lt;'Summary Results'!N$2,'Summary Results'!N$2/F$112,L24*R24)</f>
        <v>0</v>
      </c>
      <c r="G24" s="244">
        <f ca="1">IF(M24*S24*G$112&lt;'Summary Results'!O$2,'Summary Results'!O$2/G$112,M24*S24)</f>
        <v>0</v>
      </c>
      <c r="H24" s="180">
        <f ca="1">IF(N24*T24*H$112&lt;'Summary Results'!P$2,'Summary Results'!P$2/H$112,N24*T24)</f>
        <v>0</v>
      </c>
      <c r="I24" s="42"/>
      <c r="J24" s="175" t="s">
        <v>422</v>
      </c>
      <c r="K24" s="176">
        <f t="shared" ca="1" si="1"/>
        <v>1</v>
      </c>
      <c r="L24" s="176">
        <f t="shared" ca="1" si="0"/>
        <v>1</v>
      </c>
      <c r="M24" s="176">
        <f t="shared" ca="1" si="0"/>
        <v>1</v>
      </c>
      <c r="N24" s="177">
        <f t="shared" ca="1" si="0"/>
        <v>1</v>
      </c>
      <c r="O24" s="42"/>
      <c r="P24" s="178" t="s">
        <v>422</v>
      </c>
      <c r="Q24" s="179">
        <f ca="1"/>
        <v>-0.99999999999999978</v>
      </c>
      <c r="R24" s="179">
        <f ca="1"/>
        <v>0</v>
      </c>
      <c r="S24" s="179">
        <f ca="1"/>
        <v>0</v>
      </c>
      <c r="T24" s="180">
        <f ca="1"/>
        <v>0</v>
      </c>
      <c r="U24" s="42"/>
      <c r="V24" s="175" t="s">
        <v>422</v>
      </c>
      <c r="W24" s="181">
        <v>-20</v>
      </c>
      <c r="X24" s="182"/>
      <c r="Y24" s="182"/>
      <c r="Z24" s="183"/>
      <c r="AA24" s="42"/>
      <c r="AB24" s="178" t="s">
        <v>422</v>
      </c>
      <c r="AC24" s="179">
        <v>-25</v>
      </c>
      <c r="AD24" s="184"/>
      <c r="AE24" s="184"/>
      <c r="AF24" s="185"/>
      <c r="AG24" s="42"/>
      <c r="AH24" s="175" t="s">
        <v>422</v>
      </c>
      <c r="AI24" s="181">
        <v>-25</v>
      </c>
      <c r="AJ24" s="182"/>
      <c r="AK24" s="182"/>
      <c r="AL24" s="183">
        <v>-50</v>
      </c>
      <c r="AM24" s="42"/>
      <c r="AN24" s="178" t="s">
        <v>422</v>
      </c>
      <c r="AO24" s="179">
        <v>-25</v>
      </c>
      <c r="AP24" s="179">
        <v>-65</v>
      </c>
      <c r="AQ24" s="179"/>
      <c r="AR24" s="180">
        <v>-50</v>
      </c>
      <c r="AT24" s="178" t="s">
        <v>422</v>
      </c>
      <c r="AU24" s="244">
        <f>VLOOKUP($AT24,[1]Scn1!Scn1_Q4_LR,MATCH(AU$6,[1]!Scn_CH,0),0)</f>
        <v>-0.99999999999999978</v>
      </c>
      <c r="AV24" s="244">
        <f>VLOOKUP($AT24,[1]Scn1!Scn1_Q4_LR,MATCH(AV$6,[1]!Scn_CH,0),0)</f>
        <v>0</v>
      </c>
      <c r="AW24" s="244">
        <f>VLOOKUP($AT24,[1]Scn1!Scn1_Q4_LR,MATCH(AW$6,[1]!Scn_CH,0),0)</f>
        <v>0</v>
      </c>
      <c r="AX24" s="180">
        <f>VLOOKUP($AT24,[1]Scn1!Scn1_Q4_LR,MATCH(AX$6,[1]!Scn_CH,0),0)</f>
        <v>0</v>
      </c>
      <c r="AZ24" s="238" t="s">
        <v>422</v>
      </c>
      <c r="BA24" s="239"/>
      <c r="BB24" s="239"/>
      <c r="BC24" s="239"/>
      <c r="BD24" s="240"/>
      <c r="BF24" s="238" t="s">
        <v>422</v>
      </c>
      <c r="BG24" s="239"/>
      <c r="BH24" s="239"/>
      <c r="BI24" s="239"/>
      <c r="BJ24" s="240"/>
    </row>
    <row r="25" spans="4:62" x14ac:dyDescent="0.2">
      <c r="D25" s="178" t="s">
        <v>423</v>
      </c>
      <c r="E25" s="244">
        <f ca="1">IF(K25*Q25*E$112&lt;'Summary Results'!M$2,'Summary Results'!M$2/E$112,K25*Q25)</f>
        <v>-0.99999999999999978</v>
      </c>
      <c r="F25" s="244">
        <f ca="1">IF(L25*R25*F$112&lt;'Summary Results'!N$2,'Summary Results'!N$2/F$112,L25*R25)</f>
        <v>0</v>
      </c>
      <c r="G25" s="244">
        <f ca="1">IF(M25*S25*G$112&lt;'Summary Results'!O$2,'Summary Results'!O$2/G$112,M25*S25)</f>
        <v>0</v>
      </c>
      <c r="H25" s="180">
        <f ca="1">IF(N25*T25*H$112&lt;'Summary Results'!P$2,'Summary Results'!P$2/H$112,N25*T25)</f>
        <v>0</v>
      </c>
      <c r="I25" s="42"/>
      <c r="J25" s="175" t="s">
        <v>423</v>
      </c>
      <c r="K25" s="176">
        <f t="shared" ca="1" si="1"/>
        <v>1</v>
      </c>
      <c r="L25" s="176">
        <f t="shared" ca="1" si="0"/>
        <v>1</v>
      </c>
      <c r="M25" s="176">
        <f t="shared" ca="1" si="0"/>
        <v>1</v>
      </c>
      <c r="N25" s="177">
        <f t="shared" ca="1" si="0"/>
        <v>1</v>
      </c>
      <c r="O25" s="42"/>
      <c r="P25" s="178" t="s">
        <v>423</v>
      </c>
      <c r="Q25" s="179">
        <f ca="1"/>
        <v>-0.99999999999999978</v>
      </c>
      <c r="R25" s="179">
        <f ca="1"/>
        <v>0</v>
      </c>
      <c r="S25" s="179">
        <f ca="1"/>
        <v>0</v>
      </c>
      <c r="T25" s="180">
        <f ca="1"/>
        <v>0</v>
      </c>
      <c r="U25" s="42"/>
      <c r="V25" s="175" t="s">
        <v>423</v>
      </c>
      <c r="W25" s="181">
        <v>-20</v>
      </c>
      <c r="X25" s="182"/>
      <c r="Y25" s="182"/>
      <c r="Z25" s="183"/>
      <c r="AA25" s="42"/>
      <c r="AB25" s="178" t="s">
        <v>423</v>
      </c>
      <c r="AC25" s="179">
        <v>-25</v>
      </c>
      <c r="AD25" s="184"/>
      <c r="AE25" s="184"/>
      <c r="AF25" s="185"/>
      <c r="AG25" s="42"/>
      <c r="AH25" s="175" t="s">
        <v>423</v>
      </c>
      <c r="AI25" s="181">
        <v>-25</v>
      </c>
      <c r="AJ25" s="182"/>
      <c r="AK25" s="182"/>
      <c r="AL25" s="183">
        <v>-50</v>
      </c>
      <c r="AM25" s="42"/>
      <c r="AN25" s="178" t="s">
        <v>423</v>
      </c>
      <c r="AO25" s="179">
        <v>-25</v>
      </c>
      <c r="AP25" s="179">
        <v>-65</v>
      </c>
      <c r="AQ25" s="179"/>
      <c r="AR25" s="180">
        <v>-50</v>
      </c>
      <c r="AT25" s="178" t="s">
        <v>423</v>
      </c>
      <c r="AU25" s="244">
        <f>VLOOKUP($AT25,[1]Scn1!Scn1_Q4_LR,MATCH(AU$6,[1]!Scn_CH,0),0)</f>
        <v>-0.99999999999999978</v>
      </c>
      <c r="AV25" s="244">
        <f>VLOOKUP($AT25,[1]Scn1!Scn1_Q4_LR,MATCH(AV$6,[1]!Scn_CH,0),0)</f>
        <v>0</v>
      </c>
      <c r="AW25" s="244">
        <f>VLOOKUP($AT25,[1]Scn1!Scn1_Q4_LR,MATCH(AW$6,[1]!Scn_CH,0),0)</f>
        <v>0</v>
      </c>
      <c r="AX25" s="180">
        <f>VLOOKUP($AT25,[1]Scn1!Scn1_Q4_LR,MATCH(AX$6,[1]!Scn_CH,0),0)</f>
        <v>0</v>
      </c>
      <c r="AZ25" s="238" t="s">
        <v>423</v>
      </c>
      <c r="BA25" s="239"/>
      <c r="BB25" s="239"/>
      <c r="BC25" s="239"/>
      <c r="BD25" s="240"/>
      <c r="BF25" s="238" t="s">
        <v>423</v>
      </c>
      <c r="BG25" s="239"/>
      <c r="BH25" s="239"/>
      <c r="BI25" s="239"/>
      <c r="BJ25" s="240"/>
    </row>
    <row r="26" spans="4:62" x14ac:dyDescent="0.2">
      <c r="D26" s="178" t="s">
        <v>424</v>
      </c>
      <c r="E26" s="244">
        <f ca="1">IF(K26*Q26*E$112&lt;'Summary Results'!M$2,'Summary Results'!M$2/E$112,K26*Q26)</f>
        <v>-0.99999999999999978</v>
      </c>
      <c r="F26" s="244">
        <f ca="1">IF(L26*R26*F$112&lt;'Summary Results'!N$2,'Summary Results'!N$2/F$112,L26*R26)</f>
        <v>0</v>
      </c>
      <c r="G26" s="244">
        <f ca="1">IF(M26*S26*G$112&lt;'Summary Results'!O$2,'Summary Results'!O$2/G$112,M26*S26)</f>
        <v>0</v>
      </c>
      <c r="H26" s="180">
        <f ca="1">IF(N26*T26*H$112&lt;'Summary Results'!P$2,'Summary Results'!P$2/H$112,N26*T26)</f>
        <v>0</v>
      </c>
      <c r="I26" s="42"/>
      <c r="J26" s="175" t="s">
        <v>424</v>
      </c>
      <c r="K26" s="176">
        <f t="shared" ca="1" si="1"/>
        <v>1</v>
      </c>
      <c r="L26" s="176">
        <f t="shared" ca="1" si="0"/>
        <v>1</v>
      </c>
      <c r="M26" s="176">
        <f t="shared" ca="1" si="0"/>
        <v>1</v>
      </c>
      <c r="N26" s="177">
        <f t="shared" ca="1" si="0"/>
        <v>1</v>
      </c>
      <c r="O26" s="42"/>
      <c r="P26" s="178" t="s">
        <v>424</v>
      </c>
      <c r="Q26" s="179">
        <f ca="1"/>
        <v>-0.99999999999999978</v>
      </c>
      <c r="R26" s="179">
        <f ca="1"/>
        <v>0</v>
      </c>
      <c r="S26" s="179">
        <f ca="1"/>
        <v>0</v>
      </c>
      <c r="T26" s="180">
        <f ca="1"/>
        <v>0</v>
      </c>
      <c r="U26" s="42"/>
      <c r="V26" s="175" t="s">
        <v>424</v>
      </c>
      <c r="W26" s="181">
        <v>-20</v>
      </c>
      <c r="X26" s="182"/>
      <c r="Y26" s="182"/>
      <c r="Z26" s="183"/>
      <c r="AA26" s="42"/>
      <c r="AB26" s="178" t="s">
        <v>424</v>
      </c>
      <c r="AC26" s="179">
        <v>-25</v>
      </c>
      <c r="AD26" s="184"/>
      <c r="AE26" s="184"/>
      <c r="AF26" s="185"/>
      <c r="AG26" s="42"/>
      <c r="AH26" s="175" t="s">
        <v>424</v>
      </c>
      <c r="AI26" s="181">
        <v>-25</v>
      </c>
      <c r="AJ26" s="182"/>
      <c r="AK26" s="182"/>
      <c r="AL26" s="183">
        <v>-50</v>
      </c>
      <c r="AM26" s="42"/>
      <c r="AN26" s="178" t="s">
        <v>424</v>
      </c>
      <c r="AO26" s="179">
        <v>-25</v>
      </c>
      <c r="AP26" s="179">
        <v>-65</v>
      </c>
      <c r="AQ26" s="179"/>
      <c r="AR26" s="180">
        <v>-50</v>
      </c>
      <c r="AT26" s="178" t="s">
        <v>424</v>
      </c>
      <c r="AU26" s="244">
        <f>VLOOKUP($AT26,[1]Scn1!Scn1_Q4_LR,MATCH(AU$6,[1]!Scn_CH,0),0)</f>
        <v>-0.99999999999999978</v>
      </c>
      <c r="AV26" s="244">
        <f>VLOOKUP($AT26,[1]Scn1!Scn1_Q4_LR,MATCH(AV$6,[1]!Scn_CH,0),0)</f>
        <v>0</v>
      </c>
      <c r="AW26" s="244">
        <f>VLOOKUP($AT26,[1]Scn1!Scn1_Q4_LR,MATCH(AW$6,[1]!Scn_CH,0),0)</f>
        <v>0</v>
      </c>
      <c r="AX26" s="180">
        <f>VLOOKUP($AT26,[1]Scn1!Scn1_Q4_LR,MATCH(AX$6,[1]!Scn_CH,0),0)</f>
        <v>0</v>
      </c>
      <c r="AZ26" s="238" t="s">
        <v>424</v>
      </c>
      <c r="BA26" s="239"/>
      <c r="BB26" s="239"/>
      <c r="BC26" s="239"/>
      <c r="BD26" s="240"/>
      <c r="BF26" s="238" t="s">
        <v>424</v>
      </c>
      <c r="BG26" s="239"/>
      <c r="BH26" s="239"/>
      <c r="BI26" s="239"/>
      <c r="BJ26" s="240"/>
    </row>
    <row r="27" spans="4:62" x14ac:dyDescent="0.2">
      <c r="D27" s="178" t="s">
        <v>425</v>
      </c>
      <c r="E27" s="244">
        <f ca="1">IF(K27*Q27*E$112&lt;'Summary Results'!M$2,'Summary Results'!M$2/E$112,K27*Q27)</f>
        <v>-0.99999999999999978</v>
      </c>
      <c r="F27" s="244">
        <f ca="1">IF(L27*R27*F$112&lt;'Summary Results'!N$2,'Summary Results'!N$2/F$112,L27*R27)</f>
        <v>0</v>
      </c>
      <c r="G27" s="244">
        <f ca="1">IF(M27*S27*G$112&lt;'Summary Results'!O$2,'Summary Results'!O$2/G$112,M27*S27)</f>
        <v>0</v>
      </c>
      <c r="H27" s="180">
        <f ca="1">IF(N27*T27*H$112&lt;'Summary Results'!P$2,'Summary Results'!P$2/H$112,N27*T27)</f>
        <v>0</v>
      </c>
      <c r="I27" s="42"/>
      <c r="J27" s="175" t="s">
        <v>425</v>
      </c>
      <c r="K27" s="176">
        <f t="shared" ca="1" si="1"/>
        <v>1</v>
      </c>
      <c r="L27" s="176">
        <f t="shared" ca="1" si="0"/>
        <v>1</v>
      </c>
      <c r="M27" s="176">
        <f t="shared" ca="1" si="0"/>
        <v>1</v>
      </c>
      <c r="N27" s="177">
        <f t="shared" ca="1" si="0"/>
        <v>1</v>
      </c>
      <c r="O27" s="42"/>
      <c r="P27" s="178" t="s">
        <v>425</v>
      </c>
      <c r="Q27" s="179">
        <f ca="1"/>
        <v>-0.99999999999999978</v>
      </c>
      <c r="R27" s="179">
        <f ca="1"/>
        <v>0</v>
      </c>
      <c r="S27" s="179">
        <f ca="1"/>
        <v>0</v>
      </c>
      <c r="T27" s="180">
        <f ca="1"/>
        <v>0</v>
      </c>
      <c r="U27" s="42"/>
      <c r="V27" s="175" t="s">
        <v>425</v>
      </c>
      <c r="W27" s="181">
        <v>-20</v>
      </c>
      <c r="X27" s="182"/>
      <c r="Y27" s="182"/>
      <c r="Z27" s="183"/>
      <c r="AA27" s="42"/>
      <c r="AB27" s="178" t="s">
        <v>425</v>
      </c>
      <c r="AC27" s="179">
        <v>-25</v>
      </c>
      <c r="AD27" s="184"/>
      <c r="AE27" s="184"/>
      <c r="AF27" s="185"/>
      <c r="AG27" s="42"/>
      <c r="AH27" s="175" t="s">
        <v>425</v>
      </c>
      <c r="AI27" s="181">
        <v>-25</v>
      </c>
      <c r="AJ27" s="182"/>
      <c r="AK27" s="182"/>
      <c r="AL27" s="183">
        <v>-50</v>
      </c>
      <c r="AM27" s="42"/>
      <c r="AN27" s="178" t="s">
        <v>425</v>
      </c>
      <c r="AO27" s="179">
        <v>-25</v>
      </c>
      <c r="AP27" s="179">
        <v>-65</v>
      </c>
      <c r="AQ27" s="179"/>
      <c r="AR27" s="180">
        <v>-50</v>
      </c>
      <c r="AT27" s="178" t="s">
        <v>425</v>
      </c>
      <c r="AU27" s="244">
        <f>VLOOKUP($AT27,[1]Scn1!Scn1_Q4_LR,MATCH(AU$6,[1]!Scn_CH,0),0)</f>
        <v>-0.99999999999999978</v>
      </c>
      <c r="AV27" s="244">
        <f>VLOOKUP($AT27,[1]Scn1!Scn1_Q4_LR,MATCH(AV$6,[1]!Scn_CH,0),0)</f>
        <v>0</v>
      </c>
      <c r="AW27" s="244">
        <f>VLOOKUP($AT27,[1]Scn1!Scn1_Q4_LR,MATCH(AW$6,[1]!Scn_CH,0),0)</f>
        <v>0</v>
      </c>
      <c r="AX27" s="180">
        <f>VLOOKUP($AT27,[1]Scn1!Scn1_Q4_LR,MATCH(AX$6,[1]!Scn_CH,0),0)</f>
        <v>0</v>
      </c>
      <c r="AZ27" s="238" t="s">
        <v>425</v>
      </c>
      <c r="BA27" s="239"/>
      <c r="BB27" s="239"/>
      <c r="BC27" s="239"/>
      <c r="BD27" s="240"/>
      <c r="BF27" s="238" t="s">
        <v>425</v>
      </c>
      <c r="BG27" s="239"/>
      <c r="BH27" s="239"/>
      <c r="BI27" s="239"/>
      <c r="BJ27" s="240"/>
    </row>
    <row r="28" spans="4:62" x14ac:dyDescent="0.2">
      <c r="D28" s="178" t="s">
        <v>426</v>
      </c>
      <c r="E28" s="244">
        <f ca="1">IF(K28*Q28*E$112&lt;'Summary Results'!M$2,'Summary Results'!M$2/E$112,K28*Q28)</f>
        <v>-0.99999999999999978</v>
      </c>
      <c r="F28" s="244">
        <f ca="1">IF(L28*R28*F$112&lt;'Summary Results'!N$2,'Summary Results'!N$2/F$112,L28*R28)</f>
        <v>0</v>
      </c>
      <c r="G28" s="244">
        <f ca="1">IF(M28*S28*G$112&lt;'Summary Results'!O$2,'Summary Results'!O$2/G$112,M28*S28)</f>
        <v>0</v>
      </c>
      <c r="H28" s="180">
        <f ca="1">IF(N28*T28*H$112&lt;'Summary Results'!P$2,'Summary Results'!P$2/H$112,N28*T28)</f>
        <v>0</v>
      </c>
      <c r="I28" s="42"/>
      <c r="J28" s="175" t="s">
        <v>426</v>
      </c>
      <c r="K28" s="176">
        <f t="shared" ca="1" si="1"/>
        <v>1</v>
      </c>
      <c r="L28" s="176">
        <f t="shared" ca="1" si="0"/>
        <v>1</v>
      </c>
      <c r="M28" s="176">
        <f t="shared" ca="1" si="0"/>
        <v>1</v>
      </c>
      <c r="N28" s="177">
        <f t="shared" ca="1" si="0"/>
        <v>1</v>
      </c>
      <c r="O28" s="42"/>
      <c r="P28" s="178" t="s">
        <v>426</v>
      </c>
      <c r="Q28" s="179">
        <f ca="1"/>
        <v>-0.99999999999999978</v>
      </c>
      <c r="R28" s="179">
        <f ca="1"/>
        <v>0</v>
      </c>
      <c r="S28" s="179">
        <f ca="1"/>
        <v>0</v>
      </c>
      <c r="T28" s="180">
        <f ca="1"/>
        <v>0</v>
      </c>
      <c r="U28" s="42"/>
      <c r="V28" s="175" t="s">
        <v>426</v>
      </c>
      <c r="W28" s="181">
        <v>-20</v>
      </c>
      <c r="X28" s="182"/>
      <c r="Y28" s="182"/>
      <c r="Z28" s="183"/>
      <c r="AA28" s="42"/>
      <c r="AB28" s="178" t="s">
        <v>426</v>
      </c>
      <c r="AC28" s="179">
        <v>-25</v>
      </c>
      <c r="AD28" s="184"/>
      <c r="AE28" s="184"/>
      <c r="AF28" s="185"/>
      <c r="AG28" s="42"/>
      <c r="AH28" s="175" t="s">
        <v>426</v>
      </c>
      <c r="AI28" s="181">
        <v>-25</v>
      </c>
      <c r="AJ28" s="182"/>
      <c r="AK28" s="182"/>
      <c r="AL28" s="183">
        <v>-50</v>
      </c>
      <c r="AM28" s="42"/>
      <c r="AN28" s="178" t="s">
        <v>426</v>
      </c>
      <c r="AO28" s="179">
        <v>-25</v>
      </c>
      <c r="AP28" s="179">
        <v>-65</v>
      </c>
      <c r="AQ28" s="179"/>
      <c r="AR28" s="180">
        <v>-50</v>
      </c>
      <c r="AT28" s="178" t="s">
        <v>426</v>
      </c>
      <c r="AU28" s="244">
        <f>VLOOKUP($AT28,[1]Scn1!Scn1_Q4_LR,MATCH(AU$6,[1]!Scn_CH,0),0)</f>
        <v>-0.99999999999999978</v>
      </c>
      <c r="AV28" s="244">
        <f>VLOOKUP($AT28,[1]Scn1!Scn1_Q4_LR,MATCH(AV$6,[1]!Scn_CH,0),0)</f>
        <v>0</v>
      </c>
      <c r="AW28" s="244">
        <f>VLOOKUP($AT28,[1]Scn1!Scn1_Q4_LR,MATCH(AW$6,[1]!Scn_CH,0),0)</f>
        <v>0</v>
      </c>
      <c r="AX28" s="180">
        <f>VLOOKUP($AT28,[1]Scn1!Scn1_Q4_LR,MATCH(AX$6,[1]!Scn_CH,0),0)</f>
        <v>0</v>
      </c>
      <c r="AZ28" s="238" t="s">
        <v>426</v>
      </c>
      <c r="BA28" s="239"/>
      <c r="BB28" s="239"/>
      <c r="BC28" s="239"/>
      <c r="BD28" s="240"/>
      <c r="BF28" s="238" t="s">
        <v>426</v>
      </c>
      <c r="BG28" s="239"/>
      <c r="BH28" s="239"/>
      <c r="BI28" s="239"/>
      <c r="BJ28" s="240"/>
    </row>
    <row r="29" spans="4:62" x14ac:dyDescent="0.2">
      <c r="D29" s="178" t="s">
        <v>427</v>
      </c>
      <c r="E29" s="244">
        <f ca="1">IF(K29*Q29*E$112&lt;'Summary Results'!M$2,'Summary Results'!M$2/E$112,K29*Q29)</f>
        <v>-0.99999999999999978</v>
      </c>
      <c r="F29" s="244">
        <f ca="1">IF(L29*R29*F$112&lt;'Summary Results'!N$2,'Summary Results'!N$2/F$112,L29*R29)</f>
        <v>0</v>
      </c>
      <c r="G29" s="244">
        <f ca="1">IF(M29*S29*G$112&lt;'Summary Results'!O$2,'Summary Results'!O$2/G$112,M29*S29)</f>
        <v>0</v>
      </c>
      <c r="H29" s="180">
        <f ca="1">IF(N29*T29*H$112&lt;'Summary Results'!P$2,'Summary Results'!P$2/H$112,N29*T29)</f>
        <v>0</v>
      </c>
      <c r="I29" s="42"/>
      <c r="J29" s="175" t="s">
        <v>427</v>
      </c>
      <c r="K29" s="176">
        <f t="shared" ca="1" si="1"/>
        <v>1</v>
      </c>
      <c r="L29" s="176">
        <f t="shared" ca="1" si="0"/>
        <v>1</v>
      </c>
      <c r="M29" s="176">
        <f t="shared" ca="1" si="0"/>
        <v>1</v>
      </c>
      <c r="N29" s="177">
        <f t="shared" ca="1" si="0"/>
        <v>1</v>
      </c>
      <c r="O29" s="42"/>
      <c r="P29" s="178" t="s">
        <v>427</v>
      </c>
      <c r="Q29" s="179">
        <f ca="1"/>
        <v>-0.99999999999999978</v>
      </c>
      <c r="R29" s="179">
        <f ca="1"/>
        <v>0</v>
      </c>
      <c r="S29" s="179">
        <f ca="1"/>
        <v>0</v>
      </c>
      <c r="T29" s="180">
        <f ca="1"/>
        <v>0</v>
      </c>
      <c r="U29" s="42"/>
      <c r="V29" s="175" t="s">
        <v>427</v>
      </c>
      <c r="W29" s="181">
        <v>-20</v>
      </c>
      <c r="X29" s="182"/>
      <c r="Y29" s="182"/>
      <c r="Z29" s="183"/>
      <c r="AA29" s="42"/>
      <c r="AB29" s="178" t="s">
        <v>427</v>
      </c>
      <c r="AC29" s="179">
        <v>-25</v>
      </c>
      <c r="AD29" s="184"/>
      <c r="AE29" s="184"/>
      <c r="AF29" s="185"/>
      <c r="AG29" s="42"/>
      <c r="AH29" s="175" t="s">
        <v>427</v>
      </c>
      <c r="AI29" s="181">
        <v>-25</v>
      </c>
      <c r="AJ29" s="182"/>
      <c r="AK29" s="182"/>
      <c r="AL29" s="183">
        <v>-50</v>
      </c>
      <c r="AM29" s="42"/>
      <c r="AN29" s="178" t="s">
        <v>427</v>
      </c>
      <c r="AO29" s="179">
        <v>-25</v>
      </c>
      <c r="AP29" s="179">
        <v>-65</v>
      </c>
      <c r="AQ29" s="179"/>
      <c r="AR29" s="180">
        <v>-50</v>
      </c>
      <c r="AT29" s="178" t="s">
        <v>427</v>
      </c>
      <c r="AU29" s="244">
        <f>VLOOKUP($AT29,[1]Scn1!Scn1_Q4_LR,MATCH(AU$6,[1]!Scn_CH,0),0)</f>
        <v>-0.99999999999999978</v>
      </c>
      <c r="AV29" s="244">
        <f>VLOOKUP($AT29,[1]Scn1!Scn1_Q4_LR,MATCH(AV$6,[1]!Scn_CH,0),0)</f>
        <v>0</v>
      </c>
      <c r="AW29" s="244">
        <f>VLOOKUP($AT29,[1]Scn1!Scn1_Q4_LR,MATCH(AW$6,[1]!Scn_CH,0),0)</f>
        <v>0</v>
      </c>
      <c r="AX29" s="180">
        <f>VLOOKUP($AT29,[1]Scn1!Scn1_Q4_LR,MATCH(AX$6,[1]!Scn_CH,0),0)</f>
        <v>0</v>
      </c>
      <c r="AZ29" s="238" t="s">
        <v>427</v>
      </c>
      <c r="BA29" s="239"/>
      <c r="BB29" s="239"/>
      <c r="BC29" s="239"/>
      <c r="BD29" s="240"/>
      <c r="BF29" s="238" t="s">
        <v>427</v>
      </c>
      <c r="BG29" s="239"/>
      <c r="BH29" s="239"/>
      <c r="BI29" s="239"/>
      <c r="BJ29" s="240"/>
    </row>
    <row r="30" spans="4:62" x14ac:dyDescent="0.2">
      <c r="D30" s="178" t="s">
        <v>428</v>
      </c>
      <c r="E30" s="244">
        <f ca="1">IF(K30*Q30*E$112&lt;'Summary Results'!M$2,'Summary Results'!M$2/E$112,K30*Q30)</f>
        <v>0</v>
      </c>
      <c r="F30" s="244">
        <f ca="1">IF(L30*R30*F$112&lt;'Summary Results'!N$2,'Summary Results'!N$2/F$112,L30*R30)</f>
        <v>0</v>
      </c>
      <c r="G30" s="244">
        <f ca="1">IF(M30*S30*G$112&lt;'Summary Results'!O$2,'Summary Results'!O$2/G$112,M30*S30)</f>
        <v>0</v>
      </c>
      <c r="H30" s="180">
        <f ca="1">IF(N30*T30*H$112&lt;'Summary Results'!P$2,'Summary Results'!P$2/H$112,N30*T30)</f>
        <v>0</v>
      </c>
      <c r="I30" s="42"/>
      <c r="J30" s="175" t="s">
        <v>428</v>
      </c>
      <c r="K30" s="176">
        <f t="shared" ca="1" si="1"/>
        <v>1</v>
      </c>
      <c r="L30" s="176">
        <f t="shared" ca="1" si="0"/>
        <v>1</v>
      </c>
      <c r="M30" s="176">
        <f t="shared" ca="1" si="0"/>
        <v>1</v>
      </c>
      <c r="N30" s="177">
        <f t="shared" ca="1" si="0"/>
        <v>1</v>
      </c>
      <c r="O30" s="42"/>
      <c r="P30" s="178" t="s">
        <v>428</v>
      </c>
      <c r="Q30" s="179">
        <f ca="1"/>
        <v>0</v>
      </c>
      <c r="R30" s="179">
        <f ca="1"/>
        <v>0</v>
      </c>
      <c r="S30" s="179">
        <f ca="1"/>
        <v>0</v>
      </c>
      <c r="T30" s="180">
        <f ca="1"/>
        <v>0</v>
      </c>
      <c r="U30" s="42"/>
      <c r="V30" s="175" t="s">
        <v>428</v>
      </c>
      <c r="W30" s="181">
        <v>-75</v>
      </c>
      <c r="X30" s="182"/>
      <c r="Y30" s="182"/>
      <c r="Z30" s="183"/>
      <c r="AA30" s="42"/>
      <c r="AB30" s="178" t="s">
        <v>428</v>
      </c>
      <c r="AC30" s="179">
        <v>-75</v>
      </c>
      <c r="AD30" s="184"/>
      <c r="AE30" s="184"/>
      <c r="AF30" s="185"/>
      <c r="AG30" s="42"/>
      <c r="AH30" s="175" t="s">
        <v>428</v>
      </c>
      <c r="AI30" s="181">
        <v>-75</v>
      </c>
      <c r="AJ30" s="182"/>
      <c r="AK30" s="182"/>
      <c r="AL30" s="183">
        <v>-75</v>
      </c>
      <c r="AM30" s="42"/>
      <c r="AN30" s="178" t="s">
        <v>428</v>
      </c>
      <c r="AO30" s="179">
        <v>-75</v>
      </c>
      <c r="AP30" s="179">
        <v>-75</v>
      </c>
      <c r="AQ30" s="179"/>
      <c r="AR30" s="180">
        <v>-75</v>
      </c>
      <c r="AT30" s="178" t="s">
        <v>428</v>
      </c>
      <c r="AU30" s="244">
        <f>VLOOKUP($AT30,[1]Scn1!Scn1_Q4_LR,MATCH(AU$6,[1]!Scn_CH,0),0)</f>
        <v>0</v>
      </c>
      <c r="AV30" s="244">
        <f>VLOOKUP($AT30,[1]Scn1!Scn1_Q4_LR,MATCH(AV$6,[1]!Scn_CH,0),0)</f>
        <v>0</v>
      </c>
      <c r="AW30" s="244">
        <f>VLOOKUP($AT30,[1]Scn1!Scn1_Q4_LR,MATCH(AW$6,[1]!Scn_CH,0),0)</f>
        <v>0</v>
      </c>
      <c r="AX30" s="180">
        <f>VLOOKUP($AT30,[1]Scn1!Scn1_Q4_LR,MATCH(AX$6,[1]!Scn_CH,0),0)</f>
        <v>0</v>
      </c>
      <c r="AZ30" s="238" t="s">
        <v>428</v>
      </c>
      <c r="BA30" s="239"/>
      <c r="BB30" s="239"/>
      <c r="BC30" s="239"/>
      <c r="BD30" s="240"/>
      <c r="BF30" s="238" t="s">
        <v>428</v>
      </c>
      <c r="BG30" s="239"/>
      <c r="BH30" s="239"/>
      <c r="BI30" s="239"/>
      <c r="BJ30" s="240"/>
    </row>
    <row r="31" spans="4:62" x14ac:dyDescent="0.2">
      <c r="D31" s="178" t="s">
        <v>429</v>
      </c>
      <c r="E31" s="244">
        <f ca="1">IF(K31*Q31*E$112&lt;'Summary Results'!M$2,'Summary Results'!M$2/E$112,K31*Q31)</f>
        <v>-0.99999999999999978</v>
      </c>
      <c r="F31" s="244">
        <f ca="1">IF(L31*R31*F$112&lt;'Summary Results'!N$2,'Summary Results'!N$2/F$112,L31*R31)</f>
        <v>0</v>
      </c>
      <c r="G31" s="244">
        <f ca="1">IF(M31*S31*G$112&lt;'Summary Results'!O$2,'Summary Results'!O$2/G$112,M31*S31)</f>
        <v>0</v>
      </c>
      <c r="H31" s="180">
        <f ca="1">IF(N31*T31*H$112&lt;'Summary Results'!P$2,'Summary Results'!P$2/H$112,N31*T31)</f>
        <v>0</v>
      </c>
      <c r="I31" s="42"/>
      <c r="J31" s="175" t="s">
        <v>429</v>
      </c>
      <c r="K31" s="176">
        <f t="shared" ca="1" si="1"/>
        <v>1</v>
      </c>
      <c r="L31" s="176">
        <f t="shared" ca="1" si="0"/>
        <v>1</v>
      </c>
      <c r="M31" s="176">
        <f t="shared" ca="1" si="0"/>
        <v>1</v>
      </c>
      <c r="N31" s="177">
        <f t="shared" ca="1" si="0"/>
        <v>1</v>
      </c>
      <c r="O31" s="42"/>
      <c r="P31" s="178" t="s">
        <v>429</v>
      </c>
      <c r="Q31" s="179">
        <f ca="1"/>
        <v>-0.99999999999999978</v>
      </c>
      <c r="R31" s="179">
        <f ca="1"/>
        <v>0</v>
      </c>
      <c r="S31" s="179">
        <f ca="1"/>
        <v>0</v>
      </c>
      <c r="T31" s="180">
        <f ca="1"/>
        <v>0</v>
      </c>
      <c r="U31" s="42"/>
      <c r="V31" s="175" t="s">
        <v>429</v>
      </c>
      <c r="W31" s="181">
        <v>-20</v>
      </c>
      <c r="X31" s="182"/>
      <c r="Y31" s="182"/>
      <c r="Z31" s="183"/>
      <c r="AA31" s="42"/>
      <c r="AB31" s="178" t="s">
        <v>429</v>
      </c>
      <c r="AC31" s="179">
        <v>-25</v>
      </c>
      <c r="AD31" s="184"/>
      <c r="AE31" s="184"/>
      <c r="AF31" s="185"/>
      <c r="AG31" s="42"/>
      <c r="AH31" s="175" t="s">
        <v>429</v>
      </c>
      <c r="AI31" s="181">
        <v>-25</v>
      </c>
      <c r="AJ31" s="182"/>
      <c r="AK31" s="182"/>
      <c r="AL31" s="183">
        <v>-50</v>
      </c>
      <c r="AM31" s="42"/>
      <c r="AN31" s="178" t="s">
        <v>429</v>
      </c>
      <c r="AO31" s="179">
        <v>-25</v>
      </c>
      <c r="AP31" s="179">
        <v>-65</v>
      </c>
      <c r="AQ31" s="179"/>
      <c r="AR31" s="180">
        <v>-50</v>
      </c>
      <c r="AT31" s="178" t="s">
        <v>429</v>
      </c>
      <c r="AU31" s="244">
        <f>VLOOKUP($AT31,[1]Scn1!Scn1_Q4_LR,MATCH(AU$6,[1]!Scn_CH,0),0)</f>
        <v>-0.99999999999999978</v>
      </c>
      <c r="AV31" s="244">
        <f>VLOOKUP($AT31,[1]Scn1!Scn1_Q4_LR,MATCH(AV$6,[1]!Scn_CH,0),0)</f>
        <v>0</v>
      </c>
      <c r="AW31" s="244">
        <f>VLOOKUP($AT31,[1]Scn1!Scn1_Q4_LR,MATCH(AW$6,[1]!Scn_CH,0),0)</f>
        <v>0</v>
      </c>
      <c r="AX31" s="180">
        <f>VLOOKUP($AT31,[1]Scn1!Scn1_Q4_LR,MATCH(AX$6,[1]!Scn_CH,0),0)</f>
        <v>0</v>
      </c>
      <c r="AZ31" s="238" t="s">
        <v>429</v>
      </c>
      <c r="BA31" s="239"/>
      <c r="BB31" s="239"/>
      <c r="BC31" s="239"/>
      <c r="BD31" s="240"/>
      <c r="BF31" s="238" t="s">
        <v>429</v>
      </c>
      <c r="BG31" s="239"/>
      <c r="BH31" s="239"/>
      <c r="BI31" s="239"/>
      <c r="BJ31" s="240"/>
    </row>
    <row r="32" spans="4:62" x14ac:dyDescent="0.2">
      <c r="D32" s="178" t="s">
        <v>430</v>
      </c>
      <c r="E32" s="244">
        <f ca="1">IF(K32*Q32*E$112&lt;'Summary Results'!M$2,'Summary Results'!M$2/E$112,K32*Q32)</f>
        <v>0</v>
      </c>
      <c r="F32" s="244">
        <f ca="1">IF(L32*R32*F$112&lt;'Summary Results'!N$2,'Summary Results'!N$2/F$112,L32*R32)</f>
        <v>0</v>
      </c>
      <c r="G32" s="244">
        <f ca="1">IF(M32*S32*G$112&lt;'Summary Results'!O$2,'Summary Results'!O$2/G$112,M32*S32)</f>
        <v>0</v>
      </c>
      <c r="H32" s="180">
        <f ca="1">IF(N32*T32*H$112&lt;'Summary Results'!P$2,'Summary Results'!P$2/H$112,N32*T32)</f>
        <v>0</v>
      </c>
      <c r="I32" s="42"/>
      <c r="J32" s="175" t="s">
        <v>430</v>
      </c>
      <c r="K32" s="176">
        <f t="shared" ca="1" si="1"/>
        <v>1</v>
      </c>
      <c r="L32" s="176">
        <f t="shared" ca="1" si="0"/>
        <v>1</v>
      </c>
      <c r="M32" s="176">
        <f t="shared" ca="1" si="0"/>
        <v>1</v>
      </c>
      <c r="N32" s="177">
        <f t="shared" ca="1" si="0"/>
        <v>1</v>
      </c>
      <c r="O32" s="42"/>
      <c r="P32" s="178" t="s">
        <v>430</v>
      </c>
      <c r="Q32" s="179">
        <f ca="1"/>
        <v>0</v>
      </c>
      <c r="R32" s="179">
        <f ca="1"/>
        <v>0</v>
      </c>
      <c r="S32" s="179">
        <f ca="1"/>
        <v>0</v>
      </c>
      <c r="T32" s="180">
        <f ca="1"/>
        <v>0</v>
      </c>
      <c r="U32" s="42"/>
      <c r="V32" s="175" t="s">
        <v>430</v>
      </c>
      <c r="W32" s="181">
        <v>-75</v>
      </c>
      <c r="X32" s="182"/>
      <c r="Y32" s="182"/>
      <c r="Z32" s="183"/>
      <c r="AA32" s="42"/>
      <c r="AB32" s="178" t="s">
        <v>430</v>
      </c>
      <c r="AC32" s="179">
        <v>-75</v>
      </c>
      <c r="AD32" s="184"/>
      <c r="AE32" s="184"/>
      <c r="AF32" s="185"/>
      <c r="AG32" s="42"/>
      <c r="AH32" s="175" t="s">
        <v>430</v>
      </c>
      <c r="AI32" s="181">
        <v>-75</v>
      </c>
      <c r="AJ32" s="182"/>
      <c r="AK32" s="182"/>
      <c r="AL32" s="183">
        <v>-75</v>
      </c>
      <c r="AM32" s="42"/>
      <c r="AN32" s="178" t="s">
        <v>430</v>
      </c>
      <c r="AO32" s="179">
        <v>-75</v>
      </c>
      <c r="AP32" s="179">
        <v>-75</v>
      </c>
      <c r="AQ32" s="179"/>
      <c r="AR32" s="180">
        <v>-75</v>
      </c>
      <c r="AT32" s="178" t="s">
        <v>430</v>
      </c>
      <c r="AU32" s="244">
        <f>VLOOKUP($AT32,[1]Scn1!Scn1_Q4_LR,MATCH(AU$6,[1]!Scn_CH,0),0)</f>
        <v>0</v>
      </c>
      <c r="AV32" s="244">
        <f>VLOOKUP($AT32,[1]Scn1!Scn1_Q4_LR,MATCH(AV$6,[1]!Scn_CH,0),0)</f>
        <v>0</v>
      </c>
      <c r="AW32" s="244">
        <f>VLOOKUP($AT32,[1]Scn1!Scn1_Q4_LR,MATCH(AW$6,[1]!Scn_CH,0),0)</f>
        <v>0</v>
      </c>
      <c r="AX32" s="180">
        <f>VLOOKUP($AT32,[1]Scn1!Scn1_Q4_LR,MATCH(AX$6,[1]!Scn_CH,0),0)</f>
        <v>0</v>
      </c>
      <c r="AZ32" s="238" t="s">
        <v>430</v>
      </c>
      <c r="BA32" s="239"/>
      <c r="BB32" s="239"/>
      <c r="BC32" s="239"/>
      <c r="BD32" s="240"/>
      <c r="BF32" s="238" t="s">
        <v>430</v>
      </c>
      <c r="BG32" s="239"/>
      <c r="BH32" s="239"/>
      <c r="BI32" s="239"/>
      <c r="BJ32" s="240"/>
    </row>
    <row r="33" spans="4:62" x14ac:dyDescent="0.2">
      <c r="D33" s="178" t="s">
        <v>431</v>
      </c>
      <c r="E33" s="244">
        <f ca="1">IF(K33*Q33*E$112&lt;'Summary Results'!M$2,'Summary Results'!M$2/E$112,K33*Q33)</f>
        <v>-9.9999999999999982</v>
      </c>
      <c r="F33" s="244">
        <f ca="1">IF(L33*R33*F$112&lt;'Summary Results'!N$2,'Summary Results'!N$2/F$112,L33*R33)</f>
        <v>0</v>
      </c>
      <c r="G33" s="244">
        <f ca="1">IF(M33*S33*G$112&lt;'Summary Results'!O$2,'Summary Results'!O$2/G$112,M33*S33)</f>
        <v>0</v>
      </c>
      <c r="H33" s="180">
        <f ca="1">IF(N33*T33*H$112&lt;'Summary Results'!P$2,'Summary Results'!P$2/H$112,N33*T33)</f>
        <v>0</v>
      </c>
      <c r="I33" s="42"/>
      <c r="J33" s="175" t="s">
        <v>431</v>
      </c>
      <c r="K33" s="176">
        <f t="shared" ca="1" si="1"/>
        <v>1</v>
      </c>
      <c r="L33" s="176">
        <f t="shared" ca="1" si="0"/>
        <v>1</v>
      </c>
      <c r="M33" s="176">
        <f t="shared" ca="1" si="0"/>
        <v>1</v>
      </c>
      <c r="N33" s="177">
        <f t="shared" ca="1" si="0"/>
        <v>1</v>
      </c>
      <c r="O33" s="42"/>
      <c r="P33" s="178" t="s">
        <v>431</v>
      </c>
      <c r="Q33" s="179">
        <f ca="1"/>
        <v>-9.9999999999999982</v>
      </c>
      <c r="R33" s="179">
        <f ca="1"/>
        <v>0</v>
      </c>
      <c r="S33" s="179">
        <f ca="1"/>
        <v>0</v>
      </c>
      <c r="T33" s="180">
        <f ca="1"/>
        <v>0</v>
      </c>
      <c r="U33" s="42"/>
      <c r="V33" s="175" t="s">
        <v>431</v>
      </c>
      <c r="W33" s="181"/>
      <c r="X33" s="182"/>
      <c r="Y33" s="182"/>
      <c r="Z33" s="183">
        <v>-75</v>
      </c>
      <c r="AA33" s="42"/>
      <c r="AB33" s="178" t="s">
        <v>431</v>
      </c>
      <c r="AC33" s="179">
        <v>-50</v>
      </c>
      <c r="AD33" s="184"/>
      <c r="AE33" s="184"/>
      <c r="AF33" s="185">
        <v>-75</v>
      </c>
      <c r="AG33" s="42"/>
      <c r="AH33" s="175" t="s">
        <v>431</v>
      </c>
      <c r="AI33" s="181">
        <v>-50</v>
      </c>
      <c r="AJ33" s="182"/>
      <c r="AK33" s="182"/>
      <c r="AL33" s="183">
        <v>-75</v>
      </c>
      <c r="AM33" s="42"/>
      <c r="AN33" s="178" t="s">
        <v>431</v>
      </c>
      <c r="AO33" s="179">
        <v>-50</v>
      </c>
      <c r="AP33" s="179">
        <v>-65</v>
      </c>
      <c r="AQ33" s="179"/>
      <c r="AR33" s="180">
        <v>-75</v>
      </c>
      <c r="AT33" s="178" t="s">
        <v>431</v>
      </c>
      <c r="AU33" s="244">
        <f>VLOOKUP($AT33,[1]Scn1!Scn1_Q4_LR,MATCH(AU$6,[1]!Scn_CH,0),0)</f>
        <v>-9.9999999999999982</v>
      </c>
      <c r="AV33" s="244">
        <f>VLOOKUP($AT33,[1]Scn1!Scn1_Q4_LR,MATCH(AV$6,[1]!Scn_CH,0),0)</f>
        <v>0</v>
      </c>
      <c r="AW33" s="244">
        <f>VLOOKUP($AT33,[1]Scn1!Scn1_Q4_LR,MATCH(AW$6,[1]!Scn_CH,0),0)</f>
        <v>0</v>
      </c>
      <c r="AX33" s="180">
        <f>VLOOKUP($AT33,[1]Scn1!Scn1_Q4_LR,MATCH(AX$6,[1]!Scn_CH,0),0)</f>
        <v>0</v>
      </c>
      <c r="AZ33" s="238" t="s">
        <v>431</v>
      </c>
      <c r="BA33" s="239"/>
      <c r="BB33" s="239"/>
      <c r="BC33" s="239"/>
      <c r="BD33" s="240"/>
      <c r="BF33" s="238" t="s">
        <v>431</v>
      </c>
      <c r="BG33" s="239"/>
      <c r="BH33" s="239"/>
      <c r="BI33" s="239"/>
      <c r="BJ33" s="240"/>
    </row>
    <row r="34" spans="4:62" x14ac:dyDescent="0.2">
      <c r="D34" s="178" t="s">
        <v>432</v>
      </c>
      <c r="E34" s="244">
        <f ca="1">IF(K34*Q34*E$112&lt;'Summary Results'!M$2,'Summary Results'!M$2/E$112,K34*Q34)</f>
        <v>0</v>
      </c>
      <c r="F34" s="244">
        <f ca="1">IF(L34*R34*F$112&lt;'Summary Results'!N$2,'Summary Results'!N$2/F$112,L34*R34)</f>
        <v>0</v>
      </c>
      <c r="G34" s="244">
        <f ca="1">IF(M34*S34*G$112&lt;'Summary Results'!O$2,'Summary Results'!O$2/G$112,M34*S34)</f>
        <v>0</v>
      </c>
      <c r="H34" s="180">
        <f ca="1">IF(N34*T34*H$112&lt;'Summary Results'!P$2,'Summary Results'!P$2/H$112,N34*T34)</f>
        <v>0</v>
      </c>
      <c r="I34" s="42"/>
      <c r="J34" s="175" t="s">
        <v>432</v>
      </c>
      <c r="K34" s="176">
        <f t="shared" ca="1" si="1"/>
        <v>1</v>
      </c>
      <c r="L34" s="176">
        <f t="shared" ca="1" si="0"/>
        <v>1</v>
      </c>
      <c r="M34" s="176">
        <f t="shared" ca="1" si="0"/>
        <v>1</v>
      </c>
      <c r="N34" s="177">
        <f t="shared" ca="1" si="0"/>
        <v>1</v>
      </c>
      <c r="O34" s="42"/>
      <c r="P34" s="178" t="s">
        <v>432</v>
      </c>
      <c r="Q34" s="179">
        <f ca="1"/>
        <v>0</v>
      </c>
      <c r="R34" s="179">
        <f ca="1"/>
        <v>0</v>
      </c>
      <c r="S34" s="179">
        <f ca="1"/>
        <v>0</v>
      </c>
      <c r="T34" s="180">
        <f ca="1"/>
        <v>0</v>
      </c>
      <c r="U34" s="42"/>
      <c r="V34" s="175" t="s">
        <v>432</v>
      </c>
      <c r="W34" s="181">
        <v>-50</v>
      </c>
      <c r="X34" s="182"/>
      <c r="Y34" s="182"/>
      <c r="Z34" s="183"/>
      <c r="AA34" s="42"/>
      <c r="AB34" s="178" t="s">
        <v>432</v>
      </c>
      <c r="AC34" s="179">
        <v>-50</v>
      </c>
      <c r="AD34" s="184"/>
      <c r="AE34" s="184"/>
      <c r="AF34" s="185"/>
      <c r="AG34" s="42"/>
      <c r="AH34" s="175" t="s">
        <v>432</v>
      </c>
      <c r="AI34" s="181">
        <v>-50</v>
      </c>
      <c r="AJ34" s="182"/>
      <c r="AK34" s="182"/>
      <c r="AL34" s="183">
        <v>-75</v>
      </c>
      <c r="AM34" s="42"/>
      <c r="AN34" s="178" t="s">
        <v>432</v>
      </c>
      <c r="AO34" s="179">
        <v>-50</v>
      </c>
      <c r="AP34" s="179">
        <v>-65</v>
      </c>
      <c r="AQ34" s="179"/>
      <c r="AR34" s="180">
        <v>-75</v>
      </c>
      <c r="AT34" s="178" t="s">
        <v>432</v>
      </c>
      <c r="AU34" s="244">
        <f>VLOOKUP($AT34,[1]Scn1!Scn1_Q4_LR,MATCH(AU$6,[1]!Scn_CH,0),0)</f>
        <v>0</v>
      </c>
      <c r="AV34" s="244">
        <f>VLOOKUP($AT34,[1]Scn1!Scn1_Q4_LR,MATCH(AV$6,[1]!Scn_CH,0),0)</f>
        <v>0</v>
      </c>
      <c r="AW34" s="244">
        <f>VLOOKUP($AT34,[1]Scn1!Scn1_Q4_LR,MATCH(AW$6,[1]!Scn_CH,0),0)</f>
        <v>0</v>
      </c>
      <c r="AX34" s="180">
        <f>VLOOKUP($AT34,[1]Scn1!Scn1_Q4_LR,MATCH(AX$6,[1]!Scn_CH,0),0)</f>
        <v>0</v>
      </c>
      <c r="AZ34" s="238" t="s">
        <v>432</v>
      </c>
      <c r="BA34" s="239"/>
      <c r="BB34" s="239"/>
      <c r="BC34" s="239"/>
      <c r="BD34" s="240"/>
      <c r="BF34" s="238" t="s">
        <v>432</v>
      </c>
      <c r="BG34" s="239"/>
      <c r="BH34" s="239"/>
      <c r="BI34" s="239"/>
      <c r="BJ34" s="240"/>
    </row>
    <row r="35" spans="4:62" x14ac:dyDescent="0.2">
      <c r="D35" s="178" t="s">
        <v>433</v>
      </c>
      <c r="E35" s="244">
        <f ca="1">IF(K35*Q35*E$112&lt;'Summary Results'!M$2,'Summary Results'!M$2/E$112,K35*Q35)</f>
        <v>0</v>
      </c>
      <c r="F35" s="244">
        <f ca="1">IF(L35*R35*F$112&lt;'Summary Results'!N$2,'Summary Results'!N$2/F$112,L35*R35)</f>
        <v>0</v>
      </c>
      <c r="G35" s="244">
        <f ca="1">IF(M35*S35*G$112&lt;'Summary Results'!O$2,'Summary Results'!O$2/G$112,M35*S35)</f>
        <v>0</v>
      </c>
      <c r="H35" s="180">
        <f ca="1">IF(N35*T35*H$112&lt;'Summary Results'!P$2,'Summary Results'!P$2/H$112,N35*T35)</f>
        <v>0</v>
      </c>
      <c r="I35" s="42"/>
      <c r="J35" s="175" t="s">
        <v>433</v>
      </c>
      <c r="K35" s="176">
        <f t="shared" ca="1" si="1"/>
        <v>1</v>
      </c>
      <c r="L35" s="176">
        <f t="shared" ca="1" si="0"/>
        <v>1</v>
      </c>
      <c r="M35" s="176">
        <f t="shared" ca="1" si="0"/>
        <v>1</v>
      </c>
      <c r="N35" s="177">
        <f t="shared" ca="1" si="0"/>
        <v>1</v>
      </c>
      <c r="O35" s="42"/>
      <c r="P35" s="178" t="s">
        <v>433</v>
      </c>
      <c r="Q35" s="179">
        <f ca="1"/>
        <v>0</v>
      </c>
      <c r="R35" s="179">
        <f ca="1"/>
        <v>0</v>
      </c>
      <c r="S35" s="179">
        <f ca="1"/>
        <v>0</v>
      </c>
      <c r="T35" s="180">
        <f ca="1"/>
        <v>0</v>
      </c>
      <c r="U35" s="42"/>
      <c r="V35" s="175" t="s">
        <v>433</v>
      </c>
      <c r="W35" s="181">
        <v>-50</v>
      </c>
      <c r="X35" s="182"/>
      <c r="Y35" s="182"/>
      <c r="Z35" s="183">
        <v>-75</v>
      </c>
      <c r="AA35" s="42"/>
      <c r="AB35" s="178" t="s">
        <v>433</v>
      </c>
      <c r="AC35" s="179">
        <v>-50</v>
      </c>
      <c r="AD35" s="184"/>
      <c r="AE35" s="184"/>
      <c r="AF35" s="185">
        <v>-75</v>
      </c>
      <c r="AG35" s="42"/>
      <c r="AH35" s="175" t="s">
        <v>433</v>
      </c>
      <c r="AI35" s="181">
        <v>-50</v>
      </c>
      <c r="AJ35" s="182"/>
      <c r="AK35" s="182"/>
      <c r="AL35" s="183">
        <v>-75</v>
      </c>
      <c r="AM35" s="42"/>
      <c r="AN35" s="178" t="s">
        <v>433</v>
      </c>
      <c r="AO35" s="179">
        <v>-50</v>
      </c>
      <c r="AP35" s="179">
        <v>-65</v>
      </c>
      <c r="AQ35" s="179"/>
      <c r="AR35" s="180">
        <v>-75</v>
      </c>
      <c r="AT35" s="178" t="s">
        <v>433</v>
      </c>
      <c r="AU35" s="244">
        <f>VLOOKUP($AT35,[1]Scn1!Scn1_Q4_LR,MATCH(AU$6,[1]!Scn_CH,0),0)</f>
        <v>0</v>
      </c>
      <c r="AV35" s="244">
        <f>VLOOKUP($AT35,[1]Scn1!Scn1_Q4_LR,MATCH(AV$6,[1]!Scn_CH,0),0)</f>
        <v>0</v>
      </c>
      <c r="AW35" s="244">
        <f>VLOOKUP($AT35,[1]Scn1!Scn1_Q4_LR,MATCH(AW$6,[1]!Scn_CH,0),0)</f>
        <v>0</v>
      </c>
      <c r="AX35" s="180">
        <f>VLOOKUP($AT35,[1]Scn1!Scn1_Q4_LR,MATCH(AX$6,[1]!Scn_CH,0),0)</f>
        <v>0</v>
      </c>
      <c r="AZ35" s="238" t="s">
        <v>433</v>
      </c>
      <c r="BA35" s="239"/>
      <c r="BB35" s="239"/>
      <c r="BC35" s="239"/>
      <c r="BD35" s="240"/>
      <c r="BF35" s="238" t="s">
        <v>433</v>
      </c>
      <c r="BG35" s="239"/>
      <c r="BH35" s="239"/>
      <c r="BI35" s="239"/>
      <c r="BJ35" s="240"/>
    </row>
    <row r="36" spans="4:62" x14ac:dyDescent="0.2">
      <c r="D36" s="178" t="s">
        <v>434</v>
      </c>
      <c r="E36" s="244">
        <f ca="1">IF(K36*Q36*E$112&lt;'Summary Results'!M$2,'Summary Results'!M$2/E$112,K36*Q36)</f>
        <v>0</v>
      </c>
      <c r="F36" s="244">
        <f ca="1">IF(L36*R36*F$112&lt;'Summary Results'!N$2,'Summary Results'!N$2/F$112,L36*R36)</f>
        <v>0</v>
      </c>
      <c r="G36" s="244">
        <f ca="1">IF(M36*S36*G$112&lt;'Summary Results'!O$2,'Summary Results'!O$2/G$112,M36*S36)</f>
        <v>0</v>
      </c>
      <c r="H36" s="180">
        <f ca="1">IF(N36*T36*H$112&lt;'Summary Results'!P$2,'Summary Results'!P$2/H$112,N36*T36)</f>
        <v>0</v>
      </c>
      <c r="I36" s="42"/>
      <c r="J36" s="175" t="s">
        <v>434</v>
      </c>
      <c r="K36" s="176">
        <f t="shared" ca="1" si="1"/>
        <v>1</v>
      </c>
      <c r="L36" s="176">
        <f t="shared" ca="1" si="0"/>
        <v>1</v>
      </c>
      <c r="M36" s="176">
        <f t="shared" ca="1" si="0"/>
        <v>1</v>
      </c>
      <c r="N36" s="177">
        <f t="shared" ca="1" si="0"/>
        <v>1</v>
      </c>
      <c r="O36" s="42"/>
      <c r="P36" s="178" t="s">
        <v>434</v>
      </c>
      <c r="Q36" s="179">
        <f ca="1"/>
        <v>0</v>
      </c>
      <c r="R36" s="179">
        <f ca="1"/>
        <v>0</v>
      </c>
      <c r="S36" s="179">
        <f ca="1"/>
        <v>0</v>
      </c>
      <c r="T36" s="180">
        <f ca="1"/>
        <v>0</v>
      </c>
      <c r="U36" s="42"/>
      <c r="V36" s="175" t="s">
        <v>434</v>
      </c>
      <c r="W36" s="181">
        <v>-50</v>
      </c>
      <c r="X36" s="182"/>
      <c r="Y36" s="182"/>
      <c r="Z36" s="183"/>
      <c r="AA36" s="42"/>
      <c r="AB36" s="178" t="s">
        <v>434</v>
      </c>
      <c r="AC36" s="179">
        <v>-50</v>
      </c>
      <c r="AD36" s="184"/>
      <c r="AE36" s="184"/>
      <c r="AF36" s="185"/>
      <c r="AG36" s="42"/>
      <c r="AH36" s="175" t="s">
        <v>434</v>
      </c>
      <c r="AI36" s="181">
        <v>-50</v>
      </c>
      <c r="AJ36" s="182"/>
      <c r="AK36" s="182"/>
      <c r="AL36" s="183">
        <v>-75</v>
      </c>
      <c r="AM36" s="42"/>
      <c r="AN36" s="178" t="s">
        <v>434</v>
      </c>
      <c r="AO36" s="179">
        <v>-50</v>
      </c>
      <c r="AP36" s="179">
        <v>-65</v>
      </c>
      <c r="AQ36" s="179"/>
      <c r="AR36" s="180">
        <v>-75</v>
      </c>
      <c r="AT36" s="178" t="s">
        <v>434</v>
      </c>
      <c r="AU36" s="244">
        <f>VLOOKUP($AT36,[1]Scn1!Scn1_Q4_LR,MATCH(AU$6,[1]!Scn_CH,0),0)</f>
        <v>0</v>
      </c>
      <c r="AV36" s="244">
        <f>VLOOKUP($AT36,[1]Scn1!Scn1_Q4_LR,MATCH(AV$6,[1]!Scn_CH,0),0)</f>
        <v>0</v>
      </c>
      <c r="AW36" s="244">
        <f>VLOOKUP($AT36,[1]Scn1!Scn1_Q4_LR,MATCH(AW$6,[1]!Scn_CH,0),0)</f>
        <v>0</v>
      </c>
      <c r="AX36" s="180">
        <f>VLOOKUP($AT36,[1]Scn1!Scn1_Q4_LR,MATCH(AX$6,[1]!Scn_CH,0),0)</f>
        <v>0</v>
      </c>
      <c r="AZ36" s="238" t="s">
        <v>434</v>
      </c>
      <c r="BA36" s="239"/>
      <c r="BB36" s="239"/>
      <c r="BC36" s="239"/>
      <c r="BD36" s="240"/>
      <c r="BF36" s="238" t="s">
        <v>434</v>
      </c>
      <c r="BG36" s="239"/>
      <c r="BH36" s="239"/>
      <c r="BI36" s="239"/>
      <c r="BJ36" s="240"/>
    </row>
    <row r="37" spans="4:62" x14ac:dyDescent="0.2">
      <c r="D37" s="178" t="s">
        <v>61</v>
      </c>
      <c r="E37" s="244">
        <f ca="1">IF(K37*Q37*E$112&lt;'Summary Results'!M$2,'Summary Results'!M$2/E$112,K37*Q37)</f>
        <v>-9.9999999999999982</v>
      </c>
      <c r="F37" s="244">
        <f ca="1">IF(L37*R37*F$112&lt;'Summary Results'!N$2,'Summary Results'!N$2/F$112,L37*R37)</f>
        <v>0</v>
      </c>
      <c r="G37" s="244">
        <f ca="1">IF(M37*S37*G$112&lt;'Summary Results'!O$2,'Summary Results'!O$2/G$112,M37*S37)</f>
        <v>0</v>
      </c>
      <c r="H37" s="180">
        <f ca="1">IF(N37*T37*H$112&lt;'Summary Results'!P$2,'Summary Results'!P$2/H$112,N37*T37)</f>
        <v>0</v>
      </c>
      <c r="I37" s="42"/>
      <c r="J37" s="175" t="s">
        <v>61</v>
      </c>
      <c r="K37" s="176">
        <f t="shared" ca="1" si="1"/>
        <v>1</v>
      </c>
      <c r="L37" s="176">
        <f t="shared" ca="1" si="0"/>
        <v>1</v>
      </c>
      <c r="M37" s="176">
        <f t="shared" ca="1" si="0"/>
        <v>1</v>
      </c>
      <c r="N37" s="177">
        <f t="shared" ca="1" si="0"/>
        <v>1</v>
      </c>
      <c r="O37" s="42"/>
      <c r="P37" s="178" t="s">
        <v>61</v>
      </c>
      <c r="Q37" s="179">
        <f ca="1"/>
        <v>-9.9999999999999982</v>
      </c>
      <c r="R37" s="179">
        <f ca="1"/>
        <v>0</v>
      </c>
      <c r="S37" s="179">
        <f ca="1"/>
        <v>0</v>
      </c>
      <c r="T37" s="180">
        <f ca="1"/>
        <v>0</v>
      </c>
      <c r="U37" s="42"/>
      <c r="V37" s="175" t="s">
        <v>61</v>
      </c>
      <c r="W37" s="181"/>
      <c r="X37" s="182"/>
      <c r="Y37" s="182"/>
      <c r="Z37" s="183">
        <v>-45</v>
      </c>
      <c r="AA37" s="42"/>
      <c r="AB37" s="178" t="s">
        <v>61</v>
      </c>
      <c r="AC37" s="179">
        <v>-50</v>
      </c>
      <c r="AD37" s="184"/>
      <c r="AE37" s="184"/>
      <c r="AF37" s="185">
        <v>-50</v>
      </c>
      <c r="AG37" s="42"/>
      <c r="AH37" s="175" t="s">
        <v>61</v>
      </c>
      <c r="AI37" s="181">
        <v>-50</v>
      </c>
      <c r="AJ37" s="182"/>
      <c r="AK37" s="182"/>
      <c r="AL37" s="183">
        <v>-50</v>
      </c>
      <c r="AM37" s="42"/>
      <c r="AN37" s="178" t="s">
        <v>61</v>
      </c>
      <c r="AO37" s="179">
        <v>-50</v>
      </c>
      <c r="AP37" s="179">
        <v>-65</v>
      </c>
      <c r="AQ37" s="179"/>
      <c r="AR37" s="180">
        <v>-50</v>
      </c>
      <c r="AT37" s="178" t="s">
        <v>61</v>
      </c>
      <c r="AU37" s="244">
        <f>VLOOKUP($AT37,[1]Scn1!Scn1_Q4_LR,MATCH(AU$6,[1]!Scn_CH,0),0)</f>
        <v>-9.9999999999999982</v>
      </c>
      <c r="AV37" s="244">
        <f>VLOOKUP($AT37,[1]Scn1!Scn1_Q4_LR,MATCH(AV$6,[1]!Scn_CH,0),0)</f>
        <v>0</v>
      </c>
      <c r="AW37" s="244">
        <f>VLOOKUP($AT37,[1]Scn1!Scn1_Q4_LR,MATCH(AW$6,[1]!Scn_CH,0),0)</f>
        <v>0</v>
      </c>
      <c r="AX37" s="180">
        <f>VLOOKUP($AT37,[1]Scn1!Scn1_Q4_LR,MATCH(AX$6,[1]!Scn_CH,0),0)</f>
        <v>0</v>
      </c>
      <c r="AZ37" s="238" t="s">
        <v>61</v>
      </c>
      <c r="BA37" s="239"/>
      <c r="BB37" s="239"/>
      <c r="BC37" s="239"/>
      <c r="BD37" s="240"/>
      <c r="BF37" s="238" t="s">
        <v>61</v>
      </c>
      <c r="BG37" s="239"/>
      <c r="BH37" s="239"/>
      <c r="BI37" s="239"/>
      <c r="BJ37" s="240"/>
    </row>
    <row r="38" spans="4:62" x14ac:dyDescent="0.2">
      <c r="D38" s="178" t="s">
        <v>435</v>
      </c>
      <c r="E38" s="244">
        <f ca="1">IF(K38*Q38*E$112&lt;'Summary Results'!M$2,'Summary Results'!M$2/E$112,K38*Q38)</f>
        <v>0</v>
      </c>
      <c r="F38" s="244">
        <f ca="1">IF(L38*R38*F$112&lt;'Summary Results'!N$2,'Summary Results'!N$2/F$112,L38*R38)</f>
        <v>0</v>
      </c>
      <c r="G38" s="244">
        <f ca="1">IF(M38*S38*G$112&lt;'Summary Results'!O$2,'Summary Results'!O$2/G$112,M38*S38)</f>
        <v>0</v>
      </c>
      <c r="H38" s="180">
        <f ca="1">IF(N38*T38*H$112&lt;'Summary Results'!P$2,'Summary Results'!P$2/H$112,N38*T38)</f>
        <v>0</v>
      </c>
      <c r="I38" s="42"/>
      <c r="J38" s="175" t="s">
        <v>435</v>
      </c>
      <c r="K38" s="176">
        <f t="shared" ca="1" si="1"/>
        <v>1</v>
      </c>
      <c r="L38" s="176">
        <f t="shared" ca="1" si="0"/>
        <v>1</v>
      </c>
      <c r="M38" s="176">
        <f t="shared" ca="1" si="0"/>
        <v>1</v>
      </c>
      <c r="N38" s="177">
        <f t="shared" ca="1" si="0"/>
        <v>1</v>
      </c>
      <c r="O38" s="42"/>
      <c r="P38" s="178" t="s">
        <v>435</v>
      </c>
      <c r="Q38" s="179">
        <f ca="1"/>
        <v>0</v>
      </c>
      <c r="R38" s="179">
        <f ca="1"/>
        <v>0</v>
      </c>
      <c r="S38" s="179">
        <f ca="1"/>
        <v>0</v>
      </c>
      <c r="T38" s="180">
        <f ca="1"/>
        <v>0</v>
      </c>
      <c r="U38" s="42"/>
      <c r="V38" s="175" t="s">
        <v>435</v>
      </c>
      <c r="W38" s="181">
        <v>-50</v>
      </c>
      <c r="X38" s="182"/>
      <c r="Y38" s="182"/>
      <c r="Z38" s="183"/>
      <c r="AA38" s="42"/>
      <c r="AB38" s="178" t="s">
        <v>435</v>
      </c>
      <c r="AC38" s="179">
        <v>-50</v>
      </c>
      <c r="AD38" s="184"/>
      <c r="AE38" s="184"/>
      <c r="AF38" s="185"/>
      <c r="AG38" s="42"/>
      <c r="AH38" s="175" t="s">
        <v>435</v>
      </c>
      <c r="AI38" s="181">
        <v>-50</v>
      </c>
      <c r="AJ38" s="182"/>
      <c r="AK38" s="182"/>
      <c r="AL38" s="183">
        <v>-50</v>
      </c>
      <c r="AM38" s="42"/>
      <c r="AN38" s="178" t="s">
        <v>435</v>
      </c>
      <c r="AO38" s="179">
        <v>-50</v>
      </c>
      <c r="AP38" s="179">
        <v>-65</v>
      </c>
      <c r="AQ38" s="179"/>
      <c r="AR38" s="180">
        <v>-50</v>
      </c>
      <c r="AT38" s="178" t="s">
        <v>435</v>
      </c>
      <c r="AU38" s="244">
        <f>VLOOKUP($AT38,[1]Scn1!Scn1_Q4_LR,MATCH(AU$6,[1]!Scn_CH,0),0)</f>
        <v>0</v>
      </c>
      <c r="AV38" s="244">
        <f>VLOOKUP($AT38,[1]Scn1!Scn1_Q4_LR,MATCH(AV$6,[1]!Scn_CH,0),0)</f>
        <v>0</v>
      </c>
      <c r="AW38" s="244">
        <f>VLOOKUP($AT38,[1]Scn1!Scn1_Q4_LR,MATCH(AW$6,[1]!Scn_CH,0),0)</f>
        <v>0</v>
      </c>
      <c r="AX38" s="180">
        <f>VLOOKUP($AT38,[1]Scn1!Scn1_Q4_LR,MATCH(AX$6,[1]!Scn_CH,0),0)</f>
        <v>0</v>
      </c>
      <c r="AZ38" s="238" t="s">
        <v>435</v>
      </c>
      <c r="BA38" s="239"/>
      <c r="BB38" s="239"/>
      <c r="BC38" s="239"/>
      <c r="BD38" s="240"/>
      <c r="BF38" s="238" t="s">
        <v>435</v>
      </c>
      <c r="BG38" s="239"/>
      <c r="BH38" s="239"/>
      <c r="BI38" s="239"/>
      <c r="BJ38" s="240"/>
    </row>
    <row r="39" spans="4:62" x14ac:dyDescent="0.2">
      <c r="D39" s="178" t="s">
        <v>62</v>
      </c>
      <c r="E39" s="244">
        <f ca="1">IF(K39*Q39*E$112&lt;'Summary Results'!M$2,'Summary Results'!M$2/E$112,K39*Q39)</f>
        <v>-14.999999999999996</v>
      </c>
      <c r="F39" s="244">
        <f ca="1">IF(L39*R39*F$112&lt;'Summary Results'!N$2,'Summary Results'!N$2/F$112,L39*R39)</f>
        <v>0</v>
      </c>
      <c r="G39" s="244">
        <f ca="1">IF(M39*S39*G$112&lt;'Summary Results'!O$2,'Summary Results'!O$2/G$112,M39*S39)</f>
        <v>0</v>
      </c>
      <c r="H39" s="180">
        <f ca="1">IF(N39*T39*H$112&lt;'Summary Results'!P$2,'Summary Results'!P$2/H$112,N39*T39)</f>
        <v>0</v>
      </c>
      <c r="I39" s="42"/>
      <c r="J39" s="175" t="s">
        <v>62</v>
      </c>
      <c r="K39" s="176">
        <f t="shared" ca="1" si="1"/>
        <v>1</v>
      </c>
      <c r="L39" s="176">
        <f t="shared" ca="1" si="0"/>
        <v>1</v>
      </c>
      <c r="M39" s="176">
        <f t="shared" ca="1" si="0"/>
        <v>1</v>
      </c>
      <c r="N39" s="177">
        <f t="shared" ca="1" si="0"/>
        <v>1</v>
      </c>
      <c r="O39" s="42"/>
      <c r="P39" s="178" t="s">
        <v>62</v>
      </c>
      <c r="Q39" s="179">
        <f ca="1"/>
        <v>-14.999999999999996</v>
      </c>
      <c r="R39" s="179">
        <f ca="1"/>
        <v>0</v>
      </c>
      <c r="S39" s="179">
        <f ca="1"/>
        <v>0</v>
      </c>
      <c r="T39" s="180">
        <f ca="1"/>
        <v>0</v>
      </c>
      <c r="U39" s="42"/>
      <c r="V39" s="175" t="s">
        <v>62</v>
      </c>
      <c r="W39" s="181"/>
      <c r="X39" s="182"/>
      <c r="Y39" s="182"/>
      <c r="Z39" s="183">
        <v>-75</v>
      </c>
      <c r="AA39" s="42"/>
      <c r="AB39" s="178" t="s">
        <v>62</v>
      </c>
      <c r="AC39" s="179">
        <v>-75</v>
      </c>
      <c r="AD39" s="184"/>
      <c r="AE39" s="184"/>
      <c r="AF39" s="185">
        <v>-75</v>
      </c>
      <c r="AG39" s="42"/>
      <c r="AH39" s="175" t="s">
        <v>62</v>
      </c>
      <c r="AI39" s="181">
        <v>-75</v>
      </c>
      <c r="AJ39" s="182"/>
      <c r="AK39" s="182"/>
      <c r="AL39" s="183">
        <v>-75</v>
      </c>
      <c r="AM39" s="42"/>
      <c r="AN39" s="178" t="s">
        <v>62</v>
      </c>
      <c r="AO39" s="179">
        <v>-75</v>
      </c>
      <c r="AP39" s="179">
        <v>-75</v>
      </c>
      <c r="AQ39" s="179"/>
      <c r="AR39" s="180">
        <v>-75</v>
      </c>
      <c r="AT39" s="178" t="s">
        <v>62</v>
      </c>
      <c r="AU39" s="244">
        <f>VLOOKUP($AT39,[1]Scn1!Scn1_Q4_LR,MATCH(AU$6,[1]!Scn_CH,0),0)</f>
        <v>-14.999999999999996</v>
      </c>
      <c r="AV39" s="244">
        <f>VLOOKUP($AT39,[1]Scn1!Scn1_Q4_LR,MATCH(AV$6,[1]!Scn_CH,0),0)</f>
        <v>0</v>
      </c>
      <c r="AW39" s="244">
        <f>VLOOKUP($AT39,[1]Scn1!Scn1_Q4_LR,MATCH(AW$6,[1]!Scn_CH,0),0)</f>
        <v>0</v>
      </c>
      <c r="AX39" s="180">
        <f>VLOOKUP($AT39,[1]Scn1!Scn1_Q4_LR,MATCH(AX$6,[1]!Scn_CH,0),0)</f>
        <v>0</v>
      </c>
      <c r="AZ39" s="238" t="s">
        <v>62</v>
      </c>
      <c r="BA39" s="239"/>
      <c r="BB39" s="239"/>
      <c r="BC39" s="239"/>
      <c r="BD39" s="240"/>
      <c r="BF39" s="238" t="s">
        <v>62</v>
      </c>
      <c r="BG39" s="239"/>
      <c r="BH39" s="239"/>
      <c r="BI39" s="239"/>
      <c r="BJ39" s="240"/>
    </row>
    <row r="40" spans="4:62" x14ac:dyDescent="0.2">
      <c r="D40" s="178" t="s">
        <v>63</v>
      </c>
      <c r="E40" s="244">
        <f ca="1">IF(K40*Q40*E$112&lt;'Summary Results'!M$2,'Summary Results'!M$2/E$112,K40*Q40)</f>
        <v>0</v>
      </c>
      <c r="F40" s="244">
        <f ca="1">IF(L40*R40*F$112&lt;'Summary Results'!N$2,'Summary Results'!N$2/F$112,L40*R40)</f>
        <v>0</v>
      </c>
      <c r="G40" s="244">
        <f ca="1">IF(M40*S40*G$112&lt;'Summary Results'!O$2,'Summary Results'!O$2/G$112,M40*S40)</f>
        <v>0</v>
      </c>
      <c r="H40" s="180">
        <f ca="1">IF(N40*T40*H$112&lt;'Summary Results'!P$2,'Summary Results'!P$2/H$112,N40*T40)</f>
        <v>0</v>
      </c>
      <c r="I40" s="42"/>
      <c r="J40" s="175" t="s">
        <v>63</v>
      </c>
      <c r="K40" s="176">
        <f t="shared" ca="1" si="1"/>
        <v>1</v>
      </c>
      <c r="L40" s="176">
        <f t="shared" ca="1" si="0"/>
        <v>1</v>
      </c>
      <c r="M40" s="176">
        <f t="shared" ca="1" si="0"/>
        <v>1</v>
      </c>
      <c r="N40" s="177">
        <f t="shared" ca="1" si="0"/>
        <v>1</v>
      </c>
      <c r="O40" s="42"/>
      <c r="P40" s="178" t="s">
        <v>63</v>
      </c>
      <c r="Q40" s="179">
        <f ca="1"/>
        <v>0</v>
      </c>
      <c r="R40" s="179">
        <f ca="1"/>
        <v>0</v>
      </c>
      <c r="S40" s="179">
        <f ca="1"/>
        <v>0</v>
      </c>
      <c r="T40" s="180">
        <f ca="1"/>
        <v>0</v>
      </c>
      <c r="U40" s="42"/>
      <c r="V40" s="175" t="s">
        <v>63</v>
      </c>
      <c r="W40" s="181">
        <v>-75</v>
      </c>
      <c r="X40" s="182"/>
      <c r="Y40" s="182"/>
      <c r="Z40" s="183"/>
      <c r="AA40" s="42"/>
      <c r="AB40" s="178" t="s">
        <v>63</v>
      </c>
      <c r="AC40" s="179">
        <v>-75</v>
      </c>
      <c r="AD40" s="184"/>
      <c r="AE40" s="184"/>
      <c r="AF40" s="185"/>
      <c r="AG40" s="42"/>
      <c r="AH40" s="175" t="s">
        <v>63</v>
      </c>
      <c r="AI40" s="181">
        <v>-75</v>
      </c>
      <c r="AJ40" s="182"/>
      <c r="AK40" s="182"/>
      <c r="AL40" s="183">
        <v>-75</v>
      </c>
      <c r="AM40" s="42"/>
      <c r="AN40" s="178" t="s">
        <v>63</v>
      </c>
      <c r="AO40" s="179">
        <v>-75</v>
      </c>
      <c r="AP40" s="179">
        <v>-75</v>
      </c>
      <c r="AQ40" s="179"/>
      <c r="AR40" s="180">
        <v>-75</v>
      </c>
      <c r="AT40" s="178" t="s">
        <v>63</v>
      </c>
      <c r="AU40" s="244">
        <f>VLOOKUP($AT40,[1]Scn1!Scn1_Q4_LR,MATCH(AU$6,[1]!Scn_CH,0),0)</f>
        <v>0</v>
      </c>
      <c r="AV40" s="244">
        <f>VLOOKUP($AT40,[1]Scn1!Scn1_Q4_LR,MATCH(AV$6,[1]!Scn_CH,0),0)</f>
        <v>0</v>
      </c>
      <c r="AW40" s="244">
        <f>VLOOKUP($AT40,[1]Scn1!Scn1_Q4_LR,MATCH(AW$6,[1]!Scn_CH,0),0)</f>
        <v>0</v>
      </c>
      <c r="AX40" s="180">
        <f>VLOOKUP($AT40,[1]Scn1!Scn1_Q4_LR,MATCH(AX$6,[1]!Scn_CH,0),0)</f>
        <v>0</v>
      </c>
      <c r="AZ40" s="238" t="s">
        <v>63</v>
      </c>
      <c r="BA40" s="239"/>
      <c r="BB40" s="239"/>
      <c r="BC40" s="239"/>
      <c r="BD40" s="240"/>
      <c r="BF40" s="238" t="s">
        <v>63</v>
      </c>
      <c r="BG40" s="239"/>
      <c r="BH40" s="239"/>
      <c r="BI40" s="239"/>
      <c r="BJ40" s="240"/>
    </row>
    <row r="41" spans="4:62" x14ac:dyDescent="0.2">
      <c r="D41" s="178" t="s">
        <v>64</v>
      </c>
      <c r="E41" s="244">
        <f ca="1">IF(K41*Q41*E$112&lt;'Summary Results'!M$2,'Summary Results'!M$2/E$112,K41*Q41)</f>
        <v>-14.999999999999996</v>
      </c>
      <c r="F41" s="244">
        <f ca="1">IF(L41*R41*F$112&lt;'Summary Results'!N$2,'Summary Results'!N$2/F$112,L41*R41)</f>
        <v>0</v>
      </c>
      <c r="G41" s="244">
        <f ca="1">IF(M41*S41*G$112&lt;'Summary Results'!O$2,'Summary Results'!O$2/G$112,M41*S41)</f>
        <v>0</v>
      </c>
      <c r="H41" s="180">
        <f ca="1">IF(N41*T41*H$112&lt;'Summary Results'!P$2,'Summary Results'!P$2/H$112,N41*T41)</f>
        <v>0</v>
      </c>
      <c r="I41" s="42"/>
      <c r="J41" s="175" t="s">
        <v>64</v>
      </c>
      <c r="K41" s="176">
        <f t="shared" ca="1" si="1"/>
        <v>1</v>
      </c>
      <c r="L41" s="176">
        <f t="shared" ca="1" si="0"/>
        <v>1</v>
      </c>
      <c r="M41" s="176">
        <f t="shared" ca="1" si="0"/>
        <v>1</v>
      </c>
      <c r="N41" s="177">
        <f t="shared" ca="1" si="0"/>
        <v>1</v>
      </c>
      <c r="O41" s="42"/>
      <c r="P41" s="178" t="s">
        <v>64</v>
      </c>
      <c r="Q41" s="179">
        <f ca="1"/>
        <v>-14.999999999999996</v>
      </c>
      <c r="R41" s="179">
        <f ca="1"/>
        <v>0</v>
      </c>
      <c r="S41" s="179">
        <f ca="1"/>
        <v>0</v>
      </c>
      <c r="T41" s="180">
        <f ca="1"/>
        <v>0</v>
      </c>
      <c r="U41" s="42"/>
      <c r="V41" s="175" t="s">
        <v>64</v>
      </c>
      <c r="W41" s="181"/>
      <c r="X41" s="182"/>
      <c r="Y41" s="182"/>
      <c r="Z41" s="183">
        <v>-75</v>
      </c>
      <c r="AA41" s="42"/>
      <c r="AB41" s="178" t="s">
        <v>64</v>
      </c>
      <c r="AC41" s="179">
        <v>-75</v>
      </c>
      <c r="AD41" s="184"/>
      <c r="AE41" s="184"/>
      <c r="AF41" s="185">
        <v>-75</v>
      </c>
      <c r="AG41" s="42"/>
      <c r="AH41" s="175" t="s">
        <v>64</v>
      </c>
      <c r="AI41" s="181">
        <v>-75</v>
      </c>
      <c r="AJ41" s="182"/>
      <c r="AK41" s="182"/>
      <c r="AL41" s="183">
        <v>-75</v>
      </c>
      <c r="AM41" s="42"/>
      <c r="AN41" s="178" t="s">
        <v>64</v>
      </c>
      <c r="AO41" s="179">
        <v>-75</v>
      </c>
      <c r="AP41" s="179">
        <v>-75</v>
      </c>
      <c r="AQ41" s="179"/>
      <c r="AR41" s="180">
        <v>-75</v>
      </c>
      <c r="AT41" s="178" t="s">
        <v>64</v>
      </c>
      <c r="AU41" s="244">
        <f>VLOOKUP($AT41,[1]Scn1!Scn1_Q4_LR,MATCH(AU$6,[1]!Scn_CH,0),0)</f>
        <v>-14.999999999999996</v>
      </c>
      <c r="AV41" s="244">
        <f>VLOOKUP($AT41,[1]Scn1!Scn1_Q4_LR,MATCH(AV$6,[1]!Scn_CH,0),0)</f>
        <v>0</v>
      </c>
      <c r="AW41" s="244">
        <f>VLOOKUP($AT41,[1]Scn1!Scn1_Q4_LR,MATCH(AW$6,[1]!Scn_CH,0),0)</f>
        <v>0</v>
      </c>
      <c r="AX41" s="180">
        <f>VLOOKUP($AT41,[1]Scn1!Scn1_Q4_LR,MATCH(AX$6,[1]!Scn_CH,0),0)</f>
        <v>0</v>
      </c>
      <c r="AZ41" s="238" t="s">
        <v>64</v>
      </c>
      <c r="BA41" s="239"/>
      <c r="BB41" s="239"/>
      <c r="BC41" s="239"/>
      <c r="BD41" s="240"/>
      <c r="BF41" s="238" t="s">
        <v>64</v>
      </c>
      <c r="BG41" s="239"/>
      <c r="BH41" s="239"/>
      <c r="BI41" s="239"/>
      <c r="BJ41" s="240"/>
    </row>
    <row r="42" spans="4:62" x14ac:dyDescent="0.2">
      <c r="D42" s="178" t="s">
        <v>436</v>
      </c>
      <c r="E42" s="244">
        <f ca="1">IF(K42*Q42*E$112&lt;'Summary Results'!M$2,'Summary Results'!M$2/E$112,K42*Q42)</f>
        <v>-2.9999999999999991</v>
      </c>
      <c r="F42" s="244">
        <f ca="1">IF(L42*R42*F$112&lt;'Summary Results'!N$2,'Summary Results'!N$2/F$112,L42*R42)</f>
        <v>0</v>
      </c>
      <c r="G42" s="244">
        <f ca="1">IF(M42*S42*G$112&lt;'Summary Results'!O$2,'Summary Results'!O$2/G$112,M42*S42)</f>
        <v>0</v>
      </c>
      <c r="H42" s="180">
        <f ca="1">IF(N42*T42*H$112&lt;'Summary Results'!P$2,'Summary Results'!P$2/H$112,N42*T42)</f>
        <v>0</v>
      </c>
      <c r="I42" s="42"/>
      <c r="J42" s="175" t="s">
        <v>436</v>
      </c>
      <c r="K42" s="176">
        <f t="shared" ca="1" si="1"/>
        <v>1</v>
      </c>
      <c r="L42" s="176">
        <f t="shared" ca="1" si="0"/>
        <v>1</v>
      </c>
      <c r="M42" s="176">
        <f t="shared" ca="1" si="0"/>
        <v>1</v>
      </c>
      <c r="N42" s="177">
        <f t="shared" ca="1" si="0"/>
        <v>1</v>
      </c>
      <c r="O42" s="42"/>
      <c r="P42" s="178" t="s">
        <v>436</v>
      </c>
      <c r="Q42" s="179">
        <f ca="1"/>
        <v>-2.9999999999999991</v>
      </c>
      <c r="R42" s="179">
        <f ca="1"/>
        <v>0</v>
      </c>
      <c r="S42" s="179">
        <f ca="1"/>
        <v>0</v>
      </c>
      <c r="T42" s="180">
        <f ca="1"/>
        <v>0</v>
      </c>
      <c r="U42" s="42"/>
      <c r="V42" s="175" t="s">
        <v>436</v>
      </c>
      <c r="W42" s="181"/>
      <c r="X42" s="182"/>
      <c r="Y42" s="182"/>
      <c r="Z42" s="183">
        <v>-40</v>
      </c>
      <c r="AA42" s="42"/>
      <c r="AB42" s="178" t="s">
        <v>436</v>
      </c>
      <c r="AC42" s="179">
        <v>-15</v>
      </c>
      <c r="AD42" s="184"/>
      <c r="AE42" s="184"/>
      <c r="AF42" s="185">
        <v>-40</v>
      </c>
      <c r="AG42" s="42"/>
      <c r="AH42" s="175" t="s">
        <v>436</v>
      </c>
      <c r="AI42" s="181">
        <v>-15</v>
      </c>
      <c r="AJ42" s="182"/>
      <c r="AK42" s="182"/>
      <c r="AL42" s="183">
        <v>-40</v>
      </c>
      <c r="AM42" s="42"/>
      <c r="AN42" s="178" t="s">
        <v>436</v>
      </c>
      <c r="AO42" s="179">
        <v>-15</v>
      </c>
      <c r="AP42" s="179">
        <v>-65</v>
      </c>
      <c r="AQ42" s="179"/>
      <c r="AR42" s="180">
        <v>-40</v>
      </c>
      <c r="AT42" s="178" t="s">
        <v>436</v>
      </c>
      <c r="AU42" s="244">
        <f>VLOOKUP($AT42,[1]Scn1!Scn1_Q4_LR,MATCH(AU$6,[1]!Scn_CH,0),0)</f>
        <v>-2.9999999999999991</v>
      </c>
      <c r="AV42" s="244">
        <f>VLOOKUP($AT42,[1]Scn1!Scn1_Q4_LR,MATCH(AV$6,[1]!Scn_CH,0),0)</f>
        <v>0</v>
      </c>
      <c r="AW42" s="244">
        <f>VLOOKUP($AT42,[1]Scn1!Scn1_Q4_LR,MATCH(AW$6,[1]!Scn_CH,0),0)</f>
        <v>0</v>
      </c>
      <c r="AX42" s="180">
        <f>VLOOKUP($AT42,[1]Scn1!Scn1_Q4_LR,MATCH(AX$6,[1]!Scn_CH,0),0)</f>
        <v>0</v>
      </c>
      <c r="AZ42" s="238" t="s">
        <v>436</v>
      </c>
      <c r="BA42" s="239"/>
      <c r="BB42" s="239"/>
      <c r="BC42" s="239"/>
      <c r="BD42" s="240"/>
      <c r="BF42" s="238" t="s">
        <v>436</v>
      </c>
      <c r="BG42" s="239"/>
      <c r="BH42" s="239"/>
      <c r="BI42" s="239"/>
      <c r="BJ42" s="240"/>
    </row>
    <row r="43" spans="4:62" x14ac:dyDescent="0.2">
      <c r="D43" s="178" t="s">
        <v>65</v>
      </c>
      <c r="E43" s="244">
        <f ca="1">IF(K43*Q43*E$112&lt;'Summary Results'!M$2,'Summary Results'!M$2/E$112,K43*Q43)</f>
        <v>0</v>
      </c>
      <c r="F43" s="244">
        <f ca="1">IF(L43*R43*F$112&lt;'Summary Results'!N$2,'Summary Results'!N$2/F$112,L43*R43)</f>
        <v>0</v>
      </c>
      <c r="G43" s="244">
        <f ca="1">IF(M43*S43*G$112&lt;'Summary Results'!O$2,'Summary Results'!O$2/G$112,M43*S43)</f>
        <v>0</v>
      </c>
      <c r="H43" s="180">
        <f ca="1">IF(N43*T43*H$112&lt;'Summary Results'!P$2,'Summary Results'!P$2/H$112,N43*T43)</f>
        <v>0</v>
      </c>
      <c r="I43" s="42"/>
      <c r="J43" s="175" t="s">
        <v>65</v>
      </c>
      <c r="K43" s="176">
        <f t="shared" ca="1" si="1"/>
        <v>1</v>
      </c>
      <c r="L43" s="176">
        <f t="shared" ca="1" si="0"/>
        <v>1</v>
      </c>
      <c r="M43" s="176">
        <f t="shared" ca="1" si="0"/>
        <v>1</v>
      </c>
      <c r="N43" s="177">
        <f t="shared" ca="1" si="0"/>
        <v>1</v>
      </c>
      <c r="O43" s="42"/>
      <c r="P43" s="178" t="s">
        <v>65</v>
      </c>
      <c r="Q43" s="179">
        <f ca="1"/>
        <v>0</v>
      </c>
      <c r="R43" s="179">
        <f ca="1"/>
        <v>0</v>
      </c>
      <c r="S43" s="179">
        <f ca="1"/>
        <v>0</v>
      </c>
      <c r="T43" s="180">
        <f ca="1"/>
        <v>0</v>
      </c>
      <c r="U43" s="42"/>
      <c r="V43" s="175" t="s">
        <v>65</v>
      </c>
      <c r="W43" s="181"/>
      <c r="X43" s="182"/>
      <c r="Y43" s="182"/>
      <c r="Z43" s="183"/>
      <c r="AA43" s="42"/>
      <c r="AB43" s="178" t="s">
        <v>65</v>
      </c>
      <c r="AC43" s="179"/>
      <c r="AD43" s="184"/>
      <c r="AE43" s="184"/>
      <c r="AF43" s="185"/>
      <c r="AG43" s="42"/>
      <c r="AH43" s="175" t="s">
        <v>65</v>
      </c>
      <c r="AI43" s="181"/>
      <c r="AJ43" s="182"/>
      <c r="AK43" s="182"/>
      <c r="AL43" s="183">
        <v>-40</v>
      </c>
      <c r="AM43" s="42"/>
      <c r="AN43" s="178" t="s">
        <v>65</v>
      </c>
      <c r="AO43" s="179"/>
      <c r="AP43" s="179">
        <v>-65</v>
      </c>
      <c r="AQ43" s="179"/>
      <c r="AR43" s="180">
        <v>-40</v>
      </c>
      <c r="AT43" s="178" t="s">
        <v>65</v>
      </c>
      <c r="AU43" s="244">
        <f>VLOOKUP($AT43,[1]Scn1!Scn1_Q4_LR,MATCH(AU$6,[1]!Scn_CH,0),0)</f>
        <v>0</v>
      </c>
      <c r="AV43" s="244">
        <f>VLOOKUP($AT43,[1]Scn1!Scn1_Q4_LR,MATCH(AV$6,[1]!Scn_CH,0),0)</f>
        <v>0</v>
      </c>
      <c r="AW43" s="244">
        <f>VLOOKUP($AT43,[1]Scn1!Scn1_Q4_LR,MATCH(AW$6,[1]!Scn_CH,0),0)</f>
        <v>0</v>
      </c>
      <c r="AX43" s="180">
        <f>VLOOKUP($AT43,[1]Scn1!Scn1_Q4_LR,MATCH(AX$6,[1]!Scn_CH,0),0)</f>
        <v>0</v>
      </c>
      <c r="AZ43" s="238" t="s">
        <v>65</v>
      </c>
      <c r="BA43" s="239"/>
      <c r="BB43" s="239"/>
      <c r="BC43" s="239"/>
      <c r="BD43" s="240"/>
      <c r="BF43" s="238" t="s">
        <v>65</v>
      </c>
      <c r="BG43" s="239"/>
      <c r="BH43" s="239"/>
      <c r="BI43" s="239"/>
      <c r="BJ43" s="240"/>
    </row>
    <row r="44" spans="4:62" x14ac:dyDescent="0.2">
      <c r="D44" s="178" t="s">
        <v>66</v>
      </c>
      <c r="E44" s="244">
        <f ca="1">IF(K44*Q44*E$112&lt;'Summary Results'!M$2,'Summary Results'!M$2/E$112,K44*Q44)</f>
        <v>0</v>
      </c>
      <c r="F44" s="244">
        <f ca="1">IF(L44*R44*F$112&lt;'Summary Results'!N$2,'Summary Results'!N$2/F$112,L44*R44)</f>
        <v>0</v>
      </c>
      <c r="G44" s="244">
        <f ca="1">IF(M44*S44*G$112&lt;'Summary Results'!O$2,'Summary Results'!O$2/G$112,M44*S44)</f>
        <v>0</v>
      </c>
      <c r="H44" s="180">
        <f ca="1">IF(N44*T44*H$112&lt;'Summary Results'!P$2,'Summary Results'!P$2/H$112,N44*T44)</f>
        <v>0</v>
      </c>
      <c r="I44" s="42"/>
      <c r="J44" s="175" t="s">
        <v>66</v>
      </c>
      <c r="K44" s="176">
        <f t="shared" ca="1" si="1"/>
        <v>1</v>
      </c>
      <c r="L44" s="176">
        <f t="shared" ca="1" si="0"/>
        <v>1</v>
      </c>
      <c r="M44" s="176">
        <f t="shared" ca="1" si="0"/>
        <v>1</v>
      </c>
      <c r="N44" s="177">
        <f t="shared" ca="1" si="0"/>
        <v>1</v>
      </c>
      <c r="O44" s="42"/>
      <c r="P44" s="178" t="s">
        <v>66</v>
      </c>
      <c r="Q44" s="179">
        <f ca="1"/>
        <v>0</v>
      </c>
      <c r="R44" s="179">
        <f ca="1"/>
        <v>0</v>
      </c>
      <c r="S44" s="179">
        <f ca="1"/>
        <v>0</v>
      </c>
      <c r="T44" s="180">
        <f ca="1"/>
        <v>0</v>
      </c>
      <c r="U44" s="42"/>
      <c r="V44" s="175" t="s">
        <v>66</v>
      </c>
      <c r="W44" s="181">
        <v>-15</v>
      </c>
      <c r="X44" s="182"/>
      <c r="Y44" s="182"/>
      <c r="Z44" s="183"/>
      <c r="AA44" s="42"/>
      <c r="AB44" s="178" t="s">
        <v>66</v>
      </c>
      <c r="AC44" s="179">
        <v>-15</v>
      </c>
      <c r="AD44" s="184"/>
      <c r="AE44" s="184"/>
      <c r="AF44" s="185"/>
      <c r="AG44" s="42"/>
      <c r="AH44" s="175" t="s">
        <v>66</v>
      </c>
      <c r="AI44" s="181">
        <v>-15</v>
      </c>
      <c r="AJ44" s="182"/>
      <c r="AK44" s="182"/>
      <c r="AL44" s="183">
        <v>-40</v>
      </c>
      <c r="AM44" s="42"/>
      <c r="AN44" s="178" t="s">
        <v>66</v>
      </c>
      <c r="AO44" s="179">
        <v>-15</v>
      </c>
      <c r="AP44" s="179">
        <v>-65</v>
      </c>
      <c r="AQ44" s="179"/>
      <c r="AR44" s="180">
        <v>-40</v>
      </c>
      <c r="AT44" s="178" t="s">
        <v>66</v>
      </c>
      <c r="AU44" s="244">
        <f>VLOOKUP($AT44,[1]Scn1!Scn1_Q4_LR,MATCH(AU$6,[1]!Scn_CH,0),0)</f>
        <v>0</v>
      </c>
      <c r="AV44" s="244">
        <f>VLOOKUP($AT44,[1]Scn1!Scn1_Q4_LR,MATCH(AV$6,[1]!Scn_CH,0),0)</f>
        <v>0</v>
      </c>
      <c r="AW44" s="244">
        <f>VLOOKUP($AT44,[1]Scn1!Scn1_Q4_LR,MATCH(AW$6,[1]!Scn_CH,0),0)</f>
        <v>0</v>
      </c>
      <c r="AX44" s="180">
        <f>VLOOKUP($AT44,[1]Scn1!Scn1_Q4_LR,MATCH(AX$6,[1]!Scn_CH,0),0)</f>
        <v>0</v>
      </c>
      <c r="AZ44" s="238" t="s">
        <v>66</v>
      </c>
      <c r="BA44" s="239"/>
      <c r="BB44" s="239"/>
      <c r="BC44" s="239"/>
      <c r="BD44" s="240"/>
      <c r="BF44" s="238" t="s">
        <v>66</v>
      </c>
      <c r="BG44" s="239"/>
      <c r="BH44" s="239"/>
      <c r="BI44" s="239"/>
      <c r="BJ44" s="240"/>
    </row>
    <row r="45" spans="4:62" x14ac:dyDescent="0.2">
      <c r="D45" s="178" t="s">
        <v>67</v>
      </c>
      <c r="E45" s="244">
        <f ca="1">IF(K45*Q45*E$112&lt;'Summary Results'!M$2,'Summary Results'!M$2/E$112,K45*Q45)</f>
        <v>-2.9999999999999991</v>
      </c>
      <c r="F45" s="244">
        <f ca="1">IF(L45*R45*F$112&lt;'Summary Results'!N$2,'Summary Results'!N$2/F$112,L45*R45)</f>
        <v>0</v>
      </c>
      <c r="G45" s="244">
        <f ca="1">IF(M45*S45*G$112&lt;'Summary Results'!O$2,'Summary Results'!O$2/G$112,M45*S45)</f>
        <v>0</v>
      </c>
      <c r="H45" s="180">
        <f ca="1">IF(N45*T45*H$112&lt;'Summary Results'!P$2,'Summary Results'!P$2/H$112,N45*T45)</f>
        <v>0</v>
      </c>
      <c r="I45" s="42"/>
      <c r="J45" s="175" t="s">
        <v>67</v>
      </c>
      <c r="K45" s="176">
        <f t="shared" ca="1" si="1"/>
        <v>1</v>
      </c>
      <c r="L45" s="176">
        <f t="shared" ca="1" si="0"/>
        <v>1</v>
      </c>
      <c r="M45" s="176">
        <f t="shared" ca="1" si="0"/>
        <v>1</v>
      </c>
      <c r="N45" s="177">
        <f t="shared" ca="1" si="0"/>
        <v>1</v>
      </c>
      <c r="O45" s="42"/>
      <c r="P45" s="178" t="s">
        <v>67</v>
      </c>
      <c r="Q45" s="179">
        <f ca="1"/>
        <v>-2.9999999999999991</v>
      </c>
      <c r="R45" s="179">
        <f ca="1"/>
        <v>0</v>
      </c>
      <c r="S45" s="179">
        <f ca="1"/>
        <v>0</v>
      </c>
      <c r="T45" s="180">
        <f ca="1"/>
        <v>0</v>
      </c>
      <c r="U45" s="42"/>
      <c r="V45" s="175" t="s">
        <v>67</v>
      </c>
      <c r="W45" s="181"/>
      <c r="X45" s="182"/>
      <c r="Y45" s="182"/>
      <c r="Z45" s="183">
        <v>-40</v>
      </c>
      <c r="AA45" s="42"/>
      <c r="AB45" s="178" t="s">
        <v>67</v>
      </c>
      <c r="AC45" s="179">
        <v>-15</v>
      </c>
      <c r="AD45" s="184"/>
      <c r="AE45" s="184"/>
      <c r="AF45" s="185">
        <v>-40</v>
      </c>
      <c r="AG45" s="42"/>
      <c r="AH45" s="175" t="s">
        <v>67</v>
      </c>
      <c r="AI45" s="181">
        <v>-15</v>
      </c>
      <c r="AJ45" s="182"/>
      <c r="AK45" s="182"/>
      <c r="AL45" s="183">
        <v>-40</v>
      </c>
      <c r="AM45" s="42"/>
      <c r="AN45" s="178" t="s">
        <v>67</v>
      </c>
      <c r="AO45" s="179">
        <v>-15</v>
      </c>
      <c r="AP45" s="179">
        <v>-65</v>
      </c>
      <c r="AQ45" s="179"/>
      <c r="AR45" s="180">
        <v>-40</v>
      </c>
      <c r="AT45" s="178" t="s">
        <v>67</v>
      </c>
      <c r="AU45" s="244">
        <f>VLOOKUP($AT45,[1]Scn1!Scn1_Q4_LR,MATCH(AU$6,[1]!Scn_CH,0),0)</f>
        <v>-2.9999999999999991</v>
      </c>
      <c r="AV45" s="244">
        <f>VLOOKUP($AT45,[1]Scn1!Scn1_Q4_LR,MATCH(AV$6,[1]!Scn_CH,0),0)</f>
        <v>0</v>
      </c>
      <c r="AW45" s="244">
        <f>VLOOKUP($AT45,[1]Scn1!Scn1_Q4_LR,MATCH(AW$6,[1]!Scn_CH,0),0)</f>
        <v>0</v>
      </c>
      <c r="AX45" s="180">
        <f>VLOOKUP($AT45,[1]Scn1!Scn1_Q4_LR,MATCH(AX$6,[1]!Scn_CH,0),0)</f>
        <v>0</v>
      </c>
      <c r="AZ45" s="238" t="s">
        <v>67</v>
      </c>
      <c r="BA45" s="239"/>
      <c r="BB45" s="239"/>
      <c r="BC45" s="239"/>
      <c r="BD45" s="240"/>
      <c r="BF45" s="238" t="s">
        <v>67</v>
      </c>
      <c r="BG45" s="239"/>
      <c r="BH45" s="239"/>
      <c r="BI45" s="239"/>
      <c r="BJ45" s="240"/>
    </row>
    <row r="46" spans="4:62" x14ac:dyDescent="0.2">
      <c r="D46" s="178" t="s">
        <v>437</v>
      </c>
      <c r="E46" s="244">
        <f ca="1">IF(K46*Q46*E$112&lt;'Summary Results'!M$2,'Summary Results'!M$2/E$112,K46*Q46)</f>
        <v>-2.9999999999999991</v>
      </c>
      <c r="F46" s="244">
        <f ca="1">IF(L46*R46*F$112&lt;'Summary Results'!N$2,'Summary Results'!N$2/F$112,L46*R46)</f>
        <v>0</v>
      </c>
      <c r="G46" s="244">
        <f ca="1">IF(M46*S46*G$112&lt;'Summary Results'!O$2,'Summary Results'!O$2/G$112,M46*S46)</f>
        <v>0</v>
      </c>
      <c r="H46" s="180">
        <f ca="1">IF(N46*T46*H$112&lt;'Summary Results'!P$2,'Summary Results'!P$2/H$112,N46*T46)</f>
        <v>0</v>
      </c>
      <c r="I46" s="42"/>
      <c r="J46" s="175" t="s">
        <v>437</v>
      </c>
      <c r="K46" s="176">
        <f t="shared" ca="1" si="1"/>
        <v>1</v>
      </c>
      <c r="L46" s="176">
        <f t="shared" ca="1" si="0"/>
        <v>1</v>
      </c>
      <c r="M46" s="176">
        <f t="shared" ca="1" si="0"/>
        <v>1</v>
      </c>
      <c r="N46" s="177">
        <f t="shared" ca="1" si="0"/>
        <v>1</v>
      </c>
      <c r="O46" s="42"/>
      <c r="P46" s="178" t="s">
        <v>437</v>
      </c>
      <c r="Q46" s="179">
        <f ca="1"/>
        <v>-2.9999999999999991</v>
      </c>
      <c r="R46" s="179">
        <f ca="1"/>
        <v>0</v>
      </c>
      <c r="S46" s="179">
        <f ca="1"/>
        <v>0</v>
      </c>
      <c r="T46" s="180">
        <f ca="1"/>
        <v>0</v>
      </c>
      <c r="U46" s="42"/>
      <c r="V46" s="175" t="s">
        <v>437</v>
      </c>
      <c r="W46" s="181"/>
      <c r="X46" s="182"/>
      <c r="Y46" s="182"/>
      <c r="Z46" s="183">
        <v>-40</v>
      </c>
      <c r="AA46" s="42"/>
      <c r="AB46" s="178" t="s">
        <v>437</v>
      </c>
      <c r="AC46" s="179">
        <v>-15</v>
      </c>
      <c r="AD46" s="184"/>
      <c r="AE46" s="184"/>
      <c r="AF46" s="185">
        <v>-40</v>
      </c>
      <c r="AG46" s="42"/>
      <c r="AH46" s="175" t="s">
        <v>437</v>
      </c>
      <c r="AI46" s="181">
        <v>-15</v>
      </c>
      <c r="AJ46" s="182"/>
      <c r="AK46" s="182"/>
      <c r="AL46" s="183">
        <v>-40</v>
      </c>
      <c r="AM46" s="42"/>
      <c r="AN46" s="178" t="s">
        <v>437</v>
      </c>
      <c r="AO46" s="179">
        <v>-15</v>
      </c>
      <c r="AP46" s="179">
        <v>-65</v>
      </c>
      <c r="AQ46" s="179"/>
      <c r="AR46" s="180">
        <v>-40</v>
      </c>
      <c r="AT46" s="178" t="s">
        <v>437</v>
      </c>
      <c r="AU46" s="244">
        <f>VLOOKUP($AT46,[1]Scn1!Scn1_Q4_LR,MATCH(AU$6,[1]!Scn_CH,0),0)</f>
        <v>-2.9999999999999991</v>
      </c>
      <c r="AV46" s="244">
        <f>VLOOKUP($AT46,[1]Scn1!Scn1_Q4_LR,MATCH(AV$6,[1]!Scn_CH,0),0)</f>
        <v>0</v>
      </c>
      <c r="AW46" s="244">
        <f>VLOOKUP($AT46,[1]Scn1!Scn1_Q4_LR,MATCH(AW$6,[1]!Scn_CH,0),0)</f>
        <v>0</v>
      </c>
      <c r="AX46" s="180">
        <f>VLOOKUP($AT46,[1]Scn1!Scn1_Q4_LR,MATCH(AX$6,[1]!Scn_CH,0),0)</f>
        <v>0</v>
      </c>
      <c r="AZ46" s="238" t="s">
        <v>437</v>
      </c>
      <c r="BA46" s="239"/>
      <c r="BB46" s="239"/>
      <c r="BC46" s="239"/>
      <c r="BD46" s="240"/>
      <c r="BF46" s="238" t="s">
        <v>437</v>
      </c>
      <c r="BG46" s="239"/>
      <c r="BH46" s="239"/>
      <c r="BI46" s="239"/>
      <c r="BJ46" s="240"/>
    </row>
    <row r="47" spans="4:62" x14ac:dyDescent="0.2">
      <c r="D47" s="178" t="s">
        <v>438</v>
      </c>
      <c r="E47" s="244">
        <f ca="1">IF(K47*Q47*E$112&lt;'Summary Results'!M$2,'Summary Results'!M$2/E$112,K47*Q47)</f>
        <v>-2.9999999999999991</v>
      </c>
      <c r="F47" s="244">
        <f ca="1">IF(L47*R47*F$112&lt;'Summary Results'!N$2,'Summary Results'!N$2/F$112,L47*R47)</f>
        <v>0</v>
      </c>
      <c r="G47" s="244">
        <f ca="1">IF(M47*S47*G$112&lt;'Summary Results'!O$2,'Summary Results'!O$2/G$112,M47*S47)</f>
        <v>0</v>
      </c>
      <c r="H47" s="180">
        <f ca="1">IF(N47*T47*H$112&lt;'Summary Results'!P$2,'Summary Results'!P$2/H$112,N47*T47)</f>
        <v>0</v>
      </c>
      <c r="I47" s="42"/>
      <c r="J47" s="175" t="s">
        <v>438</v>
      </c>
      <c r="K47" s="176">
        <f t="shared" ca="1" si="1"/>
        <v>1</v>
      </c>
      <c r="L47" s="176">
        <f t="shared" ca="1" si="0"/>
        <v>1</v>
      </c>
      <c r="M47" s="176">
        <f t="shared" ca="1" si="0"/>
        <v>1</v>
      </c>
      <c r="N47" s="177">
        <f t="shared" ca="1" si="0"/>
        <v>1</v>
      </c>
      <c r="O47" s="42"/>
      <c r="P47" s="178" t="s">
        <v>438</v>
      </c>
      <c r="Q47" s="179">
        <f ca="1"/>
        <v>-2.9999999999999991</v>
      </c>
      <c r="R47" s="179">
        <f ca="1"/>
        <v>0</v>
      </c>
      <c r="S47" s="179">
        <f ca="1"/>
        <v>0</v>
      </c>
      <c r="T47" s="180">
        <f ca="1"/>
        <v>0</v>
      </c>
      <c r="U47" s="42"/>
      <c r="V47" s="175" t="s">
        <v>438</v>
      </c>
      <c r="W47" s="181"/>
      <c r="X47" s="182"/>
      <c r="Y47" s="182"/>
      <c r="Z47" s="183">
        <v>-40</v>
      </c>
      <c r="AA47" s="42"/>
      <c r="AB47" s="178" t="s">
        <v>438</v>
      </c>
      <c r="AC47" s="179">
        <v>-15</v>
      </c>
      <c r="AD47" s="184"/>
      <c r="AE47" s="184"/>
      <c r="AF47" s="185">
        <v>-40</v>
      </c>
      <c r="AG47" s="42"/>
      <c r="AH47" s="175" t="s">
        <v>438</v>
      </c>
      <c r="AI47" s="181">
        <v>-15</v>
      </c>
      <c r="AJ47" s="182"/>
      <c r="AK47" s="182"/>
      <c r="AL47" s="183">
        <v>-40</v>
      </c>
      <c r="AM47" s="42"/>
      <c r="AN47" s="178" t="s">
        <v>438</v>
      </c>
      <c r="AO47" s="179">
        <v>-15</v>
      </c>
      <c r="AP47" s="179">
        <v>-65</v>
      </c>
      <c r="AQ47" s="179"/>
      <c r="AR47" s="180">
        <v>-40</v>
      </c>
      <c r="AT47" s="178" t="s">
        <v>438</v>
      </c>
      <c r="AU47" s="244">
        <f>VLOOKUP($AT47,[1]Scn1!Scn1_Q4_LR,MATCH(AU$6,[1]!Scn_CH,0),0)</f>
        <v>-2.9999999999999991</v>
      </c>
      <c r="AV47" s="244">
        <f>VLOOKUP($AT47,[1]Scn1!Scn1_Q4_LR,MATCH(AV$6,[1]!Scn_CH,0),0)</f>
        <v>0</v>
      </c>
      <c r="AW47" s="244">
        <f>VLOOKUP($AT47,[1]Scn1!Scn1_Q4_LR,MATCH(AW$6,[1]!Scn_CH,0),0)</f>
        <v>0</v>
      </c>
      <c r="AX47" s="180">
        <f>VLOOKUP($AT47,[1]Scn1!Scn1_Q4_LR,MATCH(AX$6,[1]!Scn_CH,0),0)</f>
        <v>0</v>
      </c>
      <c r="AZ47" s="238" t="s">
        <v>438</v>
      </c>
      <c r="BA47" s="239"/>
      <c r="BB47" s="239"/>
      <c r="BC47" s="239"/>
      <c r="BD47" s="240"/>
      <c r="BF47" s="238" t="s">
        <v>438</v>
      </c>
      <c r="BG47" s="239"/>
      <c r="BH47" s="239"/>
      <c r="BI47" s="239"/>
      <c r="BJ47" s="240"/>
    </row>
    <row r="48" spans="4:62" x14ac:dyDescent="0.2">
      <c r="D48" s="178" t="s">
        <v>439</v>
      </c>
      <c r="E48" s="244">
        <f ca="1">IF(K48*Q48*E$112&lt;'Summary Results'!M$2,'Summary Results'!M$2/E$112,K48*Q48)</f>
        <v>0</v>
      </c>
      <c r="F48" s="244">
        <f ca="1">IF(L48*R48*F$112&lt;'Summary Results'!N$2,'Summary Results'!N$2/F$112,L48*R48)</f>
        <v>0</v>
      </c>
      <c r="G48" s="244">
        <f ca="1">IF(M48*S48*G$112&lt;'Summary Results'!O$2,'Summary Results'!O$2/G$112,M48*S48)</f>
        <v>0</v>
      </c>
      <c r="H48" s="180">
        <f ca="1">IF(N48*T48*H$112&lt;'Summary Results'!P$2,'Summary Results'!P$2/H$112,N48*T48)</f>
        <v>0</v>
      </c>
      <c r="I48" s="42"/>
      <c r="J48" s="175" t="s">
        <v>439</v>
      </c>
      <c r="K48" s="176">
        <f t="shared" ca="1" si="1"/>
        <v>1</v>
      </c>
      <c r="L48" s="176">
        <f t="shared" ca="1" si="0"/>
        <v>1</v>
      </c>
      <c r="M48" s="176">
        <f t="shared" ca="1" si="0"/>
        <v>1</v>
      </c>
      <c r="N48" s="177">
        <f t="shared" ca="1" si="0"/>
        <v>1</v>
      </c>
      <c r="O48" s="42"/>
      <c r="P48" s="178" t="s">
        <v>439</v>
      </c>
      <c r="Q48" s="179">
        <f ca="1"/>
        <v>0</v>
      </c>
      <c r="R48" s="179">
        <f ca="1"/>
        <v>0</v>
      </c>
      <c r="S48" s="179">
        <f ca="1"/>
        <v>0</v>
      </c>
      <c r="T48" s="180">
        <f ca="1"/>
        <v>0</v>
      </c>
      <c r="U48" s="42"/>
      <c r="V48" s="175" t="s">
        <v>439</v>
      </c>
      <c r="W48" s="181">
        <v>5</v>
      </c>
      <c r="X48" s="182"/>
      <c r="Y48" s="182"/>
      <c r="Z48" s="183"/>
      <c r="AA48" s="42"/>
      <c r="AB48" s="178" t="s">
        <v>439</v>
      </c>
      <c r="AC48" s="179">
        <v>5</v>
      </c>
      <c r="AD48" s="184"/>
      <c r="AE48" s="184"/>
      <c r="AF48" s="185"/>
      <c r="AG48" s="42"/>
      <c r="AH48" s="175" t="s">
        <v>439</v>
      </c>
      <c r="AI48" s="181">
        <v>5</v>
      </c>
      <c r="AJ48" s="182"/>
      <c r="AK48" s="182"/>
      <c r="AL48" s="183">
        <v>-40</v>
      </c>
      <c r="AM48" s="42"/>
      <c r="AN48" s="178" t="s">
        <v>439</v>
      </c>
      <c r="AO48" s="179">
        <v>5</v>
      </c>
      <c r="AP48" s="179">
        <v>-65</v>
      </c>
      <c r="AQ48" s="179"/>
      <c r="AR48" s="180">
        <v>-40</v>
      </c>
      <c r="AT48" s="178" t="s">
        <v>439</v>
      </c>
      <c r="AU48" s="244">
        <f>VLOOKUP($AT48,[1]Scn1!Scn1_Q4_LR,MATCH(AU$6,[1]!Scn_CH,0),0)</f>
        <v>0</v>
      </c>
      <c r="AV48" s="244">
        <f>VLOOKUP($AT48,[1]Scn1!Scn1_Q4_LR,MATCH(AV$6,[1]!Scn_CH,0),0)</f>
        <v>0</v>
      </c>
      <c r="AW48" s="244">
        <f>VLOOKUP($AT48,[1]Scn1!Scn1_Q4_LR,MATCH(AW$6,[1]!Scn_CH,0),0)</f>
        <v>0</v>
      </c>
      <c r="AX48" s="180">
        <f>VLOOKUP($AT48,[1]Scn1!Scn1_Q4_LR,MATCH(AX$6,[1]!Scn_CH,0),0)</f>
        <v>0</v>
      </c>
      <c r="AZ48" s="238" t="s">
        <v>439</v>
      </c>
      <c r="BA48" s="239"/>
      <c r="BB48" s="239"/>
      <c r="BC48" s="239"/>
      <c r="BD48" s="240"/>
      <c r="BF48" s="238" t="s">
        <v>439</v>
      </c>
      <c r="BG48" s="239"/>
      <c r="BH48" s="239"/>
      <c r="BI48" s="239"/>
      <c r="BJ48" s="240"/>
    </row>
    <row r="49" spans="4:62" x14ac:dyDescent="0.2">
      <c r="D49" s="178" t="s">
        <v>440</v>
      </c>
      <c r="E49" s="244">
        <f ca="1">IF(K49*Q49*E$112&lt;'Summary Results'!M$2,'Summary Results'!M$2/E$112,K49*Q49)</f>
        <v>0</v>
      </c>
      <c r="F49" s="244">
        <f ca="1">IF(L49*R49*F$112&lt;'Summary Results'!N$2,'Summary Results'!N$2/F$112,L49*R49)</f>
        <v>0</v>
      </c>
      <c r="G49" s="244">
        <f ca="1">IF(M49*S49*G$112&lt;'Summary Results'!O$2,'Summary Results'!O$2/G$112,M49*S49)</f>
        <v>0</v>
      </c>
      <c r="H49" s="180">
        <f ca="1">IF(N49*T49*H$112&lt;'Summary Results'!P$2,'Summary Results'!P$2/H$112,N49*T49)</f>
        <v>0</v>
      </c>
      <c r="I49" s="42"/>
      <c r="J49" s="175" t="s">
        <v>440</v>
      </c>
      <c r="K49" s="176">
        <f t="shared" ca="1" si="1"/>
        <v>1</v>
      </c>
      <c r="L49" s="176">
        <f t="shared" ca="1" si="0"/>
        <v>1</v>
      </c>
      <c r="M49" s="176">
        <f t="shared" ca="1" si="0"/>
        <v>1</v>
      </c>
      <c r="N49" s="177">
        <f t="shared" ca="1" si="0"/>
        <v>1</v>
      </c>
      <c r="O49" s="42"/>
      <c r="P49" s="178" t="s">
        <v>440</v>
      </c>
      <c r="Q49" s="179">
        <f ca="1"/>
        <v>0</v>
      </c>
      <c r="R49" s="179">
        <f ca="1"/>
        <v>0</v>
      </c>
      <c r="S49" s="179">
        <f ca="1"/>
        <v>0</v>
      </c>
      <c r="T49" s="180">
        <f ca="1"/>
        <v>0</v>
      </c>
      <c r="U49" s="42"/>
      <c r="V49" s="175" t="s">
        <v>440</v>
      </c>
      <c r="W49" s="181">
        <v>5</v>
      </c>
      <c r="X49" s="182"/>
      <c r="Y49" s="182"/>
      <c r="Z49" s="183"/>
      <c r="AA49" s="42"/>
      <c r="AB49" s="178" t="s">
        <v>440</v>
      </c>
      <c r="AC49" s="179">
        <v>5</v>
      </c>
      <c r="AD49" s="184"/>
      <c r="AE49" s="184"/>
      <c r="AF49" s="185"/>
      <c r="AG49" s="42"/>
      <c r="AH49" s="175" t="s">
        <v>440</v>
      </c>
      <c r="AI49" s="181">
        <v>5</v>
      </c>
      <c r="AJ49" s="182"/>
      <c r="AK49" s="182"/>
      <c r="AL49" s="183">
        <v>-40</v>
      </c>
      <c r="AM49" s="42"/>
      <c r="AN49" s="178" t="s">
        <v>440</v>
      </c>
      <c r="AO49" s="179">
        <v>5</v>
      </c>
      <c r="AP49" s="179">
        <v>-65</v>
      </c>
      <c r="AQ49" s="179"/>
      <c r="AR49" s="180">
        <v>-40</v>
      </c>
      <c r="AT49" s="178" t="s">
        <v>440</v>
      </c>
      <c r="AU49" s="244">
        <f>VLOOKUP($AT49,[1]Scn1!Scn1_Q4_LR,MATCH(AU$6,[1]!Scn_CH,0),0)</f>
        <v>0</v>
      </c>
      <c r="AV49" s="244">
        <f>VLOOKUP($AT49,[1]Scn1!Scn1_Q4_LR,MATCH(AV$6,[1]!Scn_CH,0),0)</f>
        <v>0</v>
      </c>
      <c r="AW49" s="244">
        <f>VLOOKUP($AT49,[1]Scn1!Scn1_Q4_LR,MATCH(AW$6,[1]!Scn_CH,0),0)</f>
        <v>0</v>
      </c>
      <c r="AX49" s="180">
        <f>VLOOKUP($AT49,[1]Scn1!Scn1_Q4_LR,MATCH(AX$6,[1]!Scn_CH,0),0)</f>
        <v>0</v>
      </c>
      <c r="AZ49" s="238" t="s">
        <v>440</v>
      </c>
      <c r="BA49" s="239"/>
      <c r="BB49" s="239"/>
      <c r="BC49" s="239"/>
      <c r="BD49" s="240"/>
      <c r="BF49" s="238" t="s">
        <v>440</v>
      </c>
      <c r="BG49" s="239"/>
      <c r="BH49" s="239"/>
      <c r="BI49" s="239"/>
      <c r="BJ49" s="240"/>
    </row>
    <row r="50" spans="4:62" x14ac:dyDescent="0.2">
      <c r="D50" s="178" t="s">
        <v>441</v>
      </c>
      <c r="E50" s="244">
        <f ca="1">IF(K50*Q50*E$112&lt;'Summary Results'!M$2,'Summary Results'!M$2/E$112,K50*Q50)</f>
        <v>-4.9999999999999991</v>
      </c>
      <c r="F50" s="244">
        <f ca="1">IF(L50*R50*F$112&lt;'Summary Results'!N$2,'Summary Results'!N$2/F$112,L50*R50)</f>
        <v>0</v>
      </c>
      <c r="G50" s="244">
        <f ca="1">IF(M50*S50*G$112&lt;'Summary Results'!O$2,'Summary Results'!O$2/G$112,M50*S50)</f>
        <v>0</v>
      </c>
      <c r="H50" s="180">
        <f ca="1">IF(N50*T50*H$112&lt;'Summary Results'!P$2,'Summary Results'!P$2/H$112,N50*T50)</f>
        <v>0</v>
      </c>
      <c r="I50" s="42"/>
      <c r="J50" s="175" t="s">
        <v>441</v>
      </c>
      <c r="K50" s="176">
        <f t="shared" ca="1" si="1"/>
        <v>1</v>
      </c>
      <c r="L50" s="176">
        <f t="shared" ca="1" si="0"/>
        <v>1</v>
      </c>
      <c r="M50" s="176">
        <f t="shared" ca="1" si="0"/>
        <v>1</v>
      </c>
      <c r="N50" s="177">
        <f t="shared" ca="1" si="0"/>
        <v>1</v>
      </c>
      <c r="O50" s="42"/>
      <c r="P50" s="178" t="s">
        <v>441</v>
      </c>
      <c r="Q50" s="179">
        <f ca="1"/>
        <v>-4.9999999999999991</v>
      </c>
      <c r="R50" s="179">
        <f ca="1"/>
        <v>0</v>
      </c>
      <c r="S50" s="179">
        <f ca="1"/>
        <v>0</v>
      </c>
      <c r="T50" s="180">
        <f ca="1"/>
        <v>0</v>
      </c>
      <c r="U50" s="42"/>
      <c r="V50" s="175" t="s">
        <v>441</v>
      </c>
      <c r="W50" s="181"/>
      <c r="X50" s="182"/>
      <c r="Y50" s="182"/>
      <c r="Z50" s="183">
        <v>-40</v>
      </c>
      <c r="AA50" s="42"/>
      <c r="AB50" s="178" t="s">
        <v>441</v>
      </c>
      <c r="AC50" s="179">
        <v>-25</v>
      </c>
      <c r="AD50" s="184"/>
      <c r="AE50" s="184"/>
      <c r="AF50" s="185">
        <v>-40</v>
      </c>
      <c r="AG50" s="42"/>
      <c r="AH50" s="175" t="s">
        <v>441</v>
      </c>
      <c r="AI50" s="181">
        <v>-25</v>
      </c>
      <c r="AJ50" s="182"/>
      <c r="AK50" s="182"/>
      <c r="AL50" s="183">
        <v>-40</v>
      </c>
      <c r="AM50" s="42"/>
      <c r="AN50" s="178" t="s">
        <v>441</v>
      </c>
      <c r="AO50" s="179">
        <v>-25</v>
      </c>
      <c r="AP50" s="179">
        <v>-65</v>
      </c>
      <c r="AQ50" s="179"/>
      <c r="AR50" s="180">
        <v>-40</v>
      </c>
      <c r="AT50" s="178" t="s">
        <v>441</v>
      </c>
      <c r="AU50" s="244">
        <f>VLOOKUP($AT50,[1]Scn1!Scn1_Q4_LR,MATCH(AU$6,[1]!Scn_CH,0),0)</f>
        <v>-4.9999999999999991</v>
      </c>
      <c r="AV50" s="244">
        <f>VLOOKUP($AT50,[1]Scn1!Scn1_Q4_LR,MATCH(AV$6,[1]!Scn_CH,0),0)</f>
        <v>0</v>
      </c>
      <c r="AW50" s="244">
        <f>VLOOKUP($AT50,[1]Scn1!Scn1_Q4_LR,MATCH(AW$6,[1]!Scn_CH,0),0)</f>
        <v>0</v>
      </c>
      <c r="AX50" s="180">
        <f>VLOOKUP($AT50,[1]Scn1!Scn1_Q4_LR,MATCH(AX$6,[1]!Scn_CH,0),0)</f>
        <v>0</v>
      </c>
      <c r="AZ50" s="238" t="s">
        <v>441</v>
      </c>
      <c r="BA50" s="239"/>
      <c r="BB50" s="239"/>
      <c r="BC50" s="239"/>
      <c r="BD50" s="240"/>
      <c r="BF50" s="238" t="s">
        <v>441</v>
      </c>
      <c r="BG50" s="239"/>
      <c r="BH50" s="239"/>
      <c r="BI50" s="239"/>
      <c r="BJ50" s="240"/>
    </row>
    <row r="51" spans="4:62" x14ac:dyDescent="0.2">
      <c r="D51" s="178" t="s">
        <v>442</v>
      </c>
      <c r="E51" s="244">
        <f ca="1">IF(K51*Q51*E$112&lt;'Summary Results'!M$2,'Summary Results'!M$2/E$112,K51*Q51)</f>
        <v>0</v>
      </c>
      <c r="F51" s="244">
        <f ca="1">IF(L51*R51*F$112&lt;'Summary Results'!N$2,'Summary Results'!N$2/F$112,L51*R51)</f>
        <v>0</v>
      </c>
      <c r="G51" s="244">
        <f ca="1">IF(M51*S51*G$112&lt;'Summary Results'!O$2,'Summary Results'!O$2/G$112,M51*S51)</f>
        <v>0</v>
      </c>
      <c r="H51" s="180">
        <f ca="1">IF(N51*T51*H$112&lt;'Summary Results'!P$2,'Summary Results'!P$2/H$112,N51*T51)</f>
        <v>0</v>
      </c>
      <c r="I51" s="42"/>
      <c r="J51" s="175" t="s">
        <v>442</v>
      </c>
      <c r="K51" s="176">
        <f t="shared" ca="1" si="1"/>
        <v>1</v>
      </c>
      <c r="L51" s="176">
        <f t="shared" ca="1" si="0"/>
        <v>1</v>
      </c>
      <c r="M51" s="176">
        <f t="shared" ca="1" si="0"/>
        <v>1</v>
      </c>
      <c r="N51" s="177">
        <f t="shared" ca="1" si="0"/>
        <v>1</v>
      </c>
      <c r="O51" s="42"/>
      <c r="P51" s="178" t="s">
        <v>442</v>
      </c>
      <c r="Q51" s="179">
        <f ca="1"/>
        <v>0</v>
      </c>
      <c r="R51" s="179">
        <f ca="1"/>
        <v>0</v>
      </c>
      <c r="S51" s="179">
        <f ca="1"/>
        <v>0</v>
      </c>
      <c r="T51" s="180">
        <f ca="1"/>
        <v>0</v>
      </c>
      <c r="U51" s="42"/>
      <c r="V51" s="175" t="s">
        <v>442</v>
      </c>
      <c r="W51" s="181">
        <v>-75</v>
      </c>
      <c r="X51" s="182"/>
      <c r="Y51" s="182"/>
      <c r="Z51" s="183"/>
      <c r="AA51" s="42"/>
      <c r="AB51" s="178" t="s">
        <v>442</v>
      </c>
      <c r="AC51" s="179">
        <v>-75</v>
      </c>
      <c r="AD51" s="184"/>
      <c r="AE51" s="184"/>
      <c r="AF51" s="185"/>
      <c r="AG51" s="42"/>
      <c r="AH51" s="175" t="s">
        <v>442</v>
      </c>
      <c r="AI51" s="181">
        <v>-75</v>
      </c>
      <c r="AJ51" s="182"/>
      <c r="AK51" s="182"/>
      <c r="AL51" s="183">
        <v>-75</v>
      </c>
      <c r="AM51" s="42"/>
      <c r="AN51" s="178" t="s">
        <v>442</v>
      </c>
      <c r="AO51" s="179">
        <v>-75</v>
      </c>
      <c r="AP51" s="179">
        <v>-75</v>
      </c>
      <c r="AQ51" s="179"/>
      <c r="AR51" s="180">
        <v>-75</v>
      </c>
      <c r="AT51" s="178" t="s">
        <v>442</v>
      </c>
      <c r="AU51" s="244">
        <f>VLOOKUP($AT51,[1]Scn1!Scn1_Q4_LR,MATCH(AU$6,[1]!Scn_CH,0),0)</f>
        <v>0</v>
      </c>
      <c r="AV51" s="244">
        <f>VLOOKUP($AT51,[1]Scn1!Scn1_Q4_LR,MATCH(AV$6,[1]!Scn_CH,0),0)</f>
        <v>0</v>
      </c>
      <c r="AW51" s="244">
        <f>VLOOKUP($AT51,[1]Scn1!Scn1_Q4_LR,MATCH(AW$6,[1]!Scn_CH,0),0)</f>
        <v>0</v>
      </c>
      <c r="AX51" s="180">
        <f>VLOOKUP($AT51,[1]Scn1!Scn1_Q4_LR,MATCH(AX$6,[1]!Scn_CH,0),0)</f>
        <v>0</v>
      </c>
      <c r="AZ51" s="238" t="s">
        <v>442</v>
      </c>
      <c r="BA51" s="239"/>
      <c r="BB51" s="239"/>
      <c r="BC51" s="239"/>
      <c r="BD51" s="240"/>
      <c r="BF51" s="238" t="s">
        <v>442</v>
      </c>
      <c r="BG51" s="239"/>
      <c r="BH51" s="239"/>
      <c r="BI51" s="239"/>
      <c r="BJ51" s="240"/>
    </row>
    <row r="52" spans="4:62" x14ac:dyDescent="0.2">
      <c r="D52" s="178" t="s">
        <v>443</v>
      </c>
      <c r="E52" s="244">
        <f ca="1">IF(K52*Q52*E$112&lt;'Summary Results'!M$2,'Summary Results'!M$2/E$112,K52*Q52)</f>
        <v>-14.999999999999996</v>
      </c>
      <c r="F52" s="244">
        <f ca="1">IF(L52*R52*F$112&lt;'Summary Results'!N$2,'Summary Results'!N$2/F$112,L52*R52)</f>
        <v>0</v>
      </c>
      <c r="G52" s="244">
        <f ca="1">IF(M52*S52*G$112&lt;'Summary Results'!O$2,'Summary Results'!O$2/G$112,M52*S52)</f>
        <v>0</v>
      </c>
      <c r="H52" s="180">
        <f ca="1">IF(N52*T52*H$112&lt;'Summary Results'!P$2,'Summary Results'!P$2/H$112,N52*T52)</f>
        <v>0</v>
      </c>
      <c r="I52" s="42"/>
      <c r="J52" s="175" t="s">
        <v>443</v>
      </c>
      <c r="K52" s="176">
        <f t="shared" ca="1" si="1"/>
        <v>1</v>
      </c>
      <c r="L52" s="176">
        <f t="shared" ca="1" si="0"/>
        <v>1</v>
      </c>
      <c r="M52" s="176">
        <f t="shared" ca="1" si="0"/>
        <v>1</v>
      </c>
      <c r="N52" s="177">
        <f t="shared" ca="1" si="0"/>
        <v>1</v>
      </c>
      <c r="O52" s="42"/>
      <c r="P52" s="178" t="s">
        <v>443</v>
      </c>
      <c r="Q52" s="179">
        <f ca="1"/>
        <v>-14.999999999999996</v>
      </c>
      <c r="R52" s="179">
        <f ca="1"/>
        <v>0</v>
      </c>
      <c r="S52" s="179">
        <f ca="1"/>
        <v>0</v>
      </c>
      <c r="T52" s="180">
        <f ca="1"/>
        <v>0</v>
      </c>
      <c r="U52" s="42"/>
      <c r="V52" s="175" t="s">
        <v>443</v>
      </c>
      <c r="W52" s="181"/>
      <c r="X52" s="182"/>
      <c r="Y52" s="182"/>
      <c r="Z52" s="183">
        <v>-75</v>
      </c>
      <c r="AA52" s="42"/>
      <c r="AB52" s="178" t="s">
        <v>443</v>
      </c>
      <c r="AC52" s="179">
        <v>-75</v>
      </c>
      <c r="AD52" s="184"/>
      <c r="AE52" s="184"/>
      <c r="AF52" s="185">
        <v>-75</v>
      </c>
      <c r="AG52" s="42"/>
      <c r="AH52" s="175" t="s">
        <v>443</v>
      </c>
      <c r="AI52" s="181">
        <v>-75</v>
      </c>
      <c r="AJ52" s="182"/>
      <c r="AK52" s="182"/>
      <c r="AL52" s="183">
        <v>-75</v>
      </c>
      <c r="AM52" s="42"/>
      <c r="AN52" s="178" t="s">
        <v>443</v>
      </c>
      <c r="AO52" s="179">
        <v>-75</v>
      </c>
      <c r="AP52" s="179">
        <v>-75</v>
      </c>
      <c r="AQ52" s="179"/>
      <c r="AR52" s="180">
        <v>-75</v>
      </c>
      <c r="AT52" s="178" t="s">
        <v>443</v>
      </c>
      <c r="AU52" s="244">
        <f>VLOOKUP($AT52,[1]Scn1!Scn1_Q4_LR,MATCH(AU$6,[1]!Scn_CH,0),0)</f>
        <v>-14.999999999999996</v>
      </c>
      <c r="AV52" s="244">
        <f>VLOOKUP($AT52,[1]Scn1!Scn1_Q4_LR,MATCH(AV$6,[1]!Scn_CH,0),0)</f>
        <v>0</v>
      </c>
      <c r="AW52" s="244">
        <f>VLOOKUP($AT52,[1]Scn1!Scn1_Q4_LR,MATCH(AW$6,[1]!Scn_CH,0),0)</f>
        <v>0</v>
      </c>
      <c r="AX52" s="180">
        <f>VLOOKUP($AT52,[1]Scn1!Scn1_Q4_LR,MATCH(AX$6,[1]!Scn_CH,0),0)</f>
        <v>0</v>
      </c>
      <c r="AZ52" s="238" t="s">
        <v>443</v>
      </c>
      <c r="BA52" s="239"/>
      <c r="BB52" s="239"/>
      <c r="BC52" s="239"/>
      <c r="BD52" s="240"/>
      <c r="BF52" s="238" t="s">
        <v>443</v>
      </c>
      <c r="BG52" s="239"/>
      <c r="BH52" s="239"/>
      <c r="BI52" s="239"/>
      <c r="BJ52" s="240"/>
    </row>
    <row r="53" spans="4:62" x14ac:dyDescent="0.2">
      <c r="D53" s="178" t="s">
        <v>68</v>
      </c>
      <c r="E53" s="244">
        <f ca="1">IF(K53*Q53*E$112&lt;'Summary Results'!M$2,'Summary Results'!M$2/E$112,K53*Q53)</f>
        <v>0</v>
      </c>
      <c r="F53" s="244">
        <f ca="1">IF(L53*R53*F$112&lt;'Summary Results'!N$2,'Summary Results'!N$2/F$112,L53*R53)</f>
        <v>0</v>
      </c>
      <c r="G53" s="244">
        <f ca="1">IF(M53*S53*G$112&lt;'Summary Results'!O$2,'Summary Results'!O$2/G$112,M53*S53)</f>
        <v>0</v>
      </c>
      <c r="H53" s="180">
        <f ca="1">IF(N53*T53*H$112&lt;'Summary Results'!P$2,'Summary Results'!P$2/H$112,N53*T53)</f>
        <v>0</v>
      </c>
      <c r="I53" s="42"/>
      <c r="J53" s="175" t="s">
        <v>68</v>
      </c>
      <c r="K53" s="176">
        <f t="shared" ca="1" si="1"/>
        <v>1</v>
      </c>
      <c r="L53" s="176">
        <f t="shared" ca="1" si="0"/>
        <v>1</v>
      </c>
      <c r="M53" s="176">
        <f t="shared" ca="1" si="0"/>
        <v>1</v>
      </c>
      <c r="N53" s="177">
        <f t="shared" ca="1" si="0"/>
        <v>1</v>
      </c>
      <c r="O53" s="42"/>
      <c r="P53" s="178" t="s">
        <v>68</v>
      </c>
      <c r="Q53" s="179">
        <f ca="1"/>
        <v>0</v>
      </c>
      <c r="R53" s="179">
        <f ca="1"/>
        <v>0</v>
      </c>
      <c r="S53" s="179">
        <f ca="1"/>
        <v>0</v>
      </c>
      <c r="T53" s="180">
        <f ca="1"/>
        <v>0</v>
      </c>
      <c r="U53" s="42"/>
      <c r="V53" s="175" t="s">
        <v>68</v>
      </c>
      <c r="W53" s="181">
        <v>-15</v>
      </c>
      <c r="X53" s="182"/>
      <c r="Y53" s="182"/>
      <c r="Z53" s="183"/>
      <c r="AA53" s="42"/>
      <c r="AB53" s="178" t="s">
        <v>68</v>
      </c>
      <c r="AC53" s="179">
        <v>-15</v>
      </c>
      <c r="AD53" s="184"/>
      <c r="AE53" s="184"/>
      <c r="AF53" s="185"/>
      <c r="AG53" s="42"/>
      <c r="AH53" s="175" t="s">
        <v>68</v>
      </c>
      <c r="AI53" s="181">
        <v>-15</v>
      </c>
      <c r="AJ53" s="182"/>
      <c r="AK53" s="182"/>
      <c r="AL53" s="183">
        <v>-40</v>
      </c>
      <c r="AM53" s="42"/>
      <c r="AN53" s="178" t="s">
        <v>68</v>
      </c>
      <c r="AO53" s="179">
        <v>-15</v>
      </c>
      <c r="AP53" s="179">
        <v>-65</v>
      </c>
      <c r="AQ53" s="179"/>
      <c r="AR53" s="180">
        <v>-40</v>
      </c>
      <c r="AT53" s="178" t="s">
        <v>68</v>
      </c>
      <c r="AU53" s="244">
        <f>VLOOKUP($AT53,[1]Scn1!Scn1_Q4_LR,MATCH(AU$6,[1]!Scn_CH,0),0)</f>
        <v>0</v>
      </c>
      <c r="AV53" s="244">
        <f>VLOOKUP($AT53,[1]Scn1!Scn1_Q4_LR,MATCH(AV$6,[1]!Scn_CH,0),0)</f>
        <v>0</v>
      </c>
      <c r="AW53" s="244">
        <f>VLOOKUP($AT53,[1]Scn1!Scn1_Q4_LR,MATCH(AW$6,[1]!Scn_CH,0),0)</f>
        <v>0</v>
      </c>
      <c r="AX53" s="180">
        <f>VLOOKUP($AT53,[1]Scn1!Scn1_Q4_LR,MATCH(AX$6,[1]!Scn_CH,0),0)</f>
        <v>0</v>
      </c>
      <c r="AZ53" s="238" t="s">
        <v>68</v>
      </c>
      <c r="BA53" s="239"/>
      <c r="BB53" s="239"/>
      <c r="BC53" s="239"/>
      <c r="BD53" s="240"/>
      <c r="BF53" s="238" t="s">
        <v>68</v>
      </c>
      <c r="BG53" s="239"/>
      <c r="BH53" s="239"/>
      <c r="BI53" s="239"/>
      <c r="BJ53" s="240"/>
    </row>
    <row r="54" spans="4:62" x14ac:dyDescent="0.2">
      <c r="D54" s="178" t="s">
        <v>444</v>
      </c>
      <c r="E54" s="244">
        <f ca="1">IF(K54*Q54*E$112&lt;'Summary Results'!M$2,'Summary Results'!M$2/E$112,K54*Q54)</f>
        <v>0</v>
      </c>
      <c r="F54" s="244">
        <f ca="1">IF(L54*R54*F$112&lt;'Summary Results'!N$2,'Summary Results'!N$2/F$112,L54*R54)</f>
        <v>0</v>
      </c>
      <c r="G54" s="244">
        <f ca="1">IF(M54*S54*G$112&lt;'Summary Results'!O$2,'Summary Results'!O$2/G$112,M54*S54)</f>
        <v>0</v>
      </c>
      <c r="H54" s="180">
        <f ca="1">IF(N54*T54*H$112&lt;'Summary Results'!P$2,'Summary Results'!P$2/H$112,N54*T54)</f>
        <v>0</v>
      </c>
      <c r="I54" s="42"/>
      <c r="J54" s="175" t="s">
        <v>444</v>
      </c>
      <c r="K54" s="176">
        <f t="shared" ca="1" si="1"/>
        <v>1</v>
      </c>
      <c r="L54" s="176">
        <f t="shared" ca="1" si="0"/>
        <v>1</v>
      </c>
      <c r="M54" s="176">
        <f t="shared" ca="1" si="0"/>
        <v>1</v>
      </c>
      <c r="N54" s="177">
        <f t="shared" ca="1" si="0"/>
        <v>1</v>
      </c>
      <c r="O54" s="42"/>
      <c r="P54" s="178" t="s">
        <v>444</v>
      </c>
      <c r="Q54" s="179">
        <f ca="1"/>
        <v>0</v>
      </c>
      <c r="R54" s="179">
        <f ca="1"/>
        <v>0</v>
      </c>
      <c r="S54" s="179">
        <f ca="1"/>
        <v>0</v>
      </c>
      <c r="T54" s="180">
        <f ca="1"/>
        <v>0</v>
      </c>
      <c r="U54" s="42"/>
      <c r="V54" s="175" t="s">
        <v>444</v>
      </c>
      <c r="W54" s="181">
        <v>-15</v>
      </c>
      <c r="X54" s="182"/>
      <c r="Y54" s="182"/>
      <c r="Z54" s="183"/>
      <c r="AA54" s="42"/>
      <c r="AB54" s="178" t="s">
        <v>444</v>
      </c>
      <c r="AC54" s="179">
        <v>-15</v>
      </c>
      <c r="AD54" s="184"/>
      <c r="AE54" s="184"/>
      <c r="AF54" s="185"/>
      <c r="AG54" s="42"/>
      <c r="AH54" s="175" t="s">
        <v>444</v>
      </c>
      <c r="AI54" s="181">
        <v>-15</v>
      </c>
      <c r="AJ54" s="182"/>
      <c r="AK54" s="182"/>
      <c r="AL54" s="183">
        <v>-40</v>
      </c>
      <c r="AM54" s="42"/>
      <c r="AN54" s="178" t="s">
        <v>444</v>
      </c>
      <c r="AO54" s="179">
        <v>-15</v>
      </c>
      <c r="AP54" s="179">
        <v>-65</v>
      </c>
      <c r="AQ54" s="179"/>
      <c r="AR54" s="180">
        <v>-40</v>
      </c>
      <c r="AT54" s="178" t="s">
        <v>444</v>
      </c>
      <c r="AU54" s="244">
        <f>VLOOKUP($AT54,[1]Scn1!Scn1_Q4_LR,MATCH(AU$6,[1]!Scn_CH,0),0)</f>
        <v>0</v>
      </c>
      <c r="AV54" s="244">
        <f>VLOOKUP($AT54,[1]Scn1!Scn1_Q4_LR,MATCH(AV$6,[1]!Scn_CH,0),0)</f>
        <v>0</v>
      </c>
      <c r="AW54" s="244">
        <f>VLOOKUP($AT54,[1]Scn1!Scn1_Q4_LR,MATCH(AW$6,[1]!Scn_CH,0),0)</f>
        <v>0</v>
      </c>
      <c r="AX54" s="180">
        <f>VLOOKUP($AT54,[1]Scn1!Scn1_Q4_LR,MATCH(AX$6,[1]!Scn_CH,0),0)</f>
        <v>0</v>
      </c>
      <c r="AZ54" s="238" t="s">
        <v>444</v>
      </c>
      <c r="BA54" s="239"/>
      <c r="BB54" s="239"/>
      <c r="BC54" s="239"/>
      <c r="BD54" s="240"/>
      <c r="BF54" s="238" t="s">
        <v>444</v>
      </c>
      <c r="BG54" s="239"/>
      <c r="BH54" s="239"/>
      <c r="BI54" s="239"/>
      <c r="BJ54" s="240"/>
    </row>
    <row r="55" spans="4:62" x14ac:dyDescent="0.2">
      <c r="D55" s="178" t="s">
        <v>445</v>
      </c>
      <c r="E55" s="244">
        <f ca="1">IF(K55*Q55*E$112&lt;'Summary Results'!M$2,'Summary Results'!M$2/E$112,K55*Q55)</f>
        <v>0</v>
      </c>
      <c r="F55" s="244">
        <f ca="1">IF(L55*R55*F$112&lt;'Summary Results'!N$2,'Summary Results'!N$2/F$112,L55*R55)</f>
        <v>0</v>
      </c>
      <c r="G55" s="244">
        <f ca="1">IF(M55*S55*G$112&lt;'Summary Results'!O$2,'Summary Results'!O$2/G$112,M55*S55)</f>
        <v>0</v>
      </c>
      <c r="H55" s="180">
        <f ca="1">IF(N55*T55*H$112&lt;'Summary Results'!P$2,'Summary Results'!P$2/H$112,N55*T55)</f>
        <v>0</v>
      </c>
      <c r="I55" s="42"/>
      <c r="J55" s="175" t="s">
        <v>445</v>
      </c>
      <c r="K55" s="176">
        <f t="shared" ca="1" si="1"/>
        <v>1</v>
      </c>
      <c r="L55" s="176">
        <f t="shared" ca="1" si="0"/>
        <v>1</v>
      </c>
      <c r="M55" s="176">
        <f t="shared" ca="1" si="0"/>
        <v>1</v>
      </c>
      <c r="N55" s="177">
        <f t="shared" ca="1" si="0"/>
        <v>1</v>
      </c>
      <c r="O55" s="42"/>
      <c r="P55" s="178" t="s">
        <v>445</v>
      </c>
      <c r="Q55" s="179">
        <f ca="1"/>
        <v>0</v>
      </c>
      <c r="R55" s="179">
        <f ca="1"/>
        <v>0</v>
      </c>
      <c r="S55" s="179">
        <f ca="1"/>
        <v>0</v>
      </c>
      <c r="T55" s="180">
        <f ca="1"/>
        <v>0</v>
      </c>
      <c r="U55" s="42"/>
      <c r="V55" s="175" t="s">
        <v>445</v>
      </c>
      <c r="W55" s="181">
        <v>-75</v>
      </c>
      <c r="X55" s="182"/>
      <c r="Y55" s="182"/>
      <c r="Z55" s="183"/>
      <c r="AA55" s="42"/>
      <c r="AB55" s="178" t="s">
        <v>445</v>
      </c>
      <c r="AC55" s="179">
        <v>-75</v>
      </c>
      <c r="AD55" s="184"/>
      <c r="AE55" s="184"/>
      <c r="AF55" s="185"/>
      <c r="AG55" s="42"/>
      <c r="AH55" s="175" t="s">
        <v>445</v>
      </c>
      <c r="AI55" s="181">
        <v>-75</v>
      </c>
      <c r="AJ55" s="182"/>
      <c r="AK55" s="182"/>
      <c r="AL55" s="183">
        <v>-75</v>
      </c>
      <c r="AM55" s="42"/>
      <c r="AN55" s="178" t="s">
        <v>445</v>
      </c>
      <c r="AO55" s="179">
        <v>-75</v>
      </c>
      <c r="AP55" s="179">
        <v>-75</v>
      </c>
      <c r="AQ55" s="179"/>
      <c r="AR55" s="180">
        <v>-75</v>
      </c>
      <c r="AT55" s="178" t="s">
        <v>445</v>
      </c>
      <c r="AU55" s="244">
        <f>VLOOKUP($AT55,[1]Scn1!Scn1_Q4_LR,MATCH(AU$6,[1]!Scn_CH,0),0)</f>
        <v>0</v>
      </c>
      <c r="AV55" s="244">
        <f>VLOOKUP($AT55,[1]Scn1!Scn1_Q4_LR,MATCH(AV$6,[1]!Scn_CH,0),0)</f>
        <v>0</v>
      </c>
      <c r="AW55" s="244">
        <f>VLOOKUP($AT55,[1]Scn1!Scn1_Q4_LR,MATCH(AW$6,[1]!Scn_CH,0),0)</f>
        <v>0</v>
      </c>
      <c r="AX55" s="180">
        <f>VLOOKUP($AT55,[1]Scn1!Scn1_Q4_LR,MATCH(AX$6,[1]!Scn_CH,0),0)</f>
        <v>0</v>
      </c>
      <c r="AZ55" s="238" t="s">
        <v>445</v>
      </c>
      <c r="BA55" s="239"/>
      <c r="BB55" s="239"/>
      <c r="BC55" s="239"/>
      <c r="BD55" s="240"/>
      <c r="BF55" s="238" t="s">
        <v>445</v>
      </c>
      <c r="BG55" s="239"/>
      <c r="BH55" s="239"/>
      <c r="BI55" s="239"/>
      <c r="BJ55" s="240"/>
    </row>
    <row r="56" spans="4:62" x14ac:dyDescent="0.2">
      <c r="D56" s="178" t="s">
        <v>446</v>
      </c>
      <c r="E56" s="244">
        <f ca="1">IF(K56*Q56*E$112&lt;'Summary Results'!M$2,'Summary Results'!M$2/E$112,K56*Q56)</f>
        <v>-14.999999999999996</v>
      </c>
      <c r="F56" s="244">
        <f ca="1">IF(L56*R56*F$112&lt;'Summary Results'!N$2,'Summary Results'!N$2/F$112,L56*R56)</f>
        <v>0</v>
      </c>
      <c r="G56" s="244">
        <f ca="1">IF(M56*S56*G$112&lt;'Summary Results'!O$2,'Summary Results'!O$2/G$112,M56*S56)</f>
        <v>0</v>
      </c>
      <c r="H56" s="180">
        <f ca="1">IF(N56*T56*H$112&lt;'Summary Results'!P$2,'Summary Results'!P$2/H$112,N56*T56)</f>
        <v>0</v>
      </c>
      <c r="I56" s="42"/>
      <c r="J56" s="175" t="s">
        <v>446</v>
      </c>
      <c r="K56" s="176">
        <f t="shared" ca="1" si="1"/>
        <v>1</v>
      </c>
      <c r="L56" s="176">
        <f t="shared" ca="1" si="0"/>
        <v>1</v>
      </c>
      <c r="M56" s="176">
        <f t="shared" ca="1" si="0"/>
        <v>1</v>
      </c>
      <c r="N56" s="177">
        <f t="shared" ca="1" si="0"/>
        <v>1</v>
      </c>
      <c r="O56" s="42"/>
      <c r="P56" s="178" t="s">
        <v>446</v>
      </c>
      <c r="Q56" s="179">
        <f ca="1"/>
        <v>-14.999999999999996</v>
      </c>
      <c r="R56" s="179">
        <f ca="1"/>
        <v>0</v>
      </c>
      <c r="S56" s="179">
        <f ca="1"/>
        <v>0</v>
      </c>
      <c r="T56" s="180">
        <f ca="1"/>
        <v>0</v>
      </c>
      <c r="U56" s="42"/>
      <c r="V56" s="175" t="s">
        <v>446</v>
      </c>
      <c r="W56" s="181"/>
      <c r="X56" s="182"/>
      <c r="Y56" s="182"/>
      <c r="Z56" s="183">
        <v>-75</v>
      </c>
      <c r="AA56" s="42"/>
      <c r="AB56" s="178" t="s">
        <v>446</v>
      </c>
      <c r="AC56" s="179">
        <v>-75</v>
      </c>
      <c r="AD56" s="184"/>
      <c r="AE56" s="184"/>
      <c r="AF56" s="185">
        <v>-75</v>
      </c>
      <c r="AG56" s="42"/>
      <c r="AH56" s="175" t="s">
        <v>446</v>
      </c>
      <c r="AI56" s="181">
        <v>-75</v>
      </c>
      <c r="AJ56" s="182"/>
      <c r="AK56" s="182"/>
      <c r="AL56" s="183">
        <v>-75</v>
      </c>
      <c r="AM56" s="42"/>
      <c r="AN56" s="178" t="s">
        <v>446</v>
      </c>
      <c r="AO56" s="179">
        <v>-75</v>
      </c>
      <c r="AP56" s="179">
        <v>-75</v>
      </c>
      <c r="AQ56" s="179"/>
      <c r="AR56" s="180">
        <v>-75</v>
      </c>
      <c r="AT56" s="178" t="s">
        <v>446</v>
      </c>
      <c r="AU56" s="244">
        <f>VLOOKUP($AT56,[1]Scn1!Scn1_Q4_LR,MATCH(AU$6,[1]!Scn_CH,0),0)</f>
        <v>-14.999999999999996</v>
      </c>
      <c r="AV56" s="244">
        <f>VLOOKUP($AT56,[1]Scn1!Scn1_Q4_LR,MATCH(AV$6,[1]!Scn_CH,0),0)</f>
        <v>0</v>
      </c>
      <c r="AW56" s="244">
        <f>VLOOKUP($AT56,[1]Scn1!Scn1_Q4_LR,MATCH(AW$6,[1]!Scn_CH,0),0)</f>
        <v>0</v>
      </c>
      <c r="AX56" s="180">
        <f>VLOOKUP($AT56,[1]Scn1!Scn1_Q4_LR,MATCH(AX$6,[1]!Scn_CH,0),0)</f>
        <v>0</v>
      </c>
      <c r="AZ56" s="238" t="s">
        <v>446</v>
      </c>
      <c r="BA56" s="239"/>
      <c r="BB56" s="239"/>
      <c r="BC56" s="239"/>
      <c r="BD56" s="240"/>
      <c r="BF56" s="238" t="s">
        <v>446</v>
      </c>
      <c r="BG56" s="239"/>
      <c r="BH56" s="239"/>
      <c r="BI56" s="239"/>
      <c r="BJ56" s="240"/>
    </row>
    <row r="57" spans="4:62" x14ac:dyDescent="0.2">
      <c r="D57" s="178" t="s">
        <v>447</v>
      </c>
      <c r="E57" s="244">
        <f ca="1">IF(K57*Q57*E$112&lt;'Summary Results'!M$2,'Summary Results'!M$2/E$112,K57*Q57)</f>
        <v>0</v>
      </c>
      <c r="F57" s="244">
        <f ca="1">IF(L57*R57*F$112&lt;'Summary Results'!N$2,'Summary Results'!N$2/F$112,L57*R57)</f>
        <v>0</v>
      </c>
      <c r="G57" s="244">
        <f ca="1">IF(M57*S57*G$112&lt;'Summary Results'!O$2,'Summary Results'!O$2/G$112,M57*S57)</f>
        <v>0</v>
      </c>
      <c r="H57" s="180">
        <f ca="1">IF(N57*T57*H$112&lt;'Summary Results'!P$2,'Summary Results'!P$2/H$112,N57*T57)</f>
        <v>0</v>
      </c>
      <c r="I57" s="42"/>
      <c r="J57" s="175" t="s">
        <v>447</v>
      </c>
      <c r="K57" s="176">
        <f t="shared" ca="1" si="1"/>
        <v>1</v>
      </c>
      <c r="L57" s="176">
        <f t="shared" ca="1" si="0"/>
        <v>1</v>
      </c>
      <c r="M57" s="176">
        <f t="shared" ca="1" si="0"/>
        <v>1</v>
      </c>
      <c r="N57" s="177">
        <f t="shared" ca="1" si="0"/>
        <v>1</v>
      </c>
      <c r="O57" s="42"/>
      <c r="P57" s="178" t="s">
        <v>447</v>
      </c>
      <c r="Q57" s="179">
        <f ca="1"/>
        <v>0</v>
      </c>
      <c r="R57" s="179">
        <f ca="1"/>
        <v>0</v>
      </c>
      <c r="S57" s="179">
        <f ca="1"/>
        <v>0</v>
      </c>
      <c r="T57" s="180">
        <f ca="1"/>
        <v>0</v>
      </c>
      <c r="U57" s="42"/>
      <c r="V57" s="175" t="s">
        <v>447</v>
      </c>
      <c r="W57" s="181">
        <v>-75</v>
      </c>
      <c r="X57" s="182"/>
      <c r="Y57" s="182"/>
      <c r="Z57" s="183">
        <v>-75</v>
      </c>
      <c r="AA57" s="42"/>
      <c r="AB57" s="178" t="s">
        <v>447</v>
      </c>
      <c r="AC57" s="179">
        <v>-75</v>
      </c>
      <c r="AD57" s="184"/>
      <c r="AE57" s="184"/>
      <c r="AF57" s="185">
        <v>-75</v>
      </c>
      <c r="AG57" s="42"/>
      <c r="AH57" s="175" t="s">
        <v>447</v>
      </c>
      <c r="AI57" s="181">
        <v>-75</v>
      </c>
      <c r="AJ57" s="182"/>
      <c r="AK57" s="182"/>
      <c r="AL57" s="183">
        <v>-75</v>
      </c>
      <c r="AM57" s="42"/>
      <c r="AN57" s="178" t="s">
        <v>447</v>
      </c>
      <c r="AO57" s="179">
        <v>-75</v>
      </c>
      <c r="AP57" s="179">
        <v>-75</v>
      </c>
      <c r="AQ57" s="179"/>
      <c r="AR57" s="180">
        <v>-75</v>
      </c>
      <c r="AT57" s="178" t="s">
        <v>447</v>
      </c>
      <c r="AU57" s="244">
        <f>VLOOKUP($AT57,[1]Scn1!Scn1_Q4_LR,MATCH(AU$6,[1]!Scn_CH,0),0)</f>
        <v>0</v>
      </c>
      <c r="AV57" s="244">
        <f>VLOOKUP($AT57,[1]Scn1!Scn1_Q4_LR,MATCH(AV$6,[1]!Scn_CH,0),0)</f>
        <v>0</v>
      </c>
      <c r="AW57" s="244">
        <f>VLOOKUP($AT57,[1]Scn1!Scn1_Q4_LR,MATCH(AW$6,[1]!Scn_CH,0),0)</f>
        <v>0</v>
      </c>
      <c r="AX57" s="180">
        <f>VLOOKUP($AT57,[1]Scn1!Scn1_Q4_LR,MATCH(AX$6,[1]!Scn_CH,0),0)</f>
        <v>0</v>
      </c>
      <c r="AZ57" s="238" t="s">
        <v>447</v>
      </c>
      <c r="BA57" s="239"/>
      <c r="BB57" s="239"/>
      <c r="BC57" s="239"/>
      <c r="BD57" s="240"/>
      <c r="BF57" s="238" t="s">
        <v>447</v>
      </c>
      <c r="BG57" s="239"/>
      <c r="BH57" s="239"/>
      <c r="BI57" s="239"/>
      <c r="BJ57" s="240"/>
    </row>
    <row r="58" spans="4:62" x14ac:dyDescent="0.2">
      <c r="D58" s="178" t="s">
        <v>448</v>
      </c>
      <c r="E58" s="244">
        <f ca="1">IF(K58*Q58*E$112&lt;'Summary Results'!M$2,'Summary Results'!M$2/E$112,K58*Q58)</f>
        <v>-14.999999999999996</v>
      </c>
      <c r="F58" s="244">
        <f ca="1">IF(L58*R58*F$112&lt;'Summary Results'!N$2,'Summary Results'!N$2/F$112,L58*R58)</f>
        <v>0</v>
      </c>
      <c r="G58" s="244">
        <f ca="1">IF(M58*S58*G$112&lt;'Summary Results'!O$2,'Summary Results'!O$2/G$112,M58*S58)</f>
        <v>0</v>
      </c>
      <c r="H58" s="180">
        <f ca="1">IF(N58*T58*H$112&lt;'Summary Results'!P$2,'Summary Results'!P$2/H$112,N58*T58)</f>
        <v>0</v>
      </c>
      <c r="I58" s="42"/>
      <c r="J58" s="175" t="s">
        <v>448</v>
      </c>
      <c r="K58" s="176">
        <f t="shared" ca="1" si="1"/>
        <v>1</v>
      </c>
      <c r="L58" s="176">
        <f t="shared" ca="1" si="0"/>
        <v>1</v>
      </c>
      <c r="M58" s="176">
        <f t="shared" ca="1" si="0"/>
        <v>1</v>
      </c>
      <c r="N58" s="177">
        <f t="shared" ca="1" si="0"/>
        <v>1</v>
      </c>
      <c r="O58" s="42"/>
      <c r="P58" s="178" t="s">
        <v>448</v>
      </c>
      <c r="Q58" s="179">
        <f ca="1"/>
        <v>-14.999999999999996</v>
      </c>
      <c r="R58" s="179">
        <f ca="1"/>
        <v>0</v>
      </c>
      <c r="S58" s="179">
        <f ca="1"/>
        <v>0</v>
      </c>
      <c r="T58" s="180">
        <f ca="1"/>
        <v>0</v>
      </c>
      <c r="U58" s="42"/>
      <c r="V58" s="175" t="s">
        <v>448</v>
      </c>
      <c r="W58" s="181"/>
      <c r="X58" s="182"/>
      <c r="Y58" s="182"/>
      <c r="Z58" s="183">
        <v>-75</v>
      </c>
      <c r="AA58" s="42"/>
      <c r="AB58" s="178" t="s">
        <v>448</v>
      </c>
      <c r="AC58" s="179">
        <v>-75</v>
      </c>
      <c r="AD58" s="184"/>
      <c r="AE58" s="184"/>
      <c r="AF58" s="185">
        <v>-75</v>
      </c>
      <c r="AG58" s="42"/>
      <c r="AH58" s="175" t="s">
        <v>448</v>
      </c>
      <c r="AI58" s="181">
        <v>-75</v>
      </c>
      <c r="AJ58" s="182"/>
      <c r="AK58" s="182"/>
      <c r="AL58" s="183">
        <v>-75</v>
      </c>
      <c r="AM58" s="42"/>
      <c r="AN58" s="178" t="s">
        <v>448</v>
      </c>
      <c r="AO58" s="179">
        <v>-75</v>
      </c>
      <c r="AP58" s="179">
        <v>-75</v>
      </c>
      <c r="AQ58" s="179"/>
      <c r="AR58" s="180">
        <v>-75</v>
      </c>
      <c r="AT58" s="178" t="s">
        <v>448</v>
      </c>
      <c r="AU58" s="244">
        <f>VLOOKUP($AT58,[1]Scn1!Scn1_Q4_LR,MATCH(AU$6,[1]!Scn_CH,0),0)</f>
        <v>-14.999999999999996</v>
      </c>
      <c r="AV58" s="244">
        <f>VLOOKUP($AT58,[1]Scn1!Scn1_Q4_LR,MATCH(AV$6,[1]!Scn_CH,0),0)</f>
        <v>0</v>
      </c>
      <c r="AW58" s="244">
        <f>VLOOKUP($AT58,[1]Scn1!Scn1_Q4_LR,MATCH(AW$6,[1]!Scn_CH,0),0)</f>
        <v>0</v>
      </c>
      <c r="AX58" s="180">
        <f>VLOOKUP($AT58,[1]Scn1!Scn1_Q4_LR,MATCH(AX$6,[1]!Scn_CH,0),0)</f>
        <v>0</v>
      </c>
      <c r="AZ58" s="238" t="s">
        <v>448</v>
      </c>
      <c r="BA58" s="239"/>
      <c r="BB58" s="239"/>
      <c r="BC58" s="239"/>
      <c r="BD58" s="240"/>
      <c r="BF58" s="238" t="s">
        <v>448</v>
      </c>
      <c r="BG58" s="239"/>
      <c r="BH58" s="239"/>
      <c r="BI58" s="239"/>
      <c r="BJ58" s="240"/>
    </row>
    <row r="59" spans="4:62" x14ac:dyDescent="0.2">
      <c r="D59" s="178" t="s">
        <v>449</v>
      </c>
      <c r="E59" s="244">
        <f ca="1">IF(K59*Q59*E$112&lt;'Summary Results'!M$2,'Summary Results'!M$2/E$112,K59*Q59)</f>
        <v>-14.999999999999996</v>
      </c>
      <c r="F59" s="244">
        <f ca="1">IF(L59*R59*F$112&lt;'Summary Results'!N$2,'Summary Results'!N$2/F$112,L59*R59)</f>
        <v>0</v>
      </c>
      <c r="G59" s="244">
        <f ca="1">IF(M59*S59*G$112&lt;'Summary Results'!O$2,'Summary Results'!O$2/G$112,M59*S59)</f>
        <v>0</v>
      </c>
      <c r="H59" s="180">
        <f ca="1">IF(N59*T59*H$112&lt;'Summary Results'!P$2,'Summary Results'!P$2/H$112,N59*T59)</f>
        <v>0</v>
      </c>
      <c r="I59" s="42"/>
      <c r="J59" s="175" t="s">
        <v>449</v>
      </c>
      <c r="K59" s="176">
        <f t="shared" ca="1" si="1"/>
        <v>1</v>
      </c>
      <c r="L59" s="176">
        <f t="shared" ca="1" si="0"/>
        <v>1</v>
      </c>
      <c r="M59" s="176">
        <f t="shared" ca="1" si="0"/>
        <v>1</v>
      </c>
      <c r="N59" s="177">
        <f t="shared" ca="1" si="0"/>
        <v>1</v>
      </c>
      <c r="O59" s="42"/>
      <c r="P59" s="178" t="s">
        <v>449</v>
      </c>
      <c r="Q59" s="179">
        <f ca="1"/>
        <v>-14.999999999999996</v>
      </c>
      <c r="R59" s="179">
        <f ca="1"/>
        <v>0</v>
      </c>
      <c r="S59" s="179">
        <f ca="1"/>
        <v>0</v>
      </c>
      <c r="T59" s="180">
        <f ca="1"/>
        <v>0</v>
      </c>
      <c r="U59" s="42"/>
      <c r="V59" s="175" t="s">
        <v>449</v>
      </c>
      <c r="W59" s="181"/>
      <c r="X59" s="182"/>
      <c r="Y59" s="182"/>
      <c r="Z59" s="183">
        <v>-75</v>
      </c>
      <c r="AA59" s="42"/>
      <c r="AB59" s="178" t="s">
        <v>449</v>
      </c>
      <c r="AC59" s="179">
        <v>-75</v>
      </c>
      <c r="AD59" s="184"/>
      <c r="AE59" s="184"/>
      <c r="AF59" s="185">
        <v>-75</v>
      </c>
      <c r="AG59" s="42"/>
      <c r="AH59" s="175" t="s">
        <v>449</v>
      </c>
      <c r="AI59" s="181">
        <v>-75</v>
      </c>
      <c r="AJ59" s="182"/>
      <c r="AK59" s="182"/>
      <c r="AL59" s="183">
        <v>-75</v>
      </c>
      <c r="AM59" s="42"/>
      <c r="AN59" s="178" t="s">
        <v>449</v>
      </c>
      <c r="AO59" s="179">
        <v>-75</v>
      </c>
      <c r="AP59" s="179">
        <v>-75</v>
      </c>
      <c r="AQ59" s="179"/>
      <c r="AR59" s="180">
        <v>-75</v>
      </c>
      <c r="AT59" s="178" t="s">
        <v>449</v>
      </c>
      <c r="AU59" s="244">
        <f>VLOOKUP($AT59,[1]Scn1!Scn1_Q4_LR,MATCH(AU$6,[1]!Scn_CH,0),0)</f>
        <v>-14.999999999999996</v>
      </c>
      <c r="AV59" s="244">
        <f>VLOOKUP($AT59,[1]Scn1!Scn1_Q4_LR,MATCH(AV$6,[1]!Scn_CH,0),0)</f>
        <v>0</v>
      </c>
      <c r="AW59" s="244">
        <f>VLOOKUP($AT59,[1]Scn1!Scn1_Q4_LR,MATCH(AW$6,[1]!Scn_CH,0),0)</f>
        <v>0</v>
      </c>
      <c r="AX59" s="180">
        <f>VLOOKUP($AT59,[1]Scn1!Scn1_Q4_LR,MATCH(AX$6,[1]!Scn_CH,0),0)</f>
        <v>0</v>
      </c>
      <c r="AZ59" s="238" t="s">
        <v>449</v>
      </c>
      <c r="BA59" s="239"/>
      <c r="BB59" s="239"/>
      <c r="BC59" s="239"/>
      <c r="BD59" s="240"/>
      <c r="BF59" s="238" t="s">
        <v>449</v>
      </c>
      <c r="BG59" s="239"/>
      <c r="BH59" s="239"/>
      <c r="BI59" s="239"/>
      <c r="BJ59" s="240"/>
    </row>
    <row r="60" spans="4:62" x14ac:dyDescent="0.2">
      <c r="D60" s="178" t="s">
        <v>72</v>
      </c>
      <c r="E60" s="244">
        <f ca="1">IF(K60*Q60*E$112&lt;'Summary Results'!M$2,'Summary Results'!M$2/E$112,K60*Q60)</f>
        <v>0</v>
      </c>
      <c r="F60" s="244">
        <f ca="1">IF(L60*R60*F$112&lt;'Summary Results'!N$2,'Summary Results'!N$2/F$112,L60*R60)</f>
        <v>0</v>
      </c>
      <c r="G60" s="244">
        <f ca="1">IF(M60*S60*G$112&lt;'Summary Results'!O$2,'Summary Results'!O$2/G$112,M60*S60)</f>
        <v>0</v>
      </c>
      <c r="H60" s="180">
        <f ca="1">IF(N60*T60*H$112&lt;'Summary Results'!P$2,'Summary Results'!P$2/H$112,N60*T60)</f>
        <v>0</v>
      </c>
      <c r="I60" s="42"/>
      <c r="J60" s="175" t="s">
        <v>72</v>
      </c>
      <c r="K60" s="176">
        <f t="shared" ca="1" si="1"/>
        <v>1</v>
      </c>
      <c r="L60" s="176">
        <f t="shared" ca="1" si="0"/>
        <v>1</v>
      </c>
      <c r="M60" s="176">
        <f t="shared" ca="1" si="0"/>
        <v>1</v>
      </c>
      <c r="N60" s="177">
        <f t="shared" ca="1" si="0"/>
        <v>1</v>
      </c>
      <c r="O60" s="42"/>
      <c r="P60" s="178" t="s">
        <v>72</v>
      </c>
      <c r="Q60" s="179">
        <f ca="1"/>
        <v>0</v>
      </c>
      <c r="R60" s="179">
        <f ca="1"/>
        <v>0</v>
      </c>
      <c r="S60" s="179">
        <f ca="1"/>
        <v>0</v>
      </c>
      <c r="T60" s="180">
        <f ca="1"/>
        <v>0</v>
      </c>
      <c r="U60" s="42"/>
      <c r="V60" s="175" t="s">
        <v>72</v>
      </c>
      <c r="W60" s="181">
        <v>-75</v>
      </c>
      <c r="X60" s="182"/>
      <c r="Y60" s="182"/>
      <c r="Z60" s="183"/>
      <c r="AA60" s="42"/>
      <c r="AB60" s="178" t="s">
        <v>72</v>
      </c>
      <c r="AC60" s="179">
        <v>-75</v>
      </c>
      <c r="AD60" s="184"/>
      <c r="AE60" s="184"/>
      <c r="AF60" s="185"/>
      <c r="AG60" s="42"/>
      <c r="AH60" s="175" t="s">
        <v>72</v>
      </c>
      <c r="AI60" s="181">
        <v>-75</v>
      </c>
      <c r="AJ60" s="182"/>
      <c r="AK60" s="182"/>
      <c r="AL60" s="183">
        <v>-75</v>
      </c>
      <c r="AM60" s="42"/>
      <c r="AN60" s="178" t="s">
        <v>72</v>
      </c>
      <c r="AO60" s="179">
        <v>-75</v>
      </c>
      <c r="AP60" s="179">
        <v>-75</v>
      </c>
      <c r="AQ60" s="179"/>
      <c r="AR60" s="180">
        <v>-75</v>
      </c>
      <c r="AT60" s="178" t="s">
        <v>72</v>
      </c>
      <c r="AU60" s="244">
        <f>VLOOKUP($AT60,[1]Scn1!Scn1_Q4_LR,MATCH(AU$6,[1]!Scn_CH,0),0)</f>
        <v>0</v>
      </c>
      <c r="AV60" s="244">
        <f>VLOOKUP($AT60,[1]Scn1!Scn1_Q4_LR,MATCH(AV$6,[1]!Scn_CH,0),0)</f>
        <v>0</v>
      </c>
      <c r="AW60" s="244">
        <f>VLOOKUP($AT60,[1]Scn1!Scn1_Q4_LR,MATCH(AW$6,[1]!Scn_CH,0),0)</f>
        <v>0</v>
      </c>
      <c r="AX60" s="180">
        <f>VLOOKUP($AT60,[1]Scn1!Scn1_Q4_LR,MATCH(AX$6,[1]!Scn_CH,0),0)</f>
        <v>0</v>
      </c>
      <c r="AZ60" s="238" t="s">
        <v>72</v>
      </c>
      <c r="BA60" s="239"/>
      <c r="BB60" s="239"/>
      <c r="BC60" s="239"/>
      <c r="BD60" s="240"/>
      <c r="BF60" s="238" t="s">
        <v>72</v>
      </c>
      <c r="BG60" s="239"/>
      <c r="BH60" s="239"/>
      <c r="BI60" s="239"/>
      <c r="BJ60" s="240"/>
    </row>
    <row r="61" spans="4:62" x14ac:dyDescent="0.2">
      <c r="D61" s="178" t="s">
        <v>450</v>
      </c>
      <c r="E61" s="244">
        <f ca="1">IF(K61*Q61*E$112&lt;'Summary Results'!M$2,'Summary Results'!M$2/E$112,K61*Q61)</f>
        <v>-14.999999999999996</v>
      </c>
      <c r="F61" s="244">
        <f ca="1">IF(L61*R61*F$112&lt;'Summary Results'!N$2,'Summary Results'!N$2/F$112,L61*R61)</f>
        <v>0</v>
      </c>
      <c r="G61" s="244">
        <f ca="1">IF(M61*S61*G$112&lt;'Summary Results'!O$2,'Summary Results'!O$2/G$112,M61*S61)</f>
        <v>0</v>
      </c>
      <c r="H61" s="180">
        <f ca="1">IF(N61*T61*H$112&lt;'Summary Results'!P$2,'Summary Results'!P$2/H$112,N61*T61)</f>
        <v>0</v>
      </c>
      <c r="I61" s="42"/>
      <c r="J61" s="175" t="s">
        <v>450</v>
      </c>
      <c r="K61" s="176">
        <f t="shared" ca="1" si="1"/>
        <v>1</v>
      </c>
      <c r="L61" s="176">
        <f t="shared" ca="1" si="0"/>
        <v>1</v>
      </c>
      <c r="M61" s="176">
        <f t="shared" ca="1" si="0"/>
        <v>1</v>
      </c>
      <c r="N61" s="177">
        <f t="shared" ca="1" si="0"/>
        <v>1</v>
      </c>
      <c r="O61" s="42"/>
      <c r="P61" s="178" t="s">
        <v>450</v>
      </c>
      <c r="Q61" s="179">
        <f ca="1"/>
        <v>-14.999999999999996</v>
      </c>
      <c r="R61" s="179">
        <f ca="1"/>
        <v>0</v>
      </c>
      <c r="S61" s="179">
        <f ca="1"/>
        <v>0</v>
      </c>
      <c r="T61" s="180">
        <f ca="1"/>
        <v>0</v>
      </c>
      <c r="U61" s="42"/>
      <c r="V61" s="175" t="s">
        <v>450</v>
      </c>
      <c r="W61" s="181"/>
      <c r="X61" s="182"/>
      <c r="Y61" s="182"/>
      <c r="Z61" s="183">
        <v>-75</v>
      </c>
      <c r="AA61" s="42"/>
      <c r="AB61" s="178" t="s">
        <v>450</v>
      </c>
      <c r="AC61" s="179">
        <v>-75</v>
      </c>
      <c r="AD61" s="184"/>
      <c r="AE61" s="184"/>
      <c r="AF61" s="185">
        <v>-75</v>
      </c>
      <c r="AG61" s="42"/>
      <c r="AH61" s="175" t="s">
        <v>450</v>
      </c>
      <c r="AI61" s="181">
        <v>-75</v>
      </c>
      <c r="AJ61" s="182"/>
      <c r="AK61" s="182"/>
      <c r="AL61" s="183">
        <v>-75</v>
      </c>
      <c r="AM61" s="42"/>
      <c r="AN61" s="178" t="s">
        <v>450</v>
      </c>
      <c r="AO61" s="179">
        <v>-75</v>
      </c>
      <c r="AP61" s="179">
        <v>-75</v>
      </c>
      <c r="AQ61" s="179"/>
      <c r="AR61" s="180">
        <v>-75</v>
      </c>
      <c r="AT61" s="178" t="s">
        <v>450</v>
      </c>
      <c r="AU61" s="244">
        <f>VLOOKUP($AT61,[1]Scn1!Scn1_Q4_LR,MATCH(AU$6,[1]!Scn_CH,0),0)</f>
        <v>-14.999999999999996</v>
      </c>
      <c r="AV61" s="244">
        <f>VLOOKUP($AT61,[1]Scn1!Scn1_Q4_LR,MATCH(AV$6,[1]!Scn_CH,0),0)</f>
        <v>0</v>
      </c>
      <c r="AW61" s="244">
        <f>VLOOKUP($AT61,[1]Scn1!Scn1_Q4_LR,MATCH(AW$6,[1]!Scn_CH,0),0)</f>
        <v>0</v>
      </c>
      <c r="AX61" s="180">
        <f>VLOOKUP($AT61,[1]Scn1!Scn1_Q4_LR,MATCH(AX$6,[1]!Scn_CH,0),0)</f>
        <v>0</v>
      </c>
      <c r="AZ61" s="238" t="s">
        <v>450</v>
      </c>
      <c r="BA61" s="239"/>
      <c r="BB61" s="239"/>
      <c r="BC61" s="239"/>
      <c r="BD61" s="240"/>
      <c r="BF61" s="238" t="s">
        <v>450</v>
      </c>
      <c r="BG61" s="239"/>
      <c r="BH61" s="239"/>
      <c r="BI61" s="239"/>
      <c r="BJ61" s="240"/>
    </row>
    <row r="62" spans="4:62" x14ac:dyDescent="0.2">
      <c r="D62" s="178" t="s">
        <v>73</v>
      </c>
      <c r="E62" s="244">
        <f ca="1">IF(K62*Q62*E$112&lt;'Summary Results'!M$2,'Summary Results'!M$2/E$112,K62*Q62)</f>
        <v>0</v>
      </c>
      <c r="F62" s="244">
        <f ca="1">IF(L62*R62*F$112&lt;'Summary Results'!N$2,'Summary Results'!N$2/F$112,L62*R62)</f>
        <v>0</v>
      </c>
      <c r="G62" s="244">
        <f ca="1">IF(M62*S62*G$112&lt;'Summary Results'!O$2,'Summary Results'!O$2/G$112,M62*S62)</f>
        <v>0</v>
      </c>
      <c r="H62" s="180">
        <f ca="1">IF(N62*T62*H$112&lt;'Summary Results'!P$2,'Summary Results'!P$2/H$112,N62*T62)</f>
        <v>0</v>
      </c>
      <c r="I62" s="42"/>
      <c r="J62" s="175" t="s">
        <v>73</v>
      </c>
      <c r="K62" s="176">
        <f t="shared" ca="1" si="1"/>
        <v>1</v>
      </c>
      <c r="L62" s="176">
        <f t="shared" ca="1" si="0"/>
        <v>1</v>
      </c>
      <c r="M62" s="176">
        <f t="shared" ca="1" si="0"/>
        <v>1</v>
      </c>
      <c r="N62" s="177">
        <f t="shared" ca="1" si="0"/>
        <v>1</v>
      </c>
      <c r="O62" s="42"/>
      <c r="P62" s="178" t="s">
        <v>73</v>
      </c>
      <c r="Q62" s="179">
        <f ca="1"/>
        <v>0</v>
      </c>
      <c r="R62" s="179">
        <f ca="1"/>
        <v>0</v>
      </c>
      <c r="S62" s="179">
        <f ca="1"/>
        <v>0</v>
      </c>
      <c r="T62" s="180">
        <f ca="1"/>
        <v>0</v>
      </c>
      <c r="U62" s="42"/>
      <c r="V62" s="175" t="s">
        <v>73</v>
      </c>
      <c r="W62" s="181">
        <v>-75</v>
      </c>
      <c r="X62" s="182"/>
      <c r="Y62" s="182"/>
      <c r="Z62" s="183"/>
      <c r="AA62" s="42"/>
      <c r="AB62" s="178" t="s">
        <v>73</v>
      </c>
      <c r="AC62" s="179">
        <v>-75</v>
      </c>
      <c r="AD62" s="184"/>
      <c r="AE62" s="184"/>
      <c r="AF62" s="185"/>
      <c r="AG62" s="42"/>
      <c r="AH62" s="175" t="s">
        <v>73</v>
      </c>
      <c r="AI62" s="181">
        <v>-75</v>
      </c>
      <c r="AJ62" s="182"/>
      <c r="AK62" s="182"/>
      <c r="AL62" s="183">
        <v>-75</v>
      </c>
      <c r="AM62" s="42"/>
      <c r="AN62" s="178" t="s">
        <v>73</v>
      </c>
      <c r="AO62" s="179">
        <v>-75</v>
      </c>
      <c r="AP62" s="179">
        <v>-75</v>
      </c>
      <c r="AQ62" s="179"/>
      <c r="AR62" s="180">
        <v>-75</v>
      </c>
      <c r="AT62" s="178" t="s">
        <v>73</v>
      </c>
      <c r="AU62" s="244">
        <f>VLOOKUP($AT62,[1]Scn1!Scn1_Q4_LR,MATCH(AU$6,[1]!Scn_CH,0),0)</f>
        <v>0</v>
      </c>
      <c r="AV62" s="244">
        <f>VLOOKUP($AT62,[1]Scn1!Scn1_Q4_LR,MATCH(AV$6,[1]!Scn_CH,0),0)</f>
        <v>0</v>
      </c>
      <c r="AW62" s="244">
        <f>VLOOKUP($AT62,[1]Scn1!Scn1_Q4_LR,MATCH(AW$6,[1]!Scn_CH,0),0)</f>
        <v>0</v>
      </c>
      <c r="AX62" s="180">
        <f>VLOOKUP($AT62,[1]Scn1!Scn1_Q4_LR,MATCH(AX$6,[1]!Scn_CH,0),0)</f>
        <v>0</v>
      </c>
      <c r="AZ62" s="238" t="s">
        <v>73</v>
      </c>
      <c r="BA62" s="239"/>
      <c r="BB62" s="239"/>
      <c r="BC62" s="239"/>
      <c r="BD62" s="240"/>
      <c r="BF62" s="238" t="s">
        <v>73</v>
      </c>
      <c r="BG62" s="239"/>
      <c r="BH62" s="239"/>
      <c r="BI62" s="239"/>
      <c r="BJ62" s="240"/>
    </row>
    <row r="63" spans="4:62" x14ac:dyDescent="0.2">
      <c r="D63" s="178" t="s">
        <v>451</v>
      </c>
      <c r="E63" s="244">
        <f ca="1">IF(K63*Q63*E$112&lt;'Summary Results'!M$2,'Summary Results'!M$2/E$112,K63*Q63)</f>
        <v>-14.999999999999996</v>
      </c>
      <c r="F63" s="244">
        <f ca="1">IF(L63*R63*F$112&lt;'Summary Results'!N$2,'Summary Results'!N$2/F$112,L63*R63)</f>
        <v>0</v>
      </c>
      <c r="G63" s="244">
        <f ca="1">IF(M63*S63*G$112&lt;'Summary Results'!O$2,'Summary Results'!O$2/G$112,M63*S63)</f>
        <v>0</v>
      </c>
      <c r="H63" s="180">
        <f ca="1">IF(N63*T63*H$112&lt;'Summary Results'!P$2,'Summary Results'!P$2/H$112,N63*T63)</f>
        <v>0</v>
      </c>
      <c r="I63" s="42"/>
      <c r="J63" s="175" t="s">
        <v>451</v>
      </c>
      <c r="K63" s="176">
        <f t="shared" ca="1" si="1"/>
        <v>1</v>
      </c>
      <c r="L63" s="176">
        <f t="shared" ca="1" si="0"/>
        <v>1</v>
      </c>
      <c r="M63" s="176">
        <f t="shared" ca="1" si="0"/>
        <v>1</v>
      </c>
      <c r="N63" s="177">
        <f t="shared" ca="1" si="0"/>
        <v>1</v>
      </c>
      <c r="O63" s="42"/>
      <c r="P63" s="178" t="s">
        <v>451</v>
      </c>
      <c r="Q63" s="179">
        <f ca="1"/>
        <v>-14.999999999999996</v>
      </c>
      <c r="R63" s="179">
        <f ca="1"/>
        <v>0</v>
      </c>
      <c r="S63" s="179">
        <f ca="1"/>
        <v>0</v>
      </c>
      <c r="T63" s="180">
        <f ca="1"/>
        <v>0</v>
      </c>
      <c r="U63" s="42"/>
      <c r="V63" s="175" t="s">
        <v>451</v>
      </c>
      <c r="W63" s="181"/>
      <c r="X63" s="182"/>
      <c r="Y63" s="182"/>
      <c r="Z63" s="183">
        <v>-75</v>
      </c>
      <c r="AA63" s="42"/>
      <c r="AB63" s="178" t="s">
        <v>451</v>
      </c>
      <c r="AC63" s="179">
        <v>-75</v>
      </c>
      <c r="AD63" s="184"/>
      <c r="AE63" s="184"/>
      <c r="AF63" s="185">
        <v>-75</v>
      </c>
      <c r="AG63" s="42"/>
      <c r="AH63" s="175" t="s">
        <v>451</v>
      </c>
      <c r="AI63" s="181">
        <v>-75</v>
      </c>
      <c r="AJ63" s="182"/>
      <c r="AK63" s="182"/>
      <c r="AL63" s="183">
        <v>-75</v>
      </c>
      <c r="AM63" s="42"/>
      <c r="AN63" s="178" t="s">
        <v>451</v>
      </c>
      <c r="AO63" s="179">
        <v>-75</v>
      </c>
      <c r="AP63" s="179">
        <v>-75</v>
      </c>
      <c r="AQ63" s="179"/>
      <c r="AR63" s="180">
        <v>-75</v>
      </c>
      <c r="AT63" s="178" t="s">
        <v>451</v>
      </c>
      <c r="AU63" s="244">
        <f>VLOOKUP($AT63,[1]Scn1!Scn1_Q4_LR,MATCH(AU$6,[1]!Scn_CH,0),0)</f>
        <v>-14.999999999999996</v>
      </c>
      <c r="AV63" s="244">
        <f>VLOOKUP($AT63,[1]Scn1!Scn1_Q4_LR,MATCH(AV$6,[1]!Scn_CH,0),0)</f>
        <v>0</v>
      </c>
      <c r="AW63" s="244">
        <f>VLOOKUP($AT63,[1]Scn1!Scn1_Q4_LR,MATCH(AW$6,[1]!Scn_CH,0),0)</f>
        <v>0</v>
      </c>
      <c r="AX63" s="180">
        <f>VLOOKUP($AT63,[1]Scn1!Scn1_Q4_LR,MATCH(AX$6,[1]!Scn_CH,0),0)</f>
        <v>0</v>
      </c>
      <c r="AZ63" s="238" t="s">
        <v>451</v>
      </c>
      <c r="BA63" s="239"/>
      <c r="BB63" s="239"/>
      <c r="BC63" s="239"/>
      <c r="BD63" s="240"/>
      <c r="BF63" s="238" t="s">
        <v>451</v>
      </c>
      <c r="BG63" s="239"/>
      <c r="BH63" s="239"/>
      <c r="BI63" s="239"/>
      <c r="BJ63" s="240"/>
    </row>
    <row r="64" spans="4:62" x14ac:dyDescent="0.2">
      <c r="D64" s="178" t="s">
        <v>452</v>
      </c>
      <c r="E64" s="244">
        <f ca="1">IF(K64*Q64*E$112&lt;'Summary Results'!M$2,'Summary Results'!M$2/E$112,K64*Q64)</f>
        <v>-14.999999999999996</v>
      </c>
      <c r="F64" s="244">
        <f ca="1">IF(L64*R64*F$112&lt;'Summary Results'!N$2,'Summary Results'!N$2/F$112,L64*R64)</f>
        <v>0</v>
      </c>
      <c r="G64" s="244">
        <f ca="1">IF(M64*S64*G$112&lt;'Summary Results'!O$2,'Summary Results'!O$2/G$112,M64*S64)</f>
        <v>0</v>
      </c>
      <c r="H64" s="180">
        <f ca="1">IF(N64*T64*H$112&lt;'Summary Results'!P$2,'Summary Results'!P$2/H$112,N64*T64)</f>
        <v>0</v>
      </c>
      <c r="I64" s="42"/>
      <c r="J64" s="175" t="s">
        <v>452</v>
      </c>
      <c r="K64" s="176">
        <f t="shared" ca="1" si="1"/>
        <v>1</v>
      </c>
      <c r="L64" s="176">
        <f t="shared" ca="1" si="0"/>
        <v>1</v>
      </c>
      <c r="M64" s="176">
        <f t="shared" ca="1" si="0"/>
        <v>1</v>
      </c>
      <c r="N64" s="177">
        <f t="shared" ca="1" si="0"/>
        <v>1</v>
      </c>
      <c r="O64" s="42"/>
      <c r="P64" s="178" t="s">
        <v>452</v>
      </c>
      <c r="Q64" s="179">
        <f ca="1"/>
        <v>-14.999999999999996</v>
      </c>
      <c r="R64" s="179">
        <f ca="1"/>
        <v>0</v>
      </c>
      <c r="S64" s="179">
        <f ca="1"/>
        <v>0</v>
      </c>
      <c r="T64" s="180">
        <f ca="1"/>
        <v>0</v>
      </c>
      <c r="U64" s="42"/>
      <c r="V64" s="175" t="s">
        <v>452</v>
      </c>
      <c r="W64" s="181"/>
      <c r="X64" s="182"/>
      <c r="Y64" s="182"/>
      <c r="Z64" s="183">
        <v>-75</v>
      </c>
      <c r="AA64" s="42"/>
      <c r="AB64" s="178" t="s">
        <v>452</v>
      </c>
      <c r="AC64" s="179">
        <v>-75</v>
      </c>
      <c r="AD64" s="184"/>
      <c r="AE64" s="184"/>
      <c r="AF64" s="185">
        <v>-75</v>
      </c>
      <c r="AG64" s="42"/>
      <c r="AH64" s="175" t="s">
        <v>452</v>
      </c>
      <c r="AI64" s="181">
        <v>-75</v>
      </c>
      <c r="AJ64" s="182"/>
      <c r="AK64" s="182"/>
      <c r="AL64" s="183">
        <v>-75</v>
      </c>
      <c r="AM64" s="42"/>
      <c r="AN64" s="178" t="s">
        <v>452</v>
      </c>
      <c r="AO64" s="179">
        <v>-75</v>
      </c>
      <c r="AP64" s="179">
        <v>-75</v>
      </c>
      <c r="AQ64" s="179"/>
      <c r="AR64" s="180">
        <v>-75</v>
      </c>
      <c r="AT64" s="178" t="s">
        <v>452</v>
      </c>
      <c r="AU64" s="244">
        <f>VLOOKUP($AT64,[1]Scn1!Scn1_Q4_LR,MATCH(AU$6,[1]!Scn_CH,0),0)</f>
        <v>-14.999999999999996</v>
      </c>
      <c r="AV64" s="244">
        <f>VLOOKUP($AT64,[1]Scn1!Scn1_Q4_LR,MATCH(AV$6,[1]!Scn_CH,0),0)</f>
        <v>0</v>
      </c>
      <c r="AW64" s="244">
        <f>VLOOKUP($AT64,[1]Scn1!Scn1_Q4_LR,MATCH(AW$6,[1]!Scn_CH,0),0)</f>
        <v>0</v>
      </c>
      <c r="AX64" s="180">
        <f>VLOOKUP($AT64,[1]Scn1!Scn1_Q4_LR,MATCH(AX$6,[1]!Scn_CH,0),0)</f>
        <v>0</v>
      </c>
      <c r="AZ64" s="238" t="s">
        <v>452</v>
      </c>
      <c r="BA64" s="239"/>
      <c r="BB64" s="239"/>
      <c r="BC64" s="239"/>
      <c r="BD64" s="240"/>
      <c r="BF64" s="238" t="s">
        <v>452</v>
      </c>
      <c r="BG64" s="239"/>
      <c r="BH64" s="239"/>
      <c r="BI64" s="239"/>
      <c r="BJ64" s="240"/>
    </row>
    <row r="65" spans="4:62" x14ac:dyDescent="0.2">
      <c r="D65" s="178" t="s">
        <v>69</v>
      </c>
      <c r="E65" s="244">
        <f ca="1">IF(K65*Q65*E$112&lt;'Summary Results'!M$2,'Summary Results'!M$2/E$112,K65*Q65)</f>
        <v>-14.999999999999996</v>
      </c>
      <c r="F65" s="244">
        <f ca="1">IF(L65*R65*F$112&lt;'Summary Results'!N$2,'Summary Results'!N$2/F$112,L65*R65)</f>
        <v>0</v>
      </c>
      <c r="G65" s="244">
        <f ca="1">IF(M65*S65*G$112&lt;'Summary Results'!O$2,'Summary Results'!O$2/G$112,M65*S65)</f>
        <v>0</v>
      </c>
      <c r="H65" s="180">
        <f ca="1">IF(N65*T65*H$112&lt;'Summary Results'!P$2,'Summary Results'!P$2/H$112,N65*T65)</f>
        <v>0</v>
      </c>
      <c r="I65" s="42"/>
      <c r="J65" s="175" t="s">
        <v>69</v>
      </c>
      <c r="K65" s="176">
        <f t="shared" ca="1" si="1"/>
        <v>1</v>
      </c>
      <c r="L65" s="176">
        <f t="shared" ca="1" si="0"/>
        <v>1</v>
      </c>
      <c r="M65" s="176">
        <f t="shared" ca="1" si="0"/>
        <v>1</v>
      </c>
      <c r="N65" s="177">
        <f t="shared" ca="1" si="0"/>
        <v>1</v>
      </c>
      <c r="O65" s="42"/>
      <c r="P65" s="178" t="s">
        <v>69</v>
      </c>
      <c r="Q65" s="179">
        <f ca="1"/>
        <v>-14.999999999999996</v>
      </c>
      <c r="R65" s="179">
        <f ca="1"/>
        <v>0</v>
      </c>
      <c r="S65" s="179">
        <f ca="1"/>
        <v>0</v>
      </c>
      <c r="T65" s="180">
        <f ca="1"/>
        <v>0</v>
      </c>
      <c r="U65" s="42"/>
      <c r="V65" s="175" t="s">
        <v>69</v>
      </c>
      <c r="W65" s="181"/>
      <c r="X65" s="182"/>
      <c r="Y65" s="182"/>
      <c r="Z65" s="183">
        <v>-75</v>
      </c>
      <c r="AA65" s="42"/>
      <c r="AB65" s="178" t="s">
        <v>69</v>
      </c>
      <c r="AC65" s="179">
        <v>-75</v>
      </c>
      <c r="AD65" s="184"/>
      <c r="AE65" s="184"/>
      <c r="AF65" s="185">
        <v>-75</v>
      </c>
      <c r="AG65" s="42"/>
      <c r="AH65" s="175" t="s">
        <v>69</v>
      </c>
      <c r="AI65" s="181">
        <v>-75</v>
      </c>
      <c r="AJ65" s="182"/>
      <c r="AK65" s="182"/>
      <c r="AL65" s="183">
        <v>-75</v>
      </c>
      <c r="AM65" s="42"/>
      <c r="AN65" s="178" t="s">
        <v>69</v>
      </c>
      <c r="AO65" s="179">
        <v>-75</v>
      </c>
      <c r="AP65" s="179">
        <v>-75</v>
      </c>
      <c r="AQ65" s="179"/>
      <c r="AR65" s="180">
        <v>-75</v>
      </c>
      <c r="AT65" s="178" t="s">
        <v>69</v>
      </c>
      <c r="AU65" s="244">
        <f>VLOOKUP($AT65,[1]Scn1!Scn1_Q4_LR,MATCH(AU$6,[1]!Scn_CH,0),0)</f>
        <v>-14.999999999999996</v>
      </c>
      <c r="AV65" s="244">
        <f>VLOOKUP($AT65,[1]Scn1!Scn1_Q4_LR,MATCH(AV$6,[1]!Scn_CH,0),0)</f>
        <v>0</v>
      </c>
      <c r="AW65" s="244">
        <f>VLOOKUP($AT65,[1]Scn1!Scn1_Q4_LR,MATCH(AW$6,[1]!Scn_CH,0),0)</f>
        <v>0</v>
      </c>
      <c r="AX65" s="180">
        <f>VLOOKUP($AT65,[1]Scn1!Scn1_Q4_LR,MATCH(AX$6,[1]!Scn_CH,0),0)</f>
        <v>0</v>
      </c>
      <c r="AZ65" s="238" t="s">
        <v>69</v>
      </c>
      <c r="BA65" s="239"/>
      <c r="BB65" s="239"/>
      <c r="BC65" s="239"/>
      <c r="BD65" s="240"/>
      <c r="BF65" s="238" t="s">
        <v>69</v>
      </c>
      <c r="BG65" s="239"/>
      <c r="BH65" s="239"/>
      <c r="BI65" s="239"/>
      <c r="BJ65" s="240"/>
    </row>
    <row r="66" spans="4:62" x14ac:dyDescent="0.2">
      <c r="D66" s="178" t="s">
        <v>453</v>
      </c>
      <c r="E66" s="244">
        <f ca="1">IF(K66*Q66*E$112&lt;'Summary Results'!M$2,'Summary Results'!M$2/E$112,K66*Q66)</f>
        <v>-14.999999999999996</v>
      </c>
      <c r="F66" s="244">
        <f ca="1">IF(L66*R66*F$112&lt;'Summary Results'!N$2,'Summary Results'!N$2/F$112,L66*R66)</f>
        <v>0</v>
      </c>
      <c r="G66" s="244">
        <f ca="1">IF(M66*S66*G$112&lt;'Summary Results'!O$2,'Summary Results'!O$2/G$112,M66*S66)</f>
        <v>0</v>
      </c>
      <c r="H66" s="180">
        <f ca="1">IF(N66*T66*H$112&lt;'Summary Results'!P$2,'Summary Results'!P$2/H$112,N66*T66)</f>
        <v>0</v>
      </c>
      <c r="I66" s="42"/>
      <c r="J66" s="175" t="s">
        <v>453</v>
      </c>
      <c r="K66" s="176">
        <f t="shared" ca="1" si="1"/>
        <v>1</v>
      </c>
      <c r="L66" s="176">
        <f t="shared" ca="1" si="0"/>
        <v>1</v>
      </c>
      <c r="M66" s="176">
        <f t="shared" ca="1" si="0"/>
        <v>1</v>
      </c>
      <c r="N66" s="177">
        <f t="shared" ca="1" si="0"/>
        <v>1</v>
      </c>
      <c r="O66" s="42"/>
      <c r="P66" s="178" t="s">
        <v>453</v>
      </c>
      <c r="Q66" s="179">
        <f ca="1"/>
        <v>-14.999999999999996</v>
      </c>
      <c r="R66" s="179">
        <f ca="1"/>
        <v>0</v>
      </c>
      <c r="S66" s="179">
        <f ca="1"/>
        <v>0</v>
      </c>
      <c r="T66" s="180">
        <f ca="1"/>
        <v>0</v>
      </c>
      <c r="U66" s="42"/>
      <c r="V66" s="175" t="s">
        <v>453</v>
      </c>
      <c r="W66" s="181"/>
      <c r="X66" s="182"/>
      <c r="Y66" s="182"/>
      <c r="Z66" s="183">
        <v>-75</v>
      </c>
      <c r="AA66" s="42"/>
      <c r="AB66" s="178" t="s">
        <v>453</v>
      </c>
      <c r="AC66" s="179">
        <v>-75</v>
      </c>
      <c r="AD66" s="184"/>
      <c r="AE66" s="184"/>
      <c r="AF66" s="185">
        <v>-75</v>
      </c>
      <c r="AG66" s="42"/>
      <c r="AH66" s="175" t="s">
        <v>453</v>
      </c>
      <c r="AI66" s="181">
        <v>-75</v>
      </c>
      <c r="AJ66" s="182"/>
      <c r="AK66" s="182"/>
      <c r="AL66" s="183">
        <v>-75</v>
      </c>
      <c r="AM66" s="42"/>
      <c r="AN66" s="178" t="s">
        <v>453</v>
      </c>
      <c r="AO66" s="179">
        <v>-75</v>
      </c>
      <c r="AP66" s="179">
        <v>-75</v>
      </c>
      <c r="AQ66" s="179"/>
      <c r="AR66" s="180">
        <v>-75</v>
      </c>
      <c r="AT66" s="178" t="s">
        <v>453</v>
      </c>
      <c r="AU66" s="244">
        <f>VLOOKUP($AT66,[1]Scn1!Scn1_Q4_LR,MATCH(AU$6,[1]!Scn_CH,0),0)</f>
        <v>-14.999999999999996</v>
      </c>
      <c r="AV66" s="244">
        <f>VLOOKUP($AT66,[1]Scn1!Scn1_Q4_LR,MATCH(AV$6,[1]!Scn_CH,0),0)</f>
        <v>0</v>
      </c>
      <c r="AW66" s="244">
        <f>VLOOKUP($AT66,[1]Scn1!Scn1_Q4_LR,MATCH(AW$6,[1]!Scn_CH,0),0)</f>
        <v>0</v>
      </c>
      <c r="AX66" s="180">
        <f>VLOOKUP($AT66,[1]Scn1!Scn1_Q4_LR,MATCH(AX$6,[1]!Scn_CH,0),0)</f>
        <v>0</v>
      </c>
      <c r="AZ66" s="238" t="s">
        <v>453</v>
      </c>
      <c r="BA66" s="239"/>
      <c r="BB66" s="239"/>
      <c r="BC66" s="239"/>
      <c r="BD66" s="240"/>
      <c r="BF66" s="238" t="s">
        <v>453</v>
      </c>
      <c r="BG66" s="239"/>
      <c r="BH66" s="239"/>
      <c r="BI66" s="239"/>
      <c r="BJ66" s="240"/>
    </row>
    <row r="67" spans="4:62" x14ac:dyDescent="0.2">
      <c r="D67" s="178" t="s">
        <v>454</v>
      </c>
      <c r="E67" s="244">
        <f ca="1">IF(K67*Q67*E$112&lt;'Summary Results'!M$2,'Summary Results'!M$2/E$112,K67*Q67)</f>
        <v>-14.999999999999996</v>
      </c>
      <c r="F67" s="244">
        <f ca="1">IF(L67*R67*F$112&lt;'Summary Results'!N$2,'Summary Results'!N$2/F$112,L67*R67)</f>
        <v>0</v>
      </c>
      <c r="G67" s="244">
        <f ca="1">IF(M67*S67*G$112&lt;'Summary Results'!O$2,'Summary Results'!O$2/G$112,M67*S67)</f>
        <v>0</v>
      </c>
      <c r="H67" s="180">
        <f ca="1">IF(N67*T67*H$112&lt;'Summary Results'!P$2,'Summary Results'!P$2/H$112,N67*T67)</f>
        <v>0</v>
      </c>
      <c r="I67" s="42"/>
      <c r="J67" s="175" t="s">
        <v>454</v>
      </c>
      <c r="K67" s="176">
        <f t="shared" ca="1" si="1"/>
        <v>1</v>
      </c>
      <c r="L67" s="176">
        <f t="shared" ca="1" si="0"/>
        <v>1</v>
      </c>
      <c r="M67" s="176">
        <f t="shared" ca="1" si="0"/>
        <v>1</v>
      </c>
      <c r="N67" s="177">
        <f t="shared" ca="1" si="0"/>
        <v>1</v>
      </c>
      <c r="O67" s="42"/>
      <c r="P67" s="178" t="s">
        <v>454</v>
      </c>
      <c r="Q67" s="179">
        <f ca="1"/>
        <v>-14.999999999999996</v>
      </c>
      <c r="R67" s="179">
        <f ca="1"/>
        <v>0</v>
      </c>
      <c r="S67" s="179">
        <f ca="1"/>
        <v>0</v>
      </c>
      <c r="T67" s="180">
        <f ca="1"/>
        <v>0</v>
      </c>
      <c r="U67" s="42"/>
      <c r="V67" s="175" t="s">
        <v>454</v>
      </c>
      <c r="W67" s="181"/>
      <c r="X67" s="182">
        <v>-75</v>
      </c>
      <c r="Y67" s="182"/>
      <c r="Z67" s="183"/>
      <c r="AA67" s="42"/>
      <c r="AB67" s="178" t="s">
        <v>454</v>
      </c>
      <c r="AC67" s="179">
        <v>-75</v>
      </c>
      <c r="AD67" s="184">
        <v>-75</v>
      </c>
      <c r="AE67" s="184"/>
      <c r="AF67" s="185"/>
      <c r="AG67" s="42"/>
      <c r="AH67" s="175" t="s">
        <v>454</v>
      </c>
      <c r="AI67" s="181">
        <v>-75</v>
      </c>
      <c r="AJ67" s="182">
        <v>-75</v>
      </c>
      <c r="AK67" s="182"/>
      <c r="AL67" s="183">
        <v>-75</v>
      </c>
      <c r="AM67" s="42"/>
      <c r="AN67" s="178" t="s">
        <v>454</v>
      </c>
      <c r="AO67" s="179">
        <v>-75</v>
      </c>
      <c r="AP67" s="179">
        <v>-75</v>
      </c>
      <c r="AQ67" s="179"/>
      <c r="AR67" s="180">
        <v>-75</v>
      </c>
      <c r="AT67" s="178" t="s">
        <v>454</v>
      </c>
      <c r="AU67" s="244">
        <f>VLOOKUP($AT67,[1]Scn1!Scn1_Q4_LR,MATCH(AU$6,[1]!Scn_CH,0),0)</f>
        <v>-14.999999999999996</v>
      </c>
      <c r="AV67" s="244">
        <f>VLOOKUP($AT67,[1]Scn1!Scn1_Q4_LR,MATCH(AV$6,[1]!Scn_CH,0),0)</f>
        <v>0</v>
      </c>
      <c r="AW67" s="244">
        <f>VLOOKUP($AT67,[1]Scn1!Scn1_Q4_LR,MATCH(AW$6,[1]!Scn_CH,0),0)</f>
        <v>0</v>
      </c>
      <c r="AX67" s="180">
        <f>VLOOKUP($AT67,[1]Scn1!Scn1_Q4_LR,MATCH(AX$6,[1]!Scn_CH,0),0)</f>
        <v>0</v>
      </c>
      <c r="AZ67" s="238" t="s">
        <v>454</v>
      </c>
      <c r="BA67" s="239"/>
      <c r="BB67" s="239"/>
      <c r="BC67" s="239"/>
      <c r="BD67" s="240"/>
      <c r="BF67" s="238" t="s">
        <v>454</v>
      </c>
      <c r="BG67" s="239"/>
      <c r="BH67" s="239"/>
      <c r="BI67" s="239"/>
      <c r="BJ67" s="240"/>
    </row>
    <row r="68" spans="4:62" x14ac:dyDescent="0.2">
      <c r="D68" s="178" t="s">
        <v>455</v>
      </c>
      <c r="E68" s="244">
        <f ca="1">IF(K68*Q68*E$112&lt;'Summary Results'!M$2,'Summary Results'!M$2/E$112,K68*Q68)</f>
        <v>-14.999999999999996</v>
      </c>
      <c r="F68" s="244">
        <f ca="1">IF(L68*R68*F$112&lt;'Summary Results'!N$2,'Summary Results'!N$2/F$112,L68*R68)</f>
        <v>0</v>
      </c>
      <c r="G68" s="244">
        <f ca="1">IF(M68*S68*G$112&lt;'Summary Results'!O$2,'Summary Results'!O$2/G$112,M68*S68)</f>
        <v>0</v>
      </c>
      <c r="H68" s="180">
        <f ca="1">IF(N68*T68*H$112&lt;'Summary Results'!P$2,'Summary Results'!P$2/H$112,N68*T68)</f>
        <v>0</v>
      </c>
      <c r="I68" s="42"/>
      <c r="J68" s="175" t="s">
        <v>455</v>
      </c>
      <c r="K68" s="176">
        <f t="shared" ca="1" si="1"/>
        <v>1</v>
      </c>
      <c r="L68" s="176">
        <f t="shared" ca="1" si="0"/>
        <v>1</v>
      </c>
      <c r="M68" s="176">
        <f t="shared" ca="1" si="0"/>
        <v>1</v>
      </c>
      <c r="N68" s="177">
        <f t="shared" ca="1" si="0"/>
        <v>1</v>
      </c>
      <c r="O68" s="42"/>
      <c r="P68" s="178" t="s">
        <v>455</v>
      </c>
      <c r="Q68" s="179">
        <f ca="1"/>
        <v>-14.999999999999996</v>
      </c>
      <c r="R68" s="179">
        <f ca="1"/>
        <v>0</v>
      </c>
      <c r="S68" s="179">
        <f ca="1"/>
        <v>0</v>
      </c>
      <c r="T68" s="180">
        <f ca="1"/>
        <v>0</v>
      </c>
      <c r="U68" s="42"/>
      <c r="V68" s="175" t="s">
        <v>455</v>
      </c>
      <c r="W68" s="181"/>
      <c r="X68" s="182"/>
      <c r="Y68" s="182"/>
      <c r="Z68" s="183">
        <v>-75</v>
      </c>
      <c r="AA68" s="42"/>
      <c r="AB68" s="178" t="s">
        <v>455</v>
      </c>
      <c r="AC68" s="179">
        <v>-75</v>
      </c>
      <c r="AD68" s="184"/>
      <c r="AE68" s="184"/>
      <c r="AF68" s="185">
        <v>-75</v>
      </c>
      <c r="AG68" s="42"/>
      <c r="AH68" s="175" t="s">
        <v>455</v>
      </c>
      <c r="AI68" s="181">
        <v>-75</v>
      </c>
      <c r="AJ68" s="182"/>
      <c r="AK68" s="182"/>
      <c r="AL68" s="183">
        <v>-75</v>
      </c>
      <c r="AM68" s="42"/>
      <c r="AN68" s="178" t="s">
        <v>455</v>
      </c>
      <c r="AO68" s="179">
        <v>-75</v>
      </c>
      <c r="AP68" s="179">
        <v>-75</v>
      </c>
      <c r="AQ68" s="179"/>
      <c r="AR68" s="180">
        <v>-75</v>
      </c>
      <c r="AT68" s="178" t="s">
        <v>455</v>
      </c>
      <c r="AU68" s="244">
        <f>VLOOKUP($AT68,[1]Scn1!Scn1_Q4_LR,MATCH(AU$6,[1]!Scn_CH,0),0)</f>
        <v>-14.999999999999996</v>
      </c>
      <c r="AV68" s="244">
        <f>VLOOKUP($AT68,[1]Scn1!Scn1_Q4_LR,MATCH(AV$6,[1]!Scn_CH,0),0)</f>
        <v>0</v>
      </c>
      <c r="AW68" s="244">
        <f>VLOOKUP($AT68,[1]Scn1!Scn1_Q4_LR,MATCH(AW$6,[1]!Scn_CH,0),0)</f>
        <v>0</v>
      </c>
      <c r="AX68" s="180">
        <f>VLOOKUP($AT68,[1]Scn1!Scn1_Q4_LR,MATCH(AX$6,[1]!Scn_CH,0),0)</f>
        <v>0</v>
      </c>
      <c r="AZ68" s="238" t="s">
        <v>455</v>
      </c>
      <c r="BA68" s="239"/>
      <c r="BB68" s="239"/>
      <c r="BC68" s="239"/>
      <c r="BD68" s="240"/>
      <c r="BF68" s="238" t="s">
        <v>455</v>
      </c>
      <c r="BG68" s="239"/>
      <c r="BH68" s="239"/>
      <c r="BI68" s="239"/>
      <c r="BJ68" s="240"/>
    </row>
    <row r="69" spans="4:62" x14ac:dyDescent="0.2">
      <c r="D69" s="178" t="s">
        <v>456</v>
      </c>
      <c r="E69" s="244">
        <f ca="1">IF(K69*Q69*E$112&lt;'Summary Results'!M$2,'Summary Results'!M$2/E$112,K69*Q69)</f>
        <v>-14.999999999999996</v>
      </c>
      <c r="F69" s="244">
        <f ca="1">IF(L69*R69*F$112&lt;'Summary Results'!N$2,'Summary Results'!N$2/F$112,L69*R69)</f>
        <v>0</v>
      </c>
      <c r="G69" s="244">
        <f ca="1">IF(M69*S69*G$112&lt;'Summary Results'!O$2,'Summary Results'!O$2/G$112,M69*S69)</f>
        <v>0</v>
      </c>
      <c r="H69" s="180">
        <f ca="1">IF(N69*T69*H$112&lt;'Summary Results'!P$2,'Summary Results'!P$2/H$112,N69*T69)</f>
        <v>0</v>
      </c>
      <c r="I69" s="42"/>
      <c r="J69" s="175" t="s">
        <v>456</v>
      </c>
      <c r="K69" s="176">
        <f t="shared" ca="1" si="1"/>
        <v>1</v>
      </c>
      <c r="L69" s="176">
        <f t="shared" ca="1" si="0"/>
        <v>1</v>
      </c>
      <c r="M69" s="176">
        <f t="shared" ca="1" si="0"/>
        <v>1</v>
      </c>
      <c r="N69" s="177">
        <f t="shared" ca="1" si="0"/>
        <v>1</v>
      </c>
      <c r="O69" s="42"/>
      <c r="P69" s="178" t="s">
        <v>456</v>
      </c>
      <c r="Q69" s="179">
        <f ca="1"/>
        <v>-14.999999999999996</v>
      </c>
      <c r="R69" s="179">
        <f ca="1"/>
        <v>0</v>
      </c>
      <c r="S69" s="179">
        <f ca="1"/>
        <v>0</v>
      </c>
      <c r="T69" s="180">
        <f ca="1"/>
        <v>0</v>
      </c>
      <c r="U69" s="42"/>
      <c r="V69" s="175" t="s">
        <v>456</v>
      </c>
      <c r="W69" s="181"/>
      <c r="X69" s="182">
        <v>-75</v>
      </c>
      <c r="Y69" s="182"/>
      <c r="Z69" s="183"/>
      <c r="AA69" s="42"/>
      <c r="AB69" s="178" t="s">
        <v>456</v>
      </c>
      <c r="AC69" s="179">
        <v>-75</v>
      </c>
      <c r="AD69" s="184">
        <v>-75</v>
      </c>
      <c r="AE69" s="184"/>
      <c r="AF69" s="185"/>
      <c r="AG69" s="42"/>
      <c r="AH69" s="175" t="s">
        <v>456</v>
      </c>
      <c r="AI69" s="181">
        <v>-75</v>
      </c>
      <c r="AJ69" s="182">
        <v>-75</v>
      </c>
      <c r="AK69" s="182"/>
      <c r="AL69" s="183">
        <v>-75</v>
      </c>
      <c r="AM69" s="42"/>
      <c r="AN69" s="178" t="s">
        <v>456</v>
      </c>
      <c r="AO69" s="179">
        <v>-75</v>
      </c>
      <c r="AP69" s="179">
        <v>-75</v>
      </c>
      <c r="AQ69" s="179"/>
      <c r="AR69" s="180">
        <v>-75</v>
      </c>
      <c r="AT69" s="178" t="s">
        <v>456</v>
      </c>
      <c r="AU69" s="244">
        <f>VLOOKUP($AT69,[1]Scn1!Scn1_Q4_LR,MATCH(AU$6,[1]!Scn_CH,0),0)</f>
        <v>-14.999999999999996</v>
      </c>
      <c r="AV69" s="244">
        <f>VLOOKUP($AT69,[1]Scn1!Scn1_Q4_LR,MATCH(AV$6,[1]!Scn_CH,0),0)</f>
        <v>0</v>
      </c>
      <c r="AW69" s="244">
        <f>VLOOKUP($AT69,[1]Scn1!Scn1_Q4_LR,MATCH(AW$6,[1]!Scn_CH,0),0)</f>
        <v>0</v>
      </c>
      <c r="AX69" s="180">
        <f>VLOOKUP($AT69,[1]Scn1!Scn1_Q4_LR,MATCH(AX$6,[1]!Scn_CH,0),0)</f>
        <v>0</v>
      </c>
      <c r="AZ69" s="238" t="s">
        <v>456</v>
      </c>
      <c r="BA69" s="239"/>
      <c r="BB69" s="239"/>
      <c r="BC69" s="239"/>
      <c r="BD69" s="240"/>
      <c r="BF69" s="238" t="s">
        <v>456</v>
      </c>
      <c r="BG69" s="239"/>
      <c r="BH69" s="239"/>
      <c r="BI69" s="239"/>
      <c r="BJ69" s="240"/>
    </row>
    <row r="70" spans="4:62" x14ac:dyDescent="0.2">
      <c r="D70" s="178" t="s">
        <v>457</v>
      </c>
      <c r="E70" s="244">
        <f ca="1">IF(K70*Q70*E$112&lt;'Summary Results'!M$2,'Summary Results'!M$2/E$112,K70*Q70)</f>
        <v>-14.999999999999996</v>
      </c>
      <c r="F70" s="244">
        <f ca="1">IF(L70*R70*F$112&lt;'Summary Results'!N$2,'Summary Results'!N$2/F$112,L70*R70)</f>
        <v>0</v>
      </c>
      <c r="G70" s="244">
        <f ca="1">IF(M70*S70*G$112&lt;'Summary Results'!O$2,'Summary Results'!O$2/G$112,M70*S70)</f>
        <v>0</v>
      </c>
      <c r="H70" s="180">
        <f ca="1">IF(N70*T70*H$112&lt;'Summary Results'!P$2,'Summary Results'!P$2/H$112,N70*T70)</f>
        <v>0</v>
      </c>
      <c r="I70" s="42"/>
      <c r="J70" s="175" t="s">
        <v>457</v>
      </c>
      <c r="K70" s="176">
        <f t="shared" ca="1" si="1"/>
        <v>1</v>
      </c>
      <c r="L70" s="176">
        <f t="shared" ca="1" si="0"/>
        <v>1</v>
      </c>
      <c r="M70" s="176">
        <f t="shared" ca="1" si="0"/>
        <v>1</v>
      </c>
      <c r="N70" s="177">
        <f t="shared" ca="1" si="0"/>
        <v>1</v>
      </c>
      <c r="O70" s="42"/>
      <c r="P70" s="178" t="s">
        <v>457</v>
      </c>
      <c r="Q70" s="179">
        <f ca="1"/>
        <v>-14.999999999999996</v>
      </c>
      <c r="R70" s="179">
        <f ca="1"/>
        <v>0</v>
      </c>
      <c r="S70" s="179">
        <f ca="1"/>
        <v>0</v>
      </c>
      <c r="T70" s="180">
        <f ca="1"/>
        <v>0</v>
      </c>
      <c r="U70" s="42"/>
      <c r="V70" s="175" t="s">
        <v>457</v>
      </c>
      <c r="W70" s="181"/>
      <c r="X70" s="182">
        <v>-75</v>
      </c>
      <c r="Y70" s="182"/>
      <c r="Z70" s="183"/>
      <c r="AA70" s="42"/>
      <c r="AB70" s="178" t="s">
        <v>457</v>
      </c>
      <c r="AC70" s="179">
        <v>-75</v>
      </c>
      <c r="AD70" s="184">
        <v>-75</v>
      </c>
      <c r="AE70" s="184"/>
      <c r="AF70" s="185"/>
      <c r="AG70" s="42"/>
      <c r="AH70" s="175" t="s">
        <v>457</v>
      </c>
      <c r="AI70" s="181">
        <v>-75</v>
      </c>
      <c r="AJ70" s="182">
        <v>-75</v>
      </c>
      <c r="AK70" s="182"/>
      <c r="AL70" s="183">
        <v>-75</v>
      </c>
      <c r="AM70" s="42"/>
      <c r="AN70" s="178" t="s">
        <v>457</v>
      </c>
      <c r="AO70" s="179">
        <v>-75</v>
      </c>
      <c r="AP70" s="179">
        <v>-75</v>
      </c>
      <c r="AQ70" s="179"/>
      <c r="AR70" s="180">
        <v>-75</v>
      </c>
      <c r="AT70" s="178" t="s">
        <v>457</v>
      </c>
      <c r="AU70" s="244">
        <f>VLOOKUP($AT70,[1]Scn1!Scn1_Q4_LR,MATCH(AU$6,[1]!Scn_CH,0),0)</f>
        <v>-14.999999999999996</v>
      </c>
      <c r="AV70" s="244">
        <f>VLOOKUP($AT70,[1]Scn1!Scn1_Q4_LR,MATCH(AV$6,[1]!Scn_CH,0),0)</f>
        <v>0</v>
      </c>
      <c r="AW70" s="244">
        <f>VLOOKUP($AT70,[1]Scn1!Scn1_Q4_LR,MATCH(AW$6,[1]!Scn_CH,0),0)</f>
        <v>0</v>
      </c>
      <c r="AX70" s="180">
        <f>VLOOKUP($AT70,[1]Scn1!Scn1_Q4_LR,MATCH(AX$6,[1]!Scn_CH,0),0)</f>
        <v>0</v>
      </c>
      <c r="AZ70" s="238" t="s">
        <v>457</v>
      </c>
      <c r="BA70" s="239"/>
      <c r="BB70" s="239"/>
      <c r="BC70" s="239"/>
      <c r="BD70" s="240"/>
      <c r="BF70" s="238" t="s">
        <v>457</v>
      </c>
      <c r="BG70" s="239"/>
      <c r="BH70" s="239"/>
      <c r="BI70" s="239"/>
      <c r="BJ70" s="240"/>
    </row>
    <row r="71" spans="4:62" x14ac:dyDescent="0.2">
      <c r="D71" s="178" t="s">
        <v>458</v>
      </c>
      <c r="E71" s="244">
        <f ca="1">IF(K71*Q71*E$112&lt;'Summary Results'!M$2,'Summary Results'!M$2/E$112,K71*Q71)</f>
        <v>-14.999999999999996</v>
      </c>
      <c r="F71" s="244">
        <f ca="1">IF(L71*R71*F$112&lt;'Summary Results'!N$2,'Summary Results'!N$2/F$112,L71*R71)</f>
        <v>0</v>
      </c>
      <c r="G71" s="244">
        <f ca="1">IF(M71*S71*G$112&lt;'Summary Results'!O$2,'Summary Results'!O$2/G$112,M71*S71)</f>
        <v>0</v>
      </c>
      <c r="H71" s="180">
        <f ca="1">IF(N71*T71*H$112&lt;'Summary Results'!P$2,'Summary Results'!P$2/H$112,N71*T71)</f>
        <v>0</v>
      </c>
      <c r="I71" s="42"/>
      <c r="J71" s="175" t="s">
        <v>458</v>
      </c>
      <c r="K71" s="176">
        <f t="shared" ca="1" si="1"/>
        <v>1</v>
      </c>
      <c r="L71" s="176">
        <f t="shared" ca="1" si="1"/>
        <v>1</v>
      </c>
      <c r="M71" s="176">
        <f t="shared" ca="1" si="1"/>
        <v>1</v>
      </c>
      <c r="N71" s="177">
        <f t="shared" ca="1" si="1"/>
        <v>1</v>
      </c>
      <c r="O71" s="42"/>
      <c r="P71" s="178" t="s">
        <v>458</v>
      </c>
      <c r="Q71" s="179">
        <f ca="1"/>
        <v>-14.999999999999996</v>
      </c>
      <c r="R71" s="179">
        <f ca="1"/>
        <v>0</v>
      </c>
      <c r="S71" s="179">
        <f ca="1"/>
        <v>0</v>
      </c>
      <c r="T71" s="180">
        <f ca="1"/>
        <v>0</v>
      </c>
      <c r="U71" s="42"/>
      <c r="V71" s="175" t="s">
        <v>458</v>
      </c>
      <c r="W71" s="181"/>
      <c r="X71" s="182"/>
      <c r="Y71" s="182"/>
      <c r="Z71" s="183">
        <v>-75</v>
      </c>
      <c r="AA71" s="42"/>
      <c r="AB71" s="178" t="s">
        <v>458</v>
      </c>
      <c r="AC71" s="179">
        <v>-75</v>
      </c>
      <c r="AD71" s="184"/>
      <c r="AE71" s="184"/>
      <c r="AF71" s="185">
        <v>-75</v>
      </c>
      <c r="AG71" s="42"/>
      <c r="AH71" s="175" t="s">
        <v>458</v>
      </c>
      <c r="AI71" s="181">
        <v>-75</v>
      </c>
      <c r="AJ71" s="182"/>
      <c r="AK71" s="182"/>
      <c r="AL71" s="183">
        <v>-75</v>
      </c>
      <c r="AM71" s="42"/>
      <c r="AN71" s="178" t="s">
        <v>458</v>
      </c>
      <c r="AO71" s="179">
        <v>-75</v>
      </c>
      <c r="AP71" s="179">
        <v>-75</v>
      </c>
      <c r="AQ71" s="179"/>
      <c r="AR71" s="180">
        <v>-75</v>
      </c>
      <c r="AT71" s="178" t="s">
        <v>458</v>
      </c>
      <c r="AU71" s="244">
        <f>VLOOKUP($AT71,[1]Scn1!Scn1_Q4_LR,MATCH(AU$6,[1]!Scn_CH,0),0)</f>
        <v>-14.999999999999996</v>
      </c>
      <c r="AV71" s="244">
        <f>VLOOKUP($AT71,[1]Scn1!Scn1_Q4_LR,MATCH(AV$6,[1]!Scn_CH,0),0)</f>
        <v>0</v>
      </c>
      <c r="AW71" s="244">
        <f>VLOOKUP($AT71,[1]Scn1!Scn1_Q4_LR,MATCH(AW$6,[1]!Scn_CH,0),0)</f>
        <v>0</v>
      </c>
      <c r="AX71" s="180">
        <f>VLOOKUP($AT71,[1]Scn1!Scn1_Q4_LR,MATCH(AX$6,[1]!Scn_CH,0),0)</f>
        <v>0</v>
      </c>
      <c r="AZ71" s="238" t="s">
        <v>458</v>
      </c>
      <c r="BA71" s="239"/>
      <c r="BB71" s="239"/>
      <c r="BC71" s="239"/>
      <c r="BD71" s="240"/>
      <c r="BF71" s="238" t="s">
        <v>458</v>
      </c>
      <c r="BG71" s="239"/>
      <c r="BH71" s="239"/>
      <c r="BI71" s="239"/>
      <c r="BJ71" s="240"/>
    </row>
    <row r="72" spans="4:62" x14ac:dyDescent="0.2">
      <c r="D72" s="178" t="s">
        <v>459</v>
      </c>
      <c r="E72" s="244">
        <f ca="1">IF(K72*Q72*E$112&lt;'Summary Results'!M$2,'Summary Results'!M$2/E$112,K72*Q72)</f>
        <v>-14.999999999999996</v>
      </c>
      <c r="F72" s="244">
        <f ca="1">IF(L72*R72*F$112&lt;'Summary Results'!N$2,'Summary Results'!N$2/F$112,L72*R72)</f>
        <v>0</v>
      </c>
      <c r="G72" s="244">
        <f ca="1">IF(M72*S72*G$112&lt;'Summary Results'!O$2,'Summary Results'!O$2/G$112,M72*S72)</f>
        <v>0</v>
      </c>
      <c r="H72" s="180">
        <f ca="1">IF(N72*T72*H$112&lt;'Summary Results'!P$2,'Summary Results'!P$2/H$112,N72*T72)</f>
        <v>0</v>
      </c>
      <c r="I72" s="42"/>
      <c r="J72" s="175" t="s">
        <v>459</v>
      </c>
      <c r="K72" s="176">
        <f t="shared" ref="K72:N110" ca="1" si="2">IF(Q72&gt;0,IF(E$112&lt;&gt;0,1/E$112,1),1)</f>
        <v>1</v>
      </c>
      <c r="L72" s="176">
        <f t="shared" ca="1" si="2"/>
        <v>1</v>
      </c>
      <c r="M72" s="176">
        <f t="shared" ca="1" si="2"/>
        <v>1</v>
      </c>
      <c r="N72" s="177">
        <f t="shared" ca="1" si="2"/>
        <v>1</v>
      </c>
      <c r="O72" s="42"/>
      <c r="P72" s="178" t="s">
        <v>459</v>
      </c>
      <c r="Q72" s="179">
        <f ca="1"/>
        <v>-14.999999999999996</v>
      </c>
      <c r="R72" s="179">
        <f ca="1"/>
        <v>0</v>
      </c>
      <c r="S72" s="179">
        <f ca="1"/>
        <v>0</v>
      </c>
      <c r="T72" s="180">
        <f ca="1"/>
        <v>0</v>
      </c>
      <c r="U72" s="42"/>
      <c r="V72" s="175" t="s">
        <v>459</v>
      </c>
      <c r="W72" s="181"/>
      <c r="X72" s="182">
        <v>-75</v>
      </c>
      <c r="Y72" s="182"/>
      <c r="Z72" s="183"/>
      <c r="AA72" s="42"/>
      <c r="AB72" s="178" t="s">
        <v>459</v>
      </c>
      <c r="AC72" s="179">
        <v>-75</v>
      </c>
      <c r="AD72" s="184">
        <v>-75</v>
      </c>
      <c r="AE72" s="184"/>
      <c r="AF72" s="185"/>
      <c r="AG72" s="42"/>
      <c r="AH72" s="175" t="s">
        <v>459</v>
      </c>
      <c r="AI72" s="181">
        <v>-75</v>
      </c>
      <c r="AJ72" s="182">
        <v>-75</v>
      </c>
      <c r="AK72" s="182"/>
      <c r="AL72" s="183">
        <v>-75</v>
      </c>
      <c r="AM72" s="42"/>
      <c r="AN72" s="178" t="s">
        <v>459</v>
      </c>
      <c r="AO72" s="179">
        <v>-75</v>
      </c>
      <c r="AP72" s="179">
        <v>-75</v>
      </c>
      <c r="AQ72" s="179"/>
      <c r="AR72" s="180">
        <v>-75</v>
      </c>
      <c r="AT72" s="178" t="s">
        <v>459</v>
      </c>
      <c r="AU72" s="244">
        <f>VLOOKUP($AT72,[1]Scn1!Scn1_Q4_LR,MATCH(AU$6,[1]!Scn_CH,0),0)</f>
        <v>-14.999999999999996</v>
      </c>
      <c r="AV72" s="244">
        <f>VLOOKUP($AT72,[1]Scn1!Scn1_Q4_LR,MATCH(AV$6,[1]!Scn_CH,0),0)</f>
        <v>0</v>
      </c>
      <c r="AW72" s="244">
        <f>VLOOKUP($AT72,[1]Scn1!Scn1_Q4_LR,MATCH(AW$6,[1]!Scn_CH,0),0)</f>
        <v>0</v>
      </c>
      <c r="AX72" s="180">
        <f>VLOOKUP($AT72,[1]Scn1!Scn1_Q4_LR,MATCH(AX$6,[1]!Scn_CH,0),0)</f>
        <v>0</v>
      </c>
      <c r="AZ72" s="238" t="s">
        <v>459</v>
      </c>
      <c r="BA72" s="239"/>
      <c r="BB72" s="239"/>
      <c r="BC72" s="239"/>
      <c r="BD72" s="240"/>
      <c r="BF72" s="238" t="s">
        <v>459</v>
      </c>
      <c r="BG72" s="239"/>
      <c r="BH72" s="239"/>
      <c r="BI72" s="239"/>
      <c r="BJ72" s="240"/>
    </row>
    <row r="73" spans="4:62" x14ac:dyDescent="0.2">
      <c r="D73" s="178" t="s">
        <v>460</v>
      </c>
      <c r="E73" s="244">
        <f ca="1">IF(K73*Q73*E$112&lt;'Summary Results'!M$2,'Summary Results'!M$2/E$112,K73*Q73)</f>
        <v>-14.999999999999996</v>
      </c>
      <c r="F73" s="244">
        <f ca="1">IF(L73*R73*F$112&lt;'Summary Results'!N$2,'Summary Results'!N$2/F$112,L73*R73)</f>
        <v>0</v>
      </c>
      <c r="G73" s="244">
        <f ca="1">IF(M73*S73*G$112&lt;'Summary Results'!O$2,'Summary Results'!O$2/G$112,M73*S73)</f>
        <v>0</v>
      </c>
      <c r="H73" s="180">
        <f ca="1">IF(N73*T73*H$112&lt;'Summary Results'!P$2,'Summary Results'!P$2/H$112,N73*T73)</f>
        <v>0</v>
      </c>
      <c r="I73" s="42"/>
      <c r="J73" s="175" t="s">
        <v>460</v>
      </c>
      <c r="K73" s="176">
        <f t="shared" ca="1" si="2"/>
        <v>1</v>
      </c>
      <c r="L73" s="176">
        <f t="shared" ca="1" si="2"/>
        <v>1</v>
      </c>
      <c r="M73" s="176">
        <f t="shared" ca="1" si="2"/>
        <v>1</v>
      </c>
      <c r="N73" s="177">
        <f t="shared" ca="1" si="2"/>
        <v>1</v>
      </c>
      <c r="O73" s="42"/>
      <c r="P73" s="178" t="s">
        <v>460</v>
      </c>
      <c r="Q73" s="179">
        <f ca="1"/>
        <v>-14.999999999999996</v>
      </c>
      <c r="R73" s="179">
        <f ca="1"/>
        <v>0</v>
      </c>
      <c r="S73" s="179">
        <f ca="1"/>
        <v>0</v>
      </c>
      <c r="T73" s="180">
        <f ca="1"/>
        <v>0</v>
      </c>
      <c r="U73" s="42"/>
      <c r="V73" s="175" t="s">
        <v>460</v>
      </c>
      <c r="W73" s="181"/>
      <c r="X73" s="182"/>
      <c r="Y73" s="182"/>
      <c r="Z73" s="183">
        <v>-75</v>
      </c>
      <c r="AA73" s="42"/>
      <c r="AB73" s="178" t="s">
        <v>460</v>
      </c>
      <c r="AC73" s="179">
        <v>-75</v>
      </c>
      <c r="AD73" s="184"/>
      <c r="AE73" s="184"/>
      <c r="AF73" s="185">
        <v>-75</v>
      </c>
      <c r="AG73" s="42"/>
      <c r="AH73" s="175" t="s">
        <v>460</v>
      </c>
      <c r="AI73" s="181">
        <v>-75</v>
      </c>
      <c r="AJ73" s="182"/>
      <c r="AK73" s="182"/>
      <c r="AL73" s="183">
        <v>-75</v>
      </c>
      <c r="AM73" s="42"/>
      <c r="AN73" s="178" t="s">
        <v>460</v>
      </c>
      <c r="AO73" s="179">
        <v>-75</v>
      </c>
      <c r="AP73" s="179">
        <v>-75</v>
      </c>
      <c r="AQ73" s="179"/>
      <c r="AR73" s="180">
        <v>-75</v>
      </c>
      <c r="AT73" s="178" t="s">
        <v>460</v>
      </c>
      <c r="AU73" s="244">
        <f>VLOOKUP($AT73,[1]Scn1!Scn1_Q4_LR,MATCH(AU$6,[1]!Scn_CH,0),0)</f>
        <v>-14.999999999999996</v>
      </c>
      <c r="AV73" s="244">
        <f>VLOOKUP($AT73,[1]Scn1!Scn1_Q4_LR,MATCH(AV$6,[1]!Scn_CH,0),0)</f>
        <v>0</v>
      </c>
      <c r="AW73" s="244">
        <f>VLOOKUP($AT73,[1]Scn1!Scn1_Q4_LR,MATCH(AW$6,[1]!Scn_CH,0),0)</f>
        <v>0</v>
      </c>
      <c r="AX73" s="180">
        <f>VLOOKUP($AT73,[1]Scn1!Scn1_Q4_LR,MATCH(AX$6,[1]!Scn_CH,0),0)</f>
        <v>0</v>
      </c>
      <c r="AZ73" s="238" t="s">
        <v>460</v>
      </c>
      <c r="BA73" s="239"/>
      <c r="BB73" s="239"/>
      <c r="BC73" s="239"/>
      <c r="BD73" s="240"/>
      <c r="BF73" s="238" t="s">
        <v>460</v>
      </c>
      <c r="BG73" s="239"/>
      <c r="BH73" s="239"/>
      <c r="BI73" s="239"/>
      <c r="BJ73" s="240"/>
    </row>
    <row r="74" spans="4:62" x14ac:dyDescent="0.2">
      <c r="D74" s="178" t="s">
        <v>461</v>
      </c>
      <c r="E74" s="244">
        <f ca="1">IF(K74*Q74*E$112&lt;'Summary Results'!M$2,'Summary Results'!M$2/E$112,K74*Q74)</f>
        <v>-14.999999999999996</v>
      </c>
      <c r="F74" s="244">
        <f ca="1">IF(L74*R74*F$112&lt;'Summary Results'!N$2,'Summary Results'!N$2/F$112,L74*R74)</f>
        <v>0</v>
      </c>
      <c r="G74" s="244">
        <f ca="1">IF(M74*S74*G$112&lt;'Summary Results'!O$2,'Summary Results'!O$2/G$112,M74*S74)</f>
        <v>0</v>
      </c>
      <c r="H74" s="180">
        <f ca="1">IF(N74*T74*H$112&lt;'Summary Results'!P$2,'Summary Results'!P$2/H$112,N74*T74)</f>
        <v>0</v>
      </c>
      <c r="I74" s="42"/>
      <c r="J74" s="175" t="s">
        <v>461</v>
      </c>
      <c r="K74" s="176">
        <f t="shared" ca="1" si="2"/>
        <v>1</v>
      </c>
      <c r="L74" s="176">
        <f t="shared" ca="1" si="2"/>
        <v>1</v>
      </c>
      <c r="M74" s="176">
        <f t="shared" ca="1" si="2"/>
        <v>1</v>
      </c>
      <c r="N74" s="177">
        <f t="shared" ca="1" si="2"/>
        <v>1</v>
      </c>
      <c r="O74" s="42"/>
      <c r="P74" s="178" t="s">
        <v>461</v>
      </c>
      <c r="Q74" s="179">
        <f ca="1"/>
        <v>-14.999999999999996</v>
      </c>
      <c r="R74" s="179">
        <f ca="1"/>
        <v>0</v>
      </c>
      <c r="S74" s="179">
        <f ca="1"/>
        <v>0</v>
      </c>
      <c r="T74" s="180">
        <f ca="1"/>
        <v>0</v>
      </c>
      <c r="U74" s="42"/>
      <c r="V74" s="175" t="s">
        <v>461</v>
      </c>
      <c r="W74" s="181"/>
      <c r="X74" s="182">
        <v>-75</v>
      </c>
      <c r="Y74" s="182"/>
      <c r="Z74" s="183"/>
      <c r="AA74" s="42"/>
      <c r="AB74" s="178" t="s">
        <v>461</v>
      </c>
      <c r="AC74" s="179">
        <v>-75</v>
      </c>
      <c r="AD74" s="184">
        <v>-75</v>
      </c>
      <c r="AE74" s="184"/>
      <c r="AF74" s="185"/>
      <c r="AG74" s="42"/>
      <c r="AH74" s="175" t="s">
        <v>461</v>
      </c>
      <c r="AI74" s="181">
        <v>-75</v>
      </c>
      <c r="AJ74" s="182">
        <v>-75</v>
      </c>
      <c r="AK74" s="182"/>
      <c r="AL74" s="183">
        <v>-75</v>
      </c>
      <c r="AM74" s="42"/>
      <c r="AN74" s="178" t="s">
        <v>461</v>
      </c>
      <c r="AO74" s="179">
        <v>-75</v>
      </c>
      <c r="AP74" s="179">
        <v>-75</v>
      </c>
      <c r="AQ74" s="179"/>
      <c r="AR74" s="180">
        <v>-75</v>
      </c>
      <c r="AT74" s="178" t="s">
        <v>461</v>
      </c>
      <c r="AU74" s="244">
        <f>VLOOKUP($AT74,[1]Scn1!Scn1_Q4_LR,MATCH(AU$6,[1]!Scn_CH,0),0)</f>
        <v>-14.999999999999996</v>
      </c>
      <c r="AV74" s="244">
        <f>VLOOKUP($AT74,[1]Scn1!Scn1_Q4_LR,MATCH(AV$6,[1]!Scn_CH,0),0)</f>
        <v>0</v>
      </c>
      <c r="AW74" s="244">
        <f>VLOOKUP($AT74,[1]Scn1!Scn1_Q4_LR,MATCH(AW$6,[1]!Scn_CH,0),0)</f>
        <v>0</v>
      </c>
      <c r="AX74" s="180">
        <f>VLOOKUP($AT74,[1]Scn1!Scn1_Q4_LR,MATCH(AX$6,[1]!Scn_CH,0),0)</f>
        <v>0</v>
      </c>
      <c r="AZ74" s="238" t="s">
        <v>461</v>
      </c>
      <c r="BA74" s="239"/>
      <c r="BB74" s="239"/>
      <c r="BC74" s="239"/>
      <c r="BD74" s="240"/>
      <c r="BF74" s="238" t="s">
        <v>461</v>
      </c>
      <c r="BG74" s="239"/>
      <c r="BH74" s="239"/>
      <c r="BI74" s="239"/>
      <c r="BJ74" s="240"/>
    </row>
    <row r="75" spans="4:62" x14ac:dyDescent="0.2">
      <c r="D75" s="178" t="s">
        <v>462</v>
      </c>
      <c r="E75" s="244">
        <f ca="1">IF(K75*Q75*E$112&lt;'Summary Results'!M$2,'Summary Results'!M$2/E$112,K75*Q75)</f>
        <v>0</v>
      </c>
      <c r="F75" s="244">
        <f ca="1">IF(L75*R75*F$112&lt;'Summary Results'!N$2,'Summary Results'!N$2/F$112,L75*R75)</f>
        <v>0</v>
      </c>
      <c r="G75" s="244">
        <f ca="1">IF(M75*S75*G$112&lt;'Summary Results'!O$2,'Summary Results'!O$2/G$112,M75*S75)</f>
        <v>0</v>
      </c>
      <c r="H75" s="180">
        <f ca="1">IF(N75*T75*H$112&lt;'Summary Results'!P$2,'Summary Results'!P$2/H$112,N75*T75)</f>
        <v>0</v>
      </c>
      <c r="I75" s="42"/>
      <c r="J75" s="175" t="s">
        <v>462</v>
      </c>
      <c r="K75" s="176">
        <f t="shared" ca="1" si="2"/>
        <v>1</v>
      </c>
      <c r="L75" s="176">
        <f t="shared" ca="1" si="2"/>
        <v>1</v>
      </c>
      <c r="M75" s="176">
        <f t="shared" ca="1" si="2"/>
        <v>1</v>
      </c>
      <c r="N75" s="177">
        <f t="shared" ca="1" si="2"/>
        <v>1</v>
      </c>
      <c r="O75" s="42"/>
      <c r="P75" s="178" t="s">
        <v>462</v>
      </c>
      <c r="Q75" s="179">
        <f ca="1"/>
        <v>0</v>
      </c>
      <c r="R75" s="179">
        <f ca="1"/>
        <v>0</v>
      </c>
      <c r="S75" s="179">
        <f ca="1"/>
        <v>0</v>
      </c>
      <c r="T75" s="180">
        <f ca="1"/>
        <v>0</v>
      </c>
      <c r="U75" s="42"/>
      <c r="V75" s="175" t="s">
        <v>462</v>
      </c>
      <c r="W75" s="181">
        <v>-75</v>
      </c>
      <c r="X75" s="182"/>
      <c r="Y75" s="182"/>
      <c r="Z75" s="183"/>
      <c r="AA75" s="42"/>
      <c r="AB75" s="178" t="s">
        <v>462</v>
      </c>
      <c r="AC75" s="179">
        <v>-75</v>
      </c>
      <c r="AD75" s="184"/>
      <c r="AE75" s="184"/>
      <c r="AF75" s="185"/>
      <c r="AG75" s="42"/>
      <c r="AH75" s="175" t="s">
        <v>462</v>
      </c>
      <c r="AI75" s="181">
        <v>-75</v>
      </c>
      <c r="AJ75" s="182"/>
      <c r="AK75" s="182"/>
      <c r="AL75" s="183">
        <v>-75</v>
      </c>
      <c r="AM75" s="42"/>
      <c r="AN75" s="178" t="s">
        <v>462</v>
      </c>
      <c r="AO75" s="179">
        <v>-75</v>
      </c>
      <c r="AP75" s="179">
        <v>-75</v>
      </c>
      <c r="AQ75" s="179"/>
      <c r="AR75" s="180">
        <v>-75</v>
      </c>
      <c r="AT75" s="178" t="s">
        <v>462</v>
      </c>
      <c r="AU75" s="244">
        <f>VLOOKUP($AT75,[1]Scn1!Scn1_Q4_LR,MATCH(AU$6,[1]!Scn_CH,0),0)</f>
        <v>0</v>
      </c>
      <c r="AV75" s="244">
        <f>VLOOKUP($AT75,[1]Scn1!Scn1_Q4_LR,MATCH(AV$6,[1]!Scn_CH,0),0)</f>
        <v>0</v>
      </c>
      <c r="AW75" s="244">
        <f>VLOOKUP($AT75,[1]Scn1!Scn1_Q4_LR,MATCH(AW$6,[1]!Scn_CH,0),0)</f>
        <v>0</v>
      </c>
      <c r="AX75" s="180">
        <f>VLOOKUP($AT75,[1]Scn1!Scn1_Q4_LR,MATCH(AX$6,[1]!Scn_CH,0),0)</f>
        <v>0</v>
      </c>
      <c r="AZ75" s="238" t="s">
        <v>462</v>
      </c>
      <c r="BA75" s="239"/>
      <c r="BB75" s="239"/>
      <c r="BC75" s="239"/>
      <c r="BD75" s="240"/>
      <c r="BF75" s="238" t="s">
        <v>462</v>
      </c>
      <c r="BG75" s="239"/>
      <c r="BH75" s="239"/>
      <c r="BI75" s="239"/>
      <c r="BJ75" s="240"/>
    </row>
    <row r="76" spans="4:62" x14ac:dyDescent="0.2">
      <c r="D76" s="178" t="s">
        <v>463</v>
      </c>
      <c r="E76" s="244">
        <f ca="1">IF(K76*Q76*E$112&lt;'Summary Results'!M$2,'Summary Results'!M$2/E$112,K76*Q76)</f>
        <v>-14.999999999999996</v>
      </c>
      <c r="F76" s="244">
        <f ca="1">IF(L76*R76*F$112&lt;'Summary Results'!N$2,'Summary Results'!N$2/F$112,L76*R76)</f>
        <v>0</v>
      </c>
      <c r="G76" s="244">
        <f ca="1">IF(M76*S76*G$112&lt;'Summary Results'!O$2,'Summary Results'!O$2/G$112,M76*S76)</f>
        <v>0</v>
      </c>
      <c r="H76" s="180">
        <f ca="1">IF(N76*T76*H$112&lt;'Summary Results'!P$2,'Summary Results'!P$2/H$112,N76*T76)</f>
        <v>0</v>
      </c>
      <c r="I76" s="42"/>
      <c r="J76" s="175" t="s">
        <v>463</v>
      </c>
      <c r="K76" s="176">
        <f t="shared" ca="1" si="2"/>
        <v>1</v>
      </c>
      <c r="L76" s="176">
        <f t="shared" ca="1" si="2"/>
        <v>1</v>
      </c>
      <c r="M76" s="176">
        <f t="shared" ca="1" si="2"/>
        <v>1</v>
      </c>
      <c r="N76" s="177">
        <f t="shared" ca="1" si="2"/>
        <v>1</v>
      </c>
      <c r="O76" s="42"/>
      <c r="P76" s="178" t="s">
        <v>463</v>
      </c>
      <c r="Q76" s="179">
        <f ca="1"/>
        <v>-14.999999999999996</v>
      </c>
      <c r="R76" s="179">
        <f ca="1"/>
        <v>0</v>
      </c>
      <c r="S76" s="179">
        <f ca="1"/>
        <v>0</v>
      </c>
      <c r="T76" s="180">
        <f ca="1"/>
        <v>0</v>
      </c>
      <c r="U76" s="42"/>
      <c r="V76" s="175" t="s">
        <v>463</v>
      </c>
      <c r="W76" s="181"/>
      <c r="X76" s="182">
        <v>-75</v>
      </c>
      <c r="Y76" s="182"/>
      <c r="Z76" s="183"/>
      <c r="AA76" s="42"/>
      <c r="AB76" s="178" t="s">
        <v>463</v>
      </c>
      <c r="AC76" s="179">
        <v>-75</v>
      </c>
      <c r="AD76" s="184">
        <v>-75</v>
      </c>
      <c r="AE76" s="184"/>
      <c r="AF76" s="185"/>
      <c r="AG76" s="42"/>
      <c r="AH76" s="175" t="s">
        <v>463</v>
      </c>
      <c r="AI76" s="181">
        <v>-75</v>
      </c>
      <c r="AJ76" s="182">
        <v>-75</v>
      </c>
      <c r="AK76" s="182"/>
      <c r="AL76" s="183">
        <v>-75</v>
      </c>
      <c r="AM76" s="42"/>
      <c r="AN76" s="178" t="s">
        <v>463</v>
      </c>
      <c r="AO76" s="179">
        <v>-75</v>
      </c>
      <c r="AP76" s="179">
        <v>-75</v>
      </c>
      <c r="AQ76" s="179"/>
      <c r="AR76" s="180">
        <v>-75</v>
      </c>
      <c r="AT76" s="178" t="s">
        <v>463</v>
      </c>
      <c r="AU76" s="244">
        <f>VLOOKUP($AT76,[1]Scn1!Scn1_Q4_LR,MATCH(AU$6,[1]!Scn_CH,0),0)</f>
        <v>-14.999999999999996</v>
      </c>
      <c r="AV76" s="244">
        <f>VLOOKUP($AT76,[1]Scn1!Scn1_Q4_LR,MATCH(AV$6,[1]!Scn_CH,0),0)</f>
        <v>0</v>
      </c>
      <c r="AW76" s="244">
        <f>VLOOKUP($AT76,[1]Scn1!Scn1_Q4_LR,MATCH(AW$6,[1]!Scn_CH,0),0)</f>
        <v>0</v>
      </c>
      <c r="AX76" s="180">
        <f>VLOOKUP($AT76,[1]Scn1!Scn1_Q4_LR,MATCH(AX$6,[1]!Scn_CH,0),0)</f>
        <v>0</v>
      </c>
      <c r="AZ76" s="238" t="s">
        <v>463</v>
      </c>
      <c r="BA76" s="239"/>
      <c r="BB76" s="239"/>
      <c r="BC76" s="239"/>
      <c r="BD76" s="240"/>
      <c r="BF76" s="238" t="s">
        <v>463</v>
      </c>
      <c r="BG76" s="239"/>
      <c r="BH76" s="239"/>
      <c r="BI76" s="239"/>
      <c r="BJ76" s="240"/>
    </row>
    <row r="77" spans="4:62" x14ac:dyDescent="0.2">
      <c r="D77" s="178" t="s">
        <v>464</v>
      </c>
      <c r="E77" s="244">
        <f ca="1">IF(K77*Q77*E$112&lt;'Summary Results'!M$2,'Summary Results'!M$2/E$112,K77*Q77)</f>
        <v>-14.999999999999996</v>
      </c>
      <c r="F77" s="244">
        <f ca="1">IF(L77*R77*F$112&lt;'Summary Results'!N$2,'Summary Results'!N$2/F$112,L77*R77)</f>
        <v>0</v>
      </c>
      <c r="G77" s="244">
        <f ca="1">IF(M77*S77*G$112&lt;'Summary Results'!O$2,'Summary Results'!O$2/G$112,M77*S77)</f>
        <v>0</v>
      </c>
      <c r="H77" s="180">
        <f ca="1">IF(N77*T77*H$112&lt;'Summary Results'!P$2,'Summary Results'!P$2/H$112,N77*T77)</f>
        <v>0</v>
      </c>
      <c r="I77" s="42"/>
      <c r="J77" s="175" t="s">
        <v>464</v>
      </c>
      <c r="K77" s="176">
        <f t="shared" ca="1" si="2"/>
        <v>1</v>
      </c>
      <c r="L77" s="176">
        <f t="shared" ca="1" si="2"/>
        <v>1</v>
      </c>
      <c r="M77" s="176">
        <f t="shared" ca="1" si="2"/>
        <v>1</v>
      </c>
      <c r="N77" s="177">
        <f t="shared" ca="1" si="2"/>
        <v>1</v>
      </c>
      <c r="O77" s="42"/>
      <c r="P77" s="178" t="s">
        <v>464</v>
      </c>
      <c r="Q77" s="179">
        <f ca="1"/>
        <v>-14.999999999999996</v>
      </c>
      <c r="R77" s="179">
        <f ca="1"/>
        <v>0</v>
      </c>
      <c r="S77" s="179">
        <f ca="1"/>
        <v>0</v>
      </c>
      <c r="T77" s="180">
        <f ca="1"/>
        <v>0</v>
      </c>
      <c r="U77" s="42"/>
      <c r="V77" s="175" t="s">
        <v>464</v>
      </c>
      <c r="W77" s="181"/>
      <c r="X77" s="182">
        <v>-75</v>
      </c>
      <c r="Y77" s="182"/>
      <c r="Z77" s="183"/>
      <c r="AA77" s="42"/>
      <c r="AB77" s="178" t="s">
        <v>464</v>
      </c>
      <c r="AC77" s="179">
        <v>-75</v>
      </c>
      <c r="AD77" s="184">
        <v>-75</v>
      </c>
      <c r="AE77" s="184"/>
      <c r="AF77" s="185"/>
      <c r="AG77" s="42"/>
      <c r="AH77" s="175" t="s">
        <v>464</v>
      </c>
      <c r="AI77" s="181">
        <v>-75</v>
      </c>
      <c r="AJ77" s="182">
        <v>-75</v>
      </c>
      <c r="AK77" s="182"/>
      <c r="AL77" s="183">
        <v>-75</v>
      </c>
      <c r="AM77" s="42"/>
      <c r="AN77" s="178" t="s">
        <v>464</v>
      </c>
      <c r="AO77" s="179">
        <v>-75</v>
      </c>
      <c r="AP77" s="179">
        <v>-75</v>
      </c>
      <c r="AQ77" s="179"/>
      <c r="AR77" s="180">
        <v>-75</v>
      </c>
      <c r="AT77" s="178" t="s">
        <v>464</v>
      </c>
      <c r="AU77" s="244">
        <f>VLOOKUP($AT77,[1]Scn1!Scn1_Q4_LR,MATCH(AU$6,[1]!Scn_CH,0),0)</f>
        <v>-14.999999999999996</v>
      </c>
      <c r="AV77" s="244">
        <f>VLOOKUP($AT77,[1]Scn1!Scn1_Q4_LR,MATCH(AV$6,[1]!Scn_CH,0),0)</f>
        <v>0</v>
      </c>
      <c r="AW77" s="244">
        <f>VLOOKUP($AT77,[1]Scn1!Scn1_Q4_LR,MATCH(AW$6,[1]!Scn_CH,0),0)</f>
        <v>0</v>
      </c>
      <c r="AX77" s="180">
        <f>VLOOKUP($AT77,[1]Scn1!Scn1_Q4_LR,MATCH(AX$6,[1]!Scn_CH,0),0)</f>
        <v>0</v>
      </c>
      <c r="AZ77" s="238" t="s">
        <v>464</v>
      </c>
      <c r="BA77" s="239"/>
      <c r="BB77" s="239"/>
      <c r="BC77" s="239"/>
      <c r="BD77" s="240"/>
      <c r="BF77" s="238" t="s">
        <v>464</v>
      </c>
      <c r="BG77" s="239"/>
      <c r="BH77" s="239"/>
      <c r="BI77" s="239"/>
      <c r="BJ77" s="240"/>
    </row>
    <row r="78" spans="4:62" x14ac:dyDescent="0.2">
      <c r="D78" s="178" t="s">
        <v>70</v>
      </c>
      <c r="E78" s="244">
        <f ca="1">IF(K78*Q78*E$112&lt;'Summary Results'!M$2,'Summary Results'!M$2/E$112,K78*Q78)</f>
        <v>0</v>
      </c>
      <c r="F78" s="244">
        <f ca="1">IF(L78*R78*F$112&lt;'Summary Results'!N$2,'Summary Results'!N$2/F$112,L78*R78)</f>
        <v>0</v>
      </c>
      <c r="G78" s="244">
        <f ca="1">IF(M78*S78*G$112&lt;'Summary Results'!O$2,'Summary Results'!O$2/G$112,M78*S78)</f>
        <v>0</v>
      </c>
      <c r="H78" s="180">
        <f ca="1">IF(N78*T78*H$112&lt;'Summary Results'!P$2,'Summary Results'!P$2/H$112,N78*T78)</f>
        <v>0</v>
      </c>
      <c r="I78" s="42"/>
      <c r="J78" s="175" t="s">
        <v>70</v>
      </c>
      <c r="K78" s="176">
        <f t="shared" ca="1" si="2"/>
        <v>1</v>
      </c>
      <c r="L78" s="176">
        <f t="shared" ca="1" si="2"/>
        <v>1</v>
      </c>
      <c r="M78" s="176">
        <f t="shared" ca="1" si="2"/>
        <v>1</v>
      </c>
      <c r="N78" s="177">
        <f t="shared" ca="1" si="2"/>
        <v>1</v>
      </c>
      <c r="O78" s="42"/>
      <c r="P78" s="178" t="s">
        <v>70</v>
      </c>
      <c r="Q78" s="179">
        <f ca="1"/>
        <v>0</v>
      </c>
      <c r="R78" s="179">
        <f ca="1"/>
        <v>0</v>
      </c>
      <c r="S78" s="179">
        <f ca="1"/>
        <v>0</v>
      </c>
      <c r="T78" s="180">
        <f ca="1"/>
        <v>0</v>
      </c>
      <c r="U78" s="42"/>
      <c r="V78" s="175" t="s">
        <v>70</v>
      </c>
      <c r="W78" s="181">
        <v>-75</v>
      </c>
      <c r="X78" s="182"/>
      <c r="Y78" s="182"/>
      <c r="Z78" s="183"/>
      <c r="AA78" s="42"/>
      <c r="AB78" s="178" t="s">
        <v>70</v>
      </c>
      <c r="AC78" s="179">
        <v>-75</v>
      </c>
      <c r="AD78" s="184"/>
      <c r="AE78" s="184"/>
      <c r="AF78" s="185"/>
      <c r="AG78" s="42"/>
      <c r="AH78" s="175" t="s">
        <v>70</v>
      </c>
      <c r="AI78" s="181">
        <v>-75</v>
      </c>
      <c r="AJ78" s="182"/>
      <c r="AK78" s="182"/>
      <c r="AL78" s="183">
        <v>-75</v>
      </c>
      <c r="AM78" s="42"/>
      <c r="AN78" s="178" t="s">
        <v>70</v>
      </c>
      <c r="AO78" s="179">
        <v>-75</v>
      </c>
      <c r="AP78" s="179">
        <v>-75</v>
      </c>
      <c r="AQ78" s="179"/>
      <c r="AR78" s="180">
        <v>-75</v>
      </c>
      <c r="AT78" s="178" t="s">
        <v>70</v>
      </c>
      <c r="AU78" s="244">
        <f>VLOOKUP($AT78,[1]Scn1!Scn1_Q4_LR,MATCH(AU$6,[1]!Scn_CH,0),0)</f>
        <v>0</v>
      </c>
      <c r="AV78" s="244">
        <f>VLOOKUP($AT78,[1]Scn1!Scn1_Q4_LR,MATCH(AV$6,[1]!Scn_CH,0),0)</f>
        <v>0</v>
      </c>
      <c r="AW78" s="244">
        <f>VLOOKUP($AT78,[1]Scn1!Scn1_Q4_LR,MATCH(AW$6,[1]!Scn_CH,0),0)</f>
        <v>0</v>
      </c>
      <c r="AX78" s="180">
        <f>VLOOKUP($AT78,[1]Scn1!Scn1_Q4_LR,MATCH(AX$6,[1]!Scn_CH,0),0)</f>
        <v>0</v>
      </c>
      <c r="AZ78" s="238" t="s">
        <v>70</v>
      </c>
      <c r="BA78" s="239"/>
      <c r="BB78" s="239"/>
      <c r="BC78" s="239"/>
      <c r="BD78" s="240"/>
      <c r="BF78" s="238" t="s">
        <v>70</v>
      </c>
      <c r="BG78" s="239"/>
      <c r="BH78" s="239"/>
      <c r="BI78" s="239"/>
      <c r="BJ78" s="240"/>
    </row>
    <row r="79" spans="4:62" x14ac:dyDescent="0.2">
      <c r="D79" s="178" t="s">
        <v>465</v>
      </c>
      <c r="E79" s="244">
        <f ca="1">IF(K79*Q79*E$112&lt;'Summary Results'!M$2,'Summary Results'!M$2/E$112,K79*Q79)</f>
        <v>3.9999999999999991</v>
      </c>
      <c r="F79" s="244">
        <f ca="1">IF(L79*R79*F$112&lt;'Summary Results'!N$2,'Summary Results'!N$2/F$112,L79*R79)</f>
        <v>0</v>
      </c>
      <c r="G79" s="244">
        <f ca="1">IF(M79*S79*G$112&lt;'Summary Results'!O$2,'Summary Results'!O$2/G$112,M79*S79)</f>
        <v>0</v>
      </c>
      <c r="H79" s="180">
        <f ca="1">IF(N79*T79*H$112&lt;'Summary Results'!P$2,'Summary Results'!P$2/H$112,N79*T79)</f>
        <v>0</v>
      </c>
      <c r="I79" s="42"/>
      <c r="J79" s="175" t="s">
        <v>465</v>
      </c>
      <c r="K79" s="176">
        <f t="shared" ca="1" si="2"/>
        <v>1</v>
      </c>
      <c r="L79" s="176">
        <f t="shared" ca="1" si="2"/>
        <v>1</v>
      </c>
      <c r="M79" s="176">
        <f t="shared" ca="1" si="2"/>
        <v>1</v>
      </c>
      <c r="N79" s="177">
        <f t="shared" ca="1" si="2"/>
        <v>1</v>
      </c>
      <c r="O79" s="42"/>
      <c r="P79" s="178" t="s">
        <v>465</v>
      </c>
      <c r="Q79" s="179">
        <f ca="1"/>
        <v>3.9999999999999991</v>
      </c>
      <c r="R79" s="179">
        <f ca="1"/>
        <v>0</v>
      </c>
      <c r="S79" s="179">
        <f ca="1"/>
        <v>0</v>
      </c>
      <c r="T79" s="180">
        <f ca="1"/>
        <v>0</v>
      </c>
      <c r="U79" s="42"/>
      <c r="V79" s="175" t="s">
        <v>465</v>
      </c>
      <c r="W79" s="181"/>
      <c r="X79" s="182">
        <v>-65</v>
      </c>
      <c r="Y79" s="182"/>
      <c r="Z79" s="183"/>
      <c r="AA79" s="42"/>
      <c r="AB79" s="178" t="s">
        <v>465</v>
      </c>
      <c r="AC79" s="179">
        <v>20</v>
      </c>
      <c r="AD79" s="184">
        <v>-65</v>
      </c>
      <c r="AE79" s="184"/>
      <c r="AF79" s="185"/>
      <c r="AG79" s="42"/>
      <c r="AH79" s="175" t="s">
        <v>465</v>
      </c>
      <c r="AI79" s="181">
        <v>20</v>
      </c>
      <c r="AJ79" s="182">
        <v>-65</v>
      </c>
      <c r="AK79" s="182"/>
      <c r="AL79" s="183">
        <v>-40</v>
      </c>
      <c r="AM79" s="42"/>
      <c r="AN79" s="178" t="s">
        <v>465</v>
      </c>
      <c r="AO79" s="179">
        <v>20</v>
      </c>
      <c r="AP79" s="179">
        <v>-65</v>
      </c>
      <c r="AQ79" s="179"/>
      <c r="AR79" s="180">
        <v>-40</v>
      </c>
      <c r="AT79" s="178" t="s">
        <v>465</v>
      </c>
      <c r="AU79" s="244">
        <f>VLOOKUP($AT79,[1]Scn1!Scn1_Q4_LR,MATCH(AU$6,[1]!Scn_CH,0),0)</f>
        <v>3.9999999999999991</v>
      </c>
      <c r="AV79" s="244">
        <f>VLOOKUP($AT79,[1]Scn1!Scn1_Q4_LR,MATCH(AV$6,[1]!Scn_CH,0),0)</f>
        <v>0</v>
      </c>
      <c r="AW79" s="244">
        <f>VLOOKUP($AT79,[1]Scn1!Scn1_Q4_LR,MATCH(AW$6,[1]!Scn_CH,0),0)</f>
        <v>0</v>
      </c>
      <c r="AX79" s="180">
        <f>VLOOKUP($AT79,[1]Scn1!Scn1_Q4_LR,MATCH(AX$6,[1]!Scn_CH,0),0)</f>
        <v>0</v>
      </c>
      <c r="AZ79" s="238" t="s">
        <v>465</v>
      </c>
      <c r="BA79" s="239"/>
      <c r="BB79" s="239"/>
      <c r="BC79" s="239"/>
      <c r="BD79" s="240"/>
      <c r="BF79" s="238" t="s">
        <v>465</v>
      </c>
      <c r="BG79" s="239"/>
      <c r="BH79" s="239"/>
      <c r="BI79" s="239"/>
      <c r="BJ79" s="240"/>
    </row>
    <row r="80" spans="4:62" x14ac:dyDescent="0.2">
      <c r="D80" s="178" t="s">
        <v>71</v>
      </c>
      <c r="E80" s="244">
        <f ca="1">IF(K80*Q80*E$112&lt;'Summary Results'!M$2,'Summary Results'!M$2/E$112,K80*Q80)</f>
        <v>0</v>
      </c>
      <c r="F80" s="244">
        <f ca="1">IF(L80*R80*F$112&lt;'Summary Results'!N$2,'Summary Results'!N$2/F$112,L80*R80)</f>
        <v>0</v>
      </c>
      <c r="G80" s="244">
        <f ca="1">IF(M80*S80*G$112&lt;'Summary Results'!O$2,'Summary Results'!O$2/G$112,M80*S80)</f>
        <v>0</v>
      </c>
      <c r="H80" s="180">
        <f ca="1">IF(N80*T80*H$112&lt;'Summary Results'!P$2,'Summary Results'!P$2/H$112,N80*T80)</f>
        <v>0</v>
      </c>
      <c r="I80" s="42"/>
      <c r="J80" s="175" t="s">
        <v>71</v>
      </c>
      <c r="K80" s="176">
        <f t="shared" ca="1" si="2"/>
        <v>1</v>
      </c>
      <c r="L80" s="176">
        <f t="shared" ca="1" si="2"/>
        <v>1</v>
      </c>
      <c r="M80" s="176">
        <f t="shared" ca="1" si="2"/>
        <v>1</v>
      </c>
      <c r="N80" s="177">
        <f t="shared" ca="1" si="2"/>
        <v>1</v>
      </c>
      <c r="O80" s="42"/>
      <c r="P80" s="178" t="s">
        <v>71</v>
      </c>
      <c r="Q80" s="179">
        <f ca="1"/>
        <v>0</v>
      </c>
      <c r="R80" s="179">
        <f ca="1"/>
        <v>0</v>
      </c>
      <c r="S80" s="179">
        <f ca="1"/>
        <v>0</v>
      </c>
      <c r="T80" s="180">
        <f ca="1"/>
        <v>0</v>
      </c>
      <c r="U80" s="42"/>
      <c r="V80" s="175" t="s">
        <v>71</v>
      </c>
      <c r="W80" s="181">
        <v>-75</v>
      </c>
      <c r="X80" s="182">
        <v>-75</v>
      </c>
      <c r="Y80" s="182"/>
      <c r="Z80" s="183"/>
      <c r="AA80" s="42"/>
      <c r="AB80" s="178" t="s">
        <v>71</v>
      </c>
      <c r="AC80" s="179">
        <v>-75</v>
      </c>
      <c r="AD80" s="184">
        <v>-75</v>
      </c>
      <c r="AE80" s="184"/>
      <c r="AF80" s="185"/>
      <c r="AG80" s="42"/>
      <c r="AH80" s="175" t="s">
        <v>71</v>
      </c>
      <c r="AI80" s="181">
        <v>-75</v>
      </c>
      <c r="AJ80" s="182">
        <v>-75</v>
      </c>
      <c r="AK80" s="182"/>
      <c r="AL80" s="183">
        <v>-75</v>
      </c>
      <c r="AM80" s="42"/>
      <c r="AN80" s="178" t="s">
        <v>71</v>
      </c>
      <c r="AO80" s="179">
        <v>-75</v>
      </c>
      <c r="AP80" s="179">
        <v>-75</v>
      </c>
      <c r="AQ80" s="179"/>
      <c r="AR80" s="180">
        <v>-75</v>
      </c>
      <c r="AT80" s="178" t="s">
        <v>71</v>
      </c>
      <c r="AU80" s="244">
        <f>VLOOKUP($AT80,[1]Scn1!Scn1_Q4_LR,MATCH(AU$6,[1]!Scn_CH,0),0)</f>
        <v>0</v>
      </c>
      <c r="AV80" s="244">
        <f>VLOOKUP($AT80,[1]Scn1!Scn1_Q4_LR,MATCH(AV$6,[1]!Scn_CH,0),0)</f>
        <v>0</v>
      </c>
      <c r="AW80" s="244">
        <f>VLOOKUP($AT80,[1]Scn1!Scn1_Q4_LR,MATCH(AW$6,[1]!Scn_CH,0),0)</f>
        <v>0</v>
      </c>
      <c r="AX80" s="180">
        <f>VLOOKUP($AT80,[1]Scn1!Scn1_Q4_LR,MATCH(AX$6,[1]!Scn_CH,0),0)</f>
        <v>0</v>
      </c>
      <c r="AZ80" s="238" t="s">
        <v>71</v>
      </c>
      <c r="BA80" s="239"/>
      <c r="BB80" s="239"/>
      <c r="BC80" s="239"/>
      <c r="BD80" s="240"/>
      <c r="BF80" s="238" t="s">
        <v>71</v>
      </c>
      <c r="BG80" s="239"/>
      <c r="BH80" s="239"/>
      <c r="BI80" s="239"/>
      <c r="BJ80" s="240"/>
    </row>
    <row r="81" spans="4:62" x14ac:dyDescent="0.2">
      <c r="D81" s="178" t="s">
        <v>466</v>
      </c>
      <c r="E81" s="244">
        <f ca="1">IF(K81*Q81*E$112&lt;'Summary Results'!M$2,'Summary Results'!M$2/E$112,K81*Q81)</f>
        <v>-14.999999999999996</v>
      </c>
      <c r="F81" s="244">
        <f ca="1">IF(L81*R81*F$112&lt;'Summary Results'!N$2,'Summary Results'!N$2/F$112,L81*R81)</f>
        <v>0</v>
      </c>
      <c r="G81" s="244">
        <f ca="1">IF(M81*S81*G$112&lt;'Summary Results'!O$2,'Summary Results'!O$2/G$112,M81*S81)</f>
        <v>0</v>
      </c>
      <c r="H81" s="180">
        <f ca="1">IF(N81*T81*H$112&lt;'Summary Results'!P$2,'Summary Results'!P$2/H$112,N81*T81)</f>
        <v>0</v>
      </c>
      <c r="I81" s="42"/>
      <c r="J81" s="175" t="s">
        <v>466</v>
      </c>
      <c r="K81" s="176">
        <f t="shared" ca="1" si="2"/>
        <v>1</v>
      </c>
      <c r="L81" s="176">
        <f t="shared" ca="1" si="2"/>
        <v>1</v>
      </c>
      <c r="M81" s="176">
        <f t="shared" ca="1" si="2"/>
        <v>1</v>
      </c>
      <c r="N81" s="177">
        <f t="shared" ca="1" si="2"/>
        <v>1</v>
      </c>
      <c r="O81" s="42"/>
      <c r="P81" s="178" t="s">
        <v>466</v>
      </c>
      <c r="Q81" s="179">
        <f ca="1"/>
        <v>-14.999999999999996</v>
      </c>
      <c r="R81" s="179">
        <f ca="1"/>
        <v>0</v>
      </c>
      <c r="S81" s="179">
        <f ca="1"/>
        <v>0</v>
      </c>
      <c r="T81" s="180">
        <f ca="1"/>
        <v>0</v>
      </c>
      <c r="U81" s="42"/>
      <c r="V81" s="175" t="s">
        <v>466</v>
      </c>
      <c r="W81" s="181"/>
      <c r="X81" s="182">
        <v>-75</v>
      </c>
      <c r="Y81" s="182"/>
      <c r="Z81" s="183"/>
      <c r="AA81" s="42"/>
      <c r="AB81" s="178" t="s">
        <v>466</v>
      </c>
      <c r="AC81" s="179">
        <v>-75</v>
      </c>
      <c r="AD81" s="184">
        <v>-75</v>
      </c>
      <c r="AE81" s="184"/>
      <c r="AF81" s="185"/>
      <c r="AG81" s="42"/>
      <c r="AH81" s="175" t="s">
        <v>466</v>
      </c>
      <c r="AI81" s="181">
        <v>-75</v>
      </c>
      <c r="AJ81" s="182">
        <v>-75</v>
      </c>
      <c r="AK81" s="182"/>
      <c r="AL81" s="183">
        <v>-75</v>
      </c>
      <c r="AM81" s="42"/>
      <c r="AN81" s="178" t="s">
        <v>466</v>
      </c>
      <c r="AO81" s="179">
        <v>-75</v>
      </c>
      <c r="AP81" s="179">
        <v>-75</v>
      </c>
      <c r="AQ81" s="179"/>
      <c r="AR81" s="180">
        <v>-75</v>
      </c>
      <c r="AT81" s="178" t="s">
        <v>466</v>
      </c>
      <c r="AU81" s="244">
        <f>VLOOKUP($AT81,[1]Scn1!Scn1_Q4_LR,MATCH(AU$6,[1]!Scn_CH,0),0)</f>
        <v>-14.999999999999996</v>
      </c>
      <c r="AV81" s="244">
        <f>VLOOKUP($AT81,[1]Scn1!Scn1_Q4_LR,MATCH(AV$6,[1]!Scn_CH,0),0)</f>
        <v>0</v>
      </c>
      <c r="AW81" s="244">
        <f>VLOOKUP($AT81,[1]Scn1!Scn1_Q4_LR,MATCH(AW$6,[1]!Scn_CH,0),0)</f>
        <v>0</v>
      </c>
      <c r="AX81" s="180">
        <f>VLOOKUP($AT81,[1]Scn1!Scn1_Q4_LR,MATCH(AX$6,[1]!Scn_CH,0),0)</f>
        <v>0</v>
      </c>
      <c r="AZ81" s="238" t="s">
        <v>466</v>
      </c>
      <c r="BA81" s="239"/>
      <c r="BB81" s="239"/>
      <c r="BC81" s="239"/>
      <c r="BD81" s="240"/>
      <c r="BF81" s="238" t="s">
        <v>466</v>
      </c>
      <c r="BG81" s="239"/>
      <c r="BH81" s="239"/>
      <c r="BI81" s="239"/>
      <c r="BJ81" s="240"/>
    </row>
    <row r="82" spans="4:62" x14ac:dyDescent="0.2">
      <c r="D82" s="178" t="s">
        <v>467</v>
      </c>
      <c r="E82" s="244">
        <f ca="1">IF(K82*Q82*E$112&lt;'Summary Results'!M$2,'Summary Results'!M$2/E$112,K82*Q82)</f>
        <v>-14.999999999999996</v>
      </c>
      <c r="F82" s="244">
        <f ca="1">IF(L82*R82*F$112&lt;'Summary Results'!N$2,'Summary Results'!N$2/F$112,L82*R82)</f>
        <v>0</v>
      </c>
      <c r="G82" s="244">
        <f ca="1">IF(M82*S82*G$112&lt;'Summary Results'!O$2,'Summary Results'!O$2/G$112,M82*S82)</f>
        <v>0</v>
      </c>
      <c r="H82" s="180">
        <f ca="1">IF(N82*T82*H$112&lt;'Summary Results'!P$2,'Summary Results'!P$2/H$112,N82*T82)</f>
        <v>0</v>
      </c>
      <c r="I82" s="42"/>
      <c r="J82" s="175" t="s">
        <v>467</v>
      </c>
      <c r="K82" s="176">
        <f t="shared" ca="1" si="2"/>
        <v>1</v>
      </c>
      <c r="L82" s="176">
        <f t="shared" ca="1" si="2"/>
        <v>1</v>
      </c>
      <c r="M82" s="176">
        <f t="shared" ca="1" si="2"/>
        <v>1</v>
      </c>
      <c r="N82" s="177">
        <f t="shared" ca="1" si="2"/>
        <v>1</v>
      </c>
      <c r="O82" s="42"/>
      <c r="P82" s="178" t="s">
        <v>467</v>
      </c>
      <c r="Q82" s="179">
        <f ca="1"/>
        <v>-14.999999999999996</v>
      </c>
      <c r="R82" s="179">
        <f ca="1"/>
        <v>0</v>
      </c>
      <c r="S82" s="179">
        <f ca="1"/>
        <v>0</v>
      </c>
      <c r="T82" s="180">
        <f ca="1"/>
        <v>0</v>
      </c>
      <c r="U82" s="42"/>
      <c r="V82" s="175" t="s">
        <v>467</v>
      </c>
      <c r="W82" s="181"/>
      <c r="X82" s="182">
        <v>-75</v>
      </c>
      <c r="Y82" s="182"/>
      <c r="Z82" s="183"/>
      <c r="AA82" s="42"/>
      <c r="AB82" s="178" t="s">
        <v>467</v>
      </c>
      <c r="AC82" s="179">
        <v>-75</v>
      </c>
      <c r="AD82" s="184">
        <v>-75</v>
      </c>
      <c r="AE82" s="184"/>
      <c r="AF82" s="185"/>
      <c r="AG82" s="42"/>
      <c r="AH82" s="175" t="s">
        <v>467</v>
      </c>
      <c r="AI82" s="181">
        <v>-75</v>
      </c>
      <c r="AJ82" s="182">
        <v>-75</v>
      </c>
      <c r="AK82" s="182"/>
      <c r="AL82" s="183">
        <v>-75</v>
      </c>
      <c r="AM82" s="42"/>
      <c r="AN82" s="178" t="s">
        <v>467</v>
      </c>
      <c r="AO82" s="179">
        <v>-75</v>
      </c>
      <c r="AP82" s="179">
        <v>-75</v>
      </c>
      <c r="AQ82" s="179"/>
      <c r="AR82" s="180">
        <v>-75</v>
      </c>
      <c r="AT82" s="178" t="s">
        <v>467</v>
      </c>
      <c r="AU82" s="244">
        <f>VLOOKUP($AT82,[1]Scn1!Scn1_Q4_LR,MATCH(AU$6,[1]!Scn_CH,0),0)</f>
        <v>-14.999999999999996</v>
      </c>
      <c r="AV82" s="244">
        <f>VLOOKUP($AT82,[1]Scn1!Scn1_Q4_LR,MATCH(AV$6,[1]!Scn_CH,0),0)</f>
        <v>0</v>
      </c>
      <c r="AW82" s="244">
        <f>VLOOKUP($AT82,[1]Scn1!Scn1_Q4_LR,MATCH(AW$6,[1]!Scn_CH,0),0)</f>
        <v>0</v>
      </c>
      <c r="AX82" s="180">
        <f>VLOOKUP($AT82,[1]Scn1!Scn1_Q4_LR,MATCH(AX$6,[1]!Scn_CH,0),0)</f>
        <v>0</v>
      </c>
      <c r="AZ82" s="238" t="s">
        <v>467</v>
      </c>
      <c r="BA82" s="239"/>
      <c r="BB82" s="239"/>
      <c r="BC82" s="239"/>
      <c r="BD82" s="240"/>
      <c r="BF82" s="238" t="s">
        <v>467</v>
      </c>
      <c r="BG82" s="239"/>
      <c r="BH82" s="239"/>
      <c r="BI82" s="239"/>
      <c r="BJ82" s="240"/>
    </row>
    <row r="83" spans="4:62" x14ac:dyDescent="0.2">
      <c r="D83" s="178" t="s">
        <v>468</v>
      </c>
      <c r="E83" s="244">
        <f ca="1">IF(K83*Q83*E$112&lt;'Summary Results'!M$2,'Summary Results'!M$2/E$112,K83*Q83)</f>
        <v>-14.999999999999996</v>
      </c>
      <c r="F83" s="244">
        <f ca="1">IF(L83*R83*F$112&lt;'Summary Results'!N$2,'Summary Results'!N$2/F$112,L83*R83)</f>
        <v>0</v>
      </c>
      <c r="G83" s="244">
        <f ca="1">IF(M83*S83*G$112&lt;'Summary Results'!O$2,'Summary Results'!O$2/G$112,M83*S83)</f>
        <v>0</v>
      </c>
      <c r="H83" s="180">
        <f ca="1">IF(N83*T83*H$112&lt;'Summary Results'!P$2,'Summary Results'!P$2/H$112,N83*T83)</f>
        <v>0</v>
      </c>
      <c r="I83" s="42"/>
      <c r="J83" s="175" t="s">
        <v>468</v>
      </c>
      <c r="K83" s="176">
        <f t="shared" ca="1" si="2"/>
        <v>1</v>
      </c>
      <c r="L83" s="176">
        <f t="shared" ca="1" si="2"/>
        <v>1</v>
      </c>
      <c r="M83" s="176">
        <f t="shared" ca="1" si="2"/>
        <v>1</v>
      </c>
      <c r="N83" s="177">
        <f t="shared" ca="1" si="2"/>
        <v>1</v>
      </c>
      <c r="O83" s="42"/>
      <c r="P83" s="178" t="s">
        <v>468</v>
      </c>
      <c r="Q83" s="179">
        <f ca="1"/>
        <v>-14.999999999999996</v>
      </c>
      <c r="R83" s="179">
        <f ca="1"/>
        <v>0</v>
      </c>
      <c r="S83" s="179">
        <f ca="1"/>
        <v>0</v>
      </c>
      <c r="T83" s="180">
        <f ca="1"/>
        <v>0</v>
      </c>
      <c r="U83" s="42"/>
      <c r="V83" s="175" t="s">
        <v>468</v>
      </c>
      <c r="W83" s="181"/>
      <c r="X83" s="182"/>
      <c r="Y83" s="182"/>
      <c r="Z83" s="183">
        <v>-75</v>
      </c>
      <c r="AA83" s="42"/>
      <c r="AB83" s="178" t="s">
        <v>468</v>
      </c>
      <c r="AC83" s="179">
        <v>-75</v>
      </c>
      <c r="AD83" s="184"/>
      <c r="AE83" s="184"/>
      <c r="AF83" s="185">
        <v>-75</v>
      </c>
      <c r="AG83" s="42"/>
      <c r="AH83" s="175" t="s">
        <v>468</v>
      </c>
      <c r="AI83" s="181">
        <v>-75</v>
      </c>
      <c r="AJ83" s="182"/>
      <c r="AK83" s="182"/>
      <c r="AL83" s="183">
        <v>-75</v>
      </c>
      <c r="AM83" s="42"/>
      <c r="AN83" s="178" t="s">
        <v>468</v>
      </c>
      <c r="AO83" s="179">
        <v>-75</v>
      </c>
      <c r="AP83" s="179">
        <v>-75</v>
      </c>
      <c r="AQ83" s="179"/>
      <c r="AR83" s="180">
        <v>-75</v>
      </c>
      <c r="AT83" s="178" t="s">
        <v>468</v>
      </c>
      <c r="AU83" s="244">
        <f>VLOOKUP($AT83,[1]Scn1!Scn1_Q4_LR,MATCH(AU$6,[1]!Scn_CH,0),0)</f>
        <v>-14.999999999999996</v>
      </c>
      <c r="AV83" s="244">
        <f>VLOOKUP($AT83,[1]Scn1!Scn1_Q4_LR,MATCH(AV$6,[1]!Scn_CH,0),0)</f>
        <v>0</v>
      </c>
      <c r="AW83" s="244">
        <f>VLOOKUP($AT83,[1]Scn1!Scn1_Q4_LR,MATCH(AW$6,[1]!Scn_CH,0),0)</f>
        <v>0</v>
      </c>
      <c r="AX83" s="180">
        <f>VLOOKUP($AT83,[1]Scn1!Scn1_Q4_LR,MATCH(AX$6,[1]!Scn_CH,0),0)</f>
        <v>0</v>
      </c>
      <c r="AZ83" s="238" t="s">
        <v>468</v>
      </c>
      <c r="BA83" s="239"/>
      <c r="BB83" s="239"/>
      <c r="BC83" s="239"/>
      <c r="BD83" s="240"/>
      <c r="BF83" s="238" t="s">
        <v>468</v>
      </c>
      <c r="BG83" s="239"/>
      <c r="BH83" s="239"/>
      <c r="BI83" s="239"/>
      <c r="BJ83" s="240"/>
    </row>
    <row r="84" spans="4:62" x14ac:dyDescent="0.2">
      <c r="D84" s="178" t="s">
        <v>469</v>
      </c>
      <c r="E84" s="244">
        <f ca="1">IF(K84*Q84*E$112&lt;'Summary Results'!M$2,'Summary Results'!M$2/E$112,K84*Q84)</f>
        <v>0</v>
      </c>
      <c r="F84" s="244">
        <f ca="1">IF(L84*R84*F$112&lt;'Summary Results'!N$2,'Summary Results'!N$2/F$112,L84*R84)</f>
        <v>0</v>
      </c>
      <c r="G84" s="244">
        <f ca="1">IF(M84*S84*G$112&lt;'Summary Results'!O$2,'Summary Results'!O$2/G$112,M84*S84)</f>
        <v>0</v>
      </c>
      <c r="H84" s="180">
        <f ca="1">IF(N84*T84*H$112&lt;'Summary Results'!P$2,'Summary Results'!P$2/H$112,N84*T84)</f>
        <v>0</v>
      </c>
      <c r="I84" s="42"/>
      <c r="J84" s="175" t="s">
        <v>469</v>
      </c>
      <c r="K84" s="176">
        <f t="shared" ca="1" si="2"/>
        <v>1</v>
      </c>
      <c r="L84" s="176">
        <f t="shared" ca="1" si="2"/>
        <v>1</v>
      </c>
      <c r="M84" s="176">
        <f t="shared" ca="1" si="2"/>
        <v>1</v>
      </c>
      <c r="N84" s="177">
        <f t="shared" ca="1" si="2"/>
        <v>1</v>
      </c>
      <c r="O84" s="42"/>
      <c r="P84" s="178" t="s">
        <v>469</v>
      </c>
      <c r="Q84" s="179">
        <f ca="1"/>
        <v>0</v>
      </c>
      <c r="R84" s="179">
        <f ca="1"/>
        <v>0</v>
      </c>
      <c r="S84" s="179">
        <f ca="1"/>
        <v>0</v>
      </c>
      <c r="T84" s="180">
        <f ca="1"/>
        <v>0</v>
      </c>
      <c r="U84" s="42"/>
      <c r="V84" s="175" t="s">
        <v>469</v>
      </c>
      <c r="W84" s="181">
        <v>-75</v>
      </c>
      <c r="X84" s="182"/>
      <c r="Y84" s="182"/>
      <c r="Z84" s="183"/>
      <c r="AA84" s="42"/>
      <c r="AB84" s="178" t="s">
        <v>469</v>
      </c>
      <c r="AC84" s="179">
        <v>-75</v>
      </c>
      <c r="AD84" s="184"/>
      <c r="AE84" s="184"/>
      <c r="AF84" s="185"/>
      <c r="AG84" s="42"/>
      <c r="AH84" s="175" t="s">
        <v>469</v>
      </c>
      <c r="AI84" s="181">
        <v>-75</v>
      </c>
      <c r="AJ84" s="182"/>
      <c r="AK84" s="182"/>
      <c r="AL84" s="183">
        <v>-75</v>
      </c>
      <c r="AM84" s="42"/>
      <c r="AN84" s="178" t="s">
        <v>469</v>
      </c>
      <c r="AO84" s="179">
        <v>-75</v>
      </c>
      <c r="AP84" s="179">
        <v>-75</v>
      </c>
      <c r="AQ84" s="179"/>
      <c r="AR84" s="180">
        <v>-75</v>
      </c>
      <c r="AT84" s="178" t="s">
        <v>469</v>
      </c>
      <c r="AU84" s="244">
        <f>VLOOKUP($AT84,[1]Scn1!Scn1_Q4_LR,MATCH(AU$6,[1]!Scn_CH,0),0)</f>
        <v>0</v>
      </c>
      <c r="AV84" s="244">
        <f>VLOOKUP($AT84,[1]Scn1!Scn1_Q4_LR,MATCH(AV$6,[1]!Scn_CH,0),0)</f>
        <v>0</v>
      </c>
      <c r="AW84" s="244">
        <f>VLOOKUP($AT84,[1]Scn1!Scn1_Q4_LR,MATCH(AW$6,[1]!Scn_CH,0),0)</f>
        <v>0</v>
      </c>
      <c r="AX84" s="180">
        <f>VLOOKUP($AT84,[1]Scn1!Scn1_Q4_LR,MATCH(AX$6,[1]!Scn_CH,0),0)</f>
        <v>0</v>
      </c>
      <c r="AZ84" s="238" t="s">
        <v>469</v>
      </c>
      <c r="BA84" s="239"/>
      <c r="BB84" s="239"/>
      <c r="BC84" s="239"/>
      <c r="BD84" s="240"/>
      <c r="BF84" s="238" t="s">
        <v>469</v>
      </c>
      <c r="BG84" s="239"/>
      <c r="BH84" s="239"/>
      <c r="BI84" s="239"/>
      <c r="BJ84" s="240"/>
    </row>
    <row r="85" spans="4:62" x14ac:dyDescent="0.2">
      <c r="D85" s="178" t="s">
        <v>76</v>
      </c>
      <c r="E85" s="244">
        <f ca="1">IF(K85*Q85*E$112&lt;'Summary Results'!M$2,'Summary Results'!M$2/E$112,K85*Q85)</f>
        <v>-15.999999999999996</v>
      </c>
      <c r="F85" s="244">
        <f ca="1">IF(L85*R85*F$112&lt;'Summary Results'!N$2,'Summary Results'!N$2/F$112,L85*R85)</f>
        <v>0</v>
      </c>
      <c r="G85" s="244">
        <f ca="1">IF(M85*S85*G$112&lt;'Summary Results'!O$2,'Summary Results'!O$2/G$112,M85*S85)</f>
        <v>0</v>
      </c>
      <c r="H85" s="180">
        <f ca="1">IF(N85*T85*H$112&lt;'Summary Results'!P$2,'Summary Results'!P$2/H$112,N85*T85)</f>
        <v>0</v>
      </c>
      <c r="I85" s="42"/>
      <c r="J85" s="175" t="s">
        <v>76</v>
      </c>
      <c r="K85" s="176">
        <f t="shared" ca="1" si="2"/>
        <v>1</v>
      </c>
      <c r="L85" s="176">
        <f t="shared" ca="1" si="2"/>
        <v>1</v>
      </c>
      <c r="M85" s="176">
        <f t="shared" ca="1" si="2"/>
        <v>1</v>
      </c>
      <c r="N85" s="177">
        <f t="shared" ca="1" si="2"/>
        <v>1</v>
      </c>
      <c r="O85" s="42"/>
      <c r="P85" s="178" t="s">
        <v>76</v>
      </c>
      <c r="Q85" s="179">
        <f ca="1"/>
        <v>-15.999999999999996</v>
      </c>
      <c r="R85" s="179">
        <f ca="1"/>
        <v>0</v>
      </c>
      <c r="S85" s="179">
        <f ca="1"/>
        <v>0</v>
      </c>
      <c r="T85" s="180">
        <f ca="1"/>
        <v>0</v>
      </c>
      <c r="U85" s="42"/>
      <c r="V85" s="175" t="s">
        <v>76</v>
      </c>
      <c r="W85" s="181"/>
      <c r="X85" s="182">
        <v>-80</v>
      </c>
      <c r="Y85" s="182"/>
      <c r="Z85" s="183"/>
      <c r="AA85" s="42"/>
      <c r="AB85" s="178" t="s">
        <v>76</v>
      </c>
      <c r="AC85" s="179">
        <v>-80</v>
      </c>
      <c r="AD85" s="184">
        <v>-80</v>
      </c>
      <c r="AE85" s="184"/>
      <c r="AF85" s="185"/>
      <c r="AG85" s="42"/>
      <c r="AH85" s="175" t="s">
        <v>76</v>
      </c>
      <c r="AI85" s="181">
        <v>-80</v>
      </c>
      <c r="AJ85" s="182">
        <v>-80</v>
      </c>
      <c r="AK85" s="182"/>
      <c r="AL85" s="183">
        <v>-80</v>
      </c>
      <c r="AM85" s="42"/>
      <c r="AN85" s="178" t="s">
        <v>76</v>
      </c>
      <c r="AO85" s="179">
        <v>-80</v>
      </c>
      <c r="AP85" s="179">
        <v>-80</v>
      </c>
      <c r="AQ85" s="179"/>
      <c r="AR85" s="180">
        <v>-80</v>
      </c>
      <c r="AT85" s="178" t="s">
        <v>76</v>
      </c>
      <c r="AU85" s="244">
        <f>VLOOKUP($AT85,[1]Scn1!Scn1_Q4_LR,MATCH(AU$6,[1]!Scn_CH,0),0)</f>
        <v>-15.999999999999996</v>
      </c>
      <c r="AV85" s="244">
        <f>VLOOKUP($AT85,[1]Scn1!Scn1_Q4_LR,MATCH(AV$6,[1]!Scn_CH,0),0)</f>
        <v>0</v>
      </c>
      <c r="AW85" s="244">
        <f>VLOOKUP($AT85,[1]Scn1!Scn1_Q4_LR,MATCH(AW$6,[1]!Scn_CH,0),0)</f>
        <v>0</v>
      </c>
      <c r="AX85" s="180">
        <f>VLOOKUP($AT85,[1]Scn1!Scn1_Q4_LR,MATCH(AX$6,[1]!Scn_CH,0),0)</f>
        <v>0</v>
      </c>
      <c r="AZ85" s="238" t="s">
        <v>76</v>
      </c>
      <c r="BA85" s="239"/>
      <c r="BB85" s="239"/>
      <c r="BC85" s="239"/>
      <c r="BD85" s="240"/>
      <c r="BF85" s="238" t="s">
        <v>76</v>
      </c>
      <c r="BG85" s="239"/>
      <c r="BH85" s="239"/>
      <c r="BI85" s="239"/>
      <c r="BJ85" s="240"/>
    </row>
    <row r="86" spans="4:62" x14ac:dyDescent="0.2">
      <c r="D86" s="178" t="s">
        <v>470</v>
      </c>
      <c r="E86" s="244">
        <f ca="1">IF(K86*Q86*E$112&lt;'Summary Results'!M$2,'Summary Results'!M$2/E$112,K86*Q86)</f>
        <v>-15.999999999999996</v>
      </c>
      <c r="F86" s="244">
        <f ca="1">IF(L86*R86*F$112&lt;'Summary Results'!N$2,'Summary Results'!N$2/F$112,L86*R86)</f>
        <v>0</v>
      </c>
      <c r="G86" s="244">
        <f ca="1">IF(M86*S86*G$112&lt;'Summary Results'!O$2,'Summary Results'!O$2/G$112,M86*S86)</f>
        <v>0</v>
      </c>
      <c r="H86" s="180">
        <f ca="1">IF(N86*T86*H$112&lt;'Summary Results'!P$2,'Summary Results'!P$2/H$112,N86*T86)</f>
        <v>0</v>
      </c>
      <c r="I86" s="42"/>
      <c r="J86" s="175" t="s">
        <v>470</v>
      </c>
      <c r="K86" s="176">
        <f t="shared" ca="1" si="2"/>
        <v>1</v>
      </c>
      <c r="L86" s="176">
        <f t="shared" ca="1" si="2"/>
        <v>1</v>
      </c>
      <c r="M86" s="176">
        <f t="shared" ca="1" si="2"/>
        <v>1</v>
      </c>
      <c r="N86" s="177">
        <f t="shared" ca="1" si="2"/>
        <v>1</v>
      </c>
      <c r="O86" s="42"/>
      <c r="P86" s="178" t="s">
        <v>470</v>
      </c>
      <c r="Q86" s="179">
        <f ca="1"/>
        <v>-15.999999999999996</v>
      </c>
      <c r="R86" s="179">
        <f ca="1"/>
        <v>0</v>
      </c>
      <c r="S86" s="179">
        <f ca="1"/>
        <v>0</v>
      </c>
      <c r="T86" s="180">
        <f ca="1"/>
        <v>0</v>
      </c>
      <c r="U86" s="42"/>
      <c r="V86" s="175" t="s">
        <v>470</v>
      </c>
      <c r="W86" s="181"/>
      <c r="X86" s="182">
        <v>-80</v>
      </c>
      <c r="Y86" s="182"/>
      <c r="Z86" s="183"/>
      <c r="AA86" s="42"/>
      <c r="AB86" s="178" t="s">
        <v>470</v>
      </c>
      <c r="AC86" s="179">
        <v>-80</v>
      </c>
      <c r="AD86" s="184">
        <v>-80</v>
      </c>
      <c r="AE86" s="184"/>
      <c r="AF86" s="185"/>
      <c r="AG86" s="42"/>
      <c r="AH86" s="175" t="s">
        <v>470</v>
      </c>
      <c r="AI86" s="181">
        <v>-80</v>
      </c>
      <c r="AJ86" s="182">
        <v>-80</v>
      </c>
      <c r="AK86" s="182"/>
      <c r="AL86" s="183">
        <v>-80</v>
      </c>
      <c r="AM86" s="42"/>
      <c r="AN86" s="178" t="s">
        <v>470</v>
      </c>
      <c r="AO86" s="179">
        <v>-80</v>
      </c>
      <c r="AP86" s="179">
        <v>-80</v>
      </c>
      <c r="AQ86" s="179"/>
      <c r="AR86" s="180">
        <v>-80</v>
      </c>
      <c r="AT86" s="178" t="s">
        <v>470</v>
      </c>
      <c r="AU86" s="244">
        <f>VLOOKUP($AT86,[1]Scn1!Scn1_Q4_LR,MATCH(AU$6,[1]!Scn_CH,0),0)</f>
        <v>-15.999999999999996</v>
      </c>
      <c r="AV86" s="244">
        <f>VLOOKUP($AT86,[1]Scn1!Scn1_Q4_LR,MATCH(AV$6,[1]!Scn_CH,0),0)</f>
        <v>0</v>
      </c>
      <c r="AW86" s="244">
        <f>VLOOKUP($AT86,[1]Scn1!Scn1_Q4_LR,MATCH(AW$6,[1]!Scn_CH,0),0)</f>
        <v>0</v>
      </c>
      <c r="AX86" s="180">
        <f>VLOOKUP($AT86,[1]Scn1!Scn1_Q4_LR,MATCH(AX$6,[1]!Scn_CH,0),0)</f>
        <v>0</v>
      </c>
      <c r="AZ86" s="238" t="s">
        <v>470</v>
      </c>
      <c r="BA86" s="239"/>
      <c r="BB86" s="239"/>
      <c r="BC86" s="239"/>
      <c r="BD86" s="240"/>
      <c r="BF86" s="238" t="s">
        <v>470</v>
      </c>
      <c r="BG86" s="239"/>
      <c r="BH86" s="239"/>
      <c r="BI86" s="239"/>
      <c r="BJ86" s="240"/>
    </row>
    <row r="87" spans="4:62" x14ac:dyDescent="0.2">
      <c r="D87" s="178" t="s">
        <v>77</v>
      </c>
      <c r="E87" s="244">
        <f ca="1">IF(K87*Q87*E$112&lt;'Summary Results'!M$2,'Summary Results'!M$2/E$112,K87*Q87)</f>
        <v>-7.9999999999999982</v>
      </c>
      <c r="F87" s="244">
        <f ca="1">IF(L87*R87*F$112&lt;'Summary Results'!N$2,'Summary Results'!N$2/F$112,L87*R87)</f>
        <v>0</v>
      </c>
      <c r="G87" s="244">
        <f ca="1">IF(M87*S87*G$112&lt;'Summary Results'!O$2,'Summary Results'!O$2/G$112,M87*S87)</f>
        <v>0</v>
      </c>
      <c r="H87" s="180">
        <f ca="1">IF(N87*T87*H$112&lt;'Summary Results'!P$2,'Summary Results'!P$2/H$112,N87*T87)</f>
        <v>0</v>
      </c>
      <c r="I87" s="42"/>
      <c r="J87" s="175" t="s">
        <v>77</v>
      </c>
      <c r="K87" s="176">
        <f t="shared" ca="1" si="2"/>
        <v>1</v>
      </c>
      <c r="L87" s="176">
        <f t="shared" ca="1" si="2"/>
        <v>1</v>
      </c>
      <c r="M87" s="176">
        <f t="shared" ca="1" si="2"/>
        <v>1</v>
      </c>
      <c r="N87" s="177">
        <f t="shared" ca="1" si="2"/>
        <v>1</v>
      </c>
      <c r="O87" s="42"/>
      <c r="P87" s="178" t="s">
        <v>77</v>
      </c>
      <c r="Q87" s="179">
        <f ca="1"/>
        <v>-7.9999999999999982</v>
      </c>
      <c r="R87" s="179">
        <f ca="1"/>
        <v>0</v>
      </c>
      <c r="S87" s="179">
        <f ca="1"/>
        <v>0</v>
      </c>
      <c r="T87" s="180">
        <f ca="1"/>
        <v>0</v>
      </c>
      <c r="U87" s="42"/>
      <c r="V87" s="175" t="s">
        <v>77</v>
      </c>
      <c r="W87" s="181"/>
      <c r="X87" s="182"/>
      <c r="Y87" s="182"/>
      <c r="Z87" s="183">
        <v>-40</v>
      </c>
      <c r="AA87" s="42"/>
      <c r="AB87" s="178" t="s">
        <v>77</v>
      </c>
      <c r="AC87" s="179">
        <v>-40</v>
      </c>
      <c r="AD87" s="184"/>
      <c r="AE87" s="184"/>
      <c r="AF87" s="185">
        <v>-40</v>
      </c>
      <c r="AG87" s="42"/>
      <c r="AH87" s="175" t="s">
        <v>77</v>
      </c>
      <c r="AI87" s="181">
        <v>-40</v>
      </c>
      <c r="AJ87" s="182"/>
      <c r="AK87" s="182"/>
      <c r="AL87" s="183">
        <v>-40</v>
      </c>
      <c r="AM87" s="42"/>
      <c r="AN87" s="178" t="s">
        <v>77</v>
      </c>
      <c r="AO87" s="179">
        <v>-40</v>
      </c>
      <c r="AP87" s="179">
        <v>-65</v>
      </c>
      <c r="AQ87" s="179"/>
      <c r="AR87" s="180">
        <v>-40</v>
      </c>
      <c r="AT87" s="178" t="s">
        <v>77</v>
      </c>
      <c r="AU87" s="244">
        <f>VLOOKUP($AT87,[1]Scn1!Scn1_Q4_LR,MATCH(AU$6,[1]!Scn_CH,0),0)</f>
        <v>-7.9999999999999982</v>
      </c>
      <c r="AV87" s="244">
        <f>VLOOKUP($AT87,[1]Scn1!Scn1_Q4_LR,MATCH(AV$6,[1]!Scn_CH,0),0)</f>
        <v>0</v>
      </c>
      <c r="AW87" s="244">
        <f>VLOOKUP($AT87,[1]Scn1!Scn1_Q4_LR,MATCH(AW$6,[1]!Scn_CH,0),0)</f>
        <v>0</v>
      </c>
      <c r="AX87" s="180">
        <f>VLOOKUP($AT87,[1]Scn1!Scn1_Q4_LR,MATCH(AX$6,[1]!Scn_CH,0),0)</f>
        <v>0</v>
      </c>
      <c r="AZ87" s="238" t="s">
        <v>77</v>
      </c>
      <c r="BA87" s="239"/>
      <c r="BB87" s="239"/>
      <c r="BC87" s="239"/>
      <c r="BD87" s="240"/>
      <c r="BF87" s="238" t="s">
        <v>77</v>
      </c>
      <c r="BG87" s="239"/>
      <c r="BH87" s="239"/>
      <c r="BI87" s="239"/>
      <c r="BJ87" s="240"/>
    </row>
    <row r="88" spans="4:62" x14ac:dyDescent="0.2">
      <c r="D88" s="178" t="s">
        <v>471</v>
      </c>
      <c r="E88" s="244">
        <f ca="1">IF(K88*Q88*E$112&lt;'Summary Results'!M$2,'Summary Results'!M$2/E$112,K88*Q88)</f>
        <v>-1.9999999999999996</v>
      </c>
      <c r="F88" s="244">
        <f ca="1">IF(L88*R88*F$112&lt;'Summary Results'!N$2,'Summary Results'!N$2/F$112,L88*R88)</f>
        <v>0</v>
      </c>
      <c r="G88" s="244">
        <f ca="1">IF(M88*S88*G$112&lt;'Summary Results'!O$2,'Summary Results'!O$2/G$112,M88*S88)</f>
        <v>0</v>
      </c>
      <c r="H88" s="180">
        <f ca="1">IF(N88*T88*H$112&lt;'Summary Results'!P$2,'Summary Results'!P$2/H$112,N88*T88)</f>
        <v>0</v>
      </c>
      <c r="I88" s="42"/>
      <c r="J88" s="175" t="s">
        <v>471</v>
      </c>
      <c r="K88" s="176">
        <f t="shared" ca="1" si="2"/>
        <v>1</v>
      </c>
      <c r="L88" s="176">
        <f t="shared" ca="1" si="2"/>
        <v>1</v>
      </c>
      <c r="M88" s="176">
        <f t="shared" ca="1" si="2"/>
        <v>1</v>
      </c>
      <c r="N88" s="177">
        <f t="shared" ca="1" si="2"/>
        <v>1</v>
      </c>
      <c r="O88" s="42"/>
      <c r="P88" s="178" t="s">
        <v>471</v>
      </c>
      <c r="Q88" s="179">
        <f ca="1"/>
        <v>-1.9999999999999996</v>
      </c>
      <c r="R88" s="179">
        <f ca="1"/>
        <v>0</v>
      </c>
      <c r="S88" s="179">
        <f ca="1"/>
        <v>0</v>
      </c>
      <c r="T88" s="180">
        <f ca="1"/>
        <v>0</v>
      </c>
      <c r="U88" s="42"/>
      <c r="V88" s="175" t="s">
        <v>471</v>
      </c>
      <c r="W88" s="181">
        <v>-80</v>
      </c>
      <c r="X88" s="182"/>
      <c r="Y88" s="182"/>
      <c r="Z88" s="183"/>
      <c r="AA88" s="42"/>
      <c r="AB88" s="178" t="s">
        <v>471</v>
      </c>
      <c r="AC88" s="179">
        <v>-90</v>
      </c>
      <c r="AD88" s="184"/>
      <c r="AE88" s="184"/>
      <c r="AF88" s="185"/>
      <c r="AG88" s="42"/>
      <c r="AH88" s="175" t="s">
        <v>471</v>
      </c>
      <c r="AI88" s="181">
        <v>-90</v>
      </c>
      <c r="AJ88" s="182"/>
      <c r="AK88" s="182"/>
      <c r="AL88" s="183">
        <v>-90</v>
      </c>
      <c r="AM88" s="42"/>
      <c r="AN88" s="178" t="s">
        <v>471</v>
      </c>
      <c r="AO88" s="179">
        <v>-90</v>
      </c>
      <c r="AP88" s="179">
        <v>-90</v>
      </c>
      <c r="AQ88" s="179"/>
      <c r="AR88" s="180">
        <v>-90</v>
      </c>
      <c r="AT88" s="178" t="s">
        <v>471</v>
      </c>
      <c r="AU88" s="244">
        <f>VLOOKUP($AT88,[1]Scn1!Scn1_Q4_LR,MATCH(AU$6,[1]!Scn_CH,0),0)</f>
        <v>-1.9999999999999996</v>
      </c>
      <c r="AV88" s="244">
        <f>VLOOKUP($AT88,[1]Scn1!Scn1_Q4_LR,MATCH(AV$6,[1]!Scn_CH,0),0)</f>
        <v>0</v>
      </c>
      <c r="AW88" s="244">
        <f>VLOOKUP($AT88,[1]Scn1!Scn1_Q4_LR,MATCH(AW$6,[1]!Scn_CH,0),0)</f>
        <v>0</v>
      </c>
      <c r="AX88" s="180">
        <f>VLOOKUP($AT88,[1]Scn1!Scn1_Q4_LR,MATCH(AX$6,[1]!Scn_CH,0),0)</f>
        <v>0</v>
      </c>
      <c r="AZ88" s="238" t="s">
        <v>471</v>
      </c>
      <c r="BA88" s="239"/>
      <c r="BB88" s="239"/>
      <c r="BC88" s="239"/>
      <c r="BD88" s="240"/>
      <c r="BF88" s="238" t="s">
        <v>471</v>
      </c>
      <c r="BG88" s="239"/>
      <c r="BH88" s="239"/>
      <c r="BI88" s="239"/>
      <c r="BJ88" s="240"/>
    </row>
    <row r="89" spans="4:62" x14ac:dyDescent="0.2">
      <c r="D89" s="178" t="s">
        <v>472</v>
      </c>
      <c r="E89" s="244">
        <f ca="1">IF(K89*Q89*E$112&lt;'Summary Results'!M$2,'Summary Results'!M$2/E$112,K89*Q89)</f>
        <v>-0.99999999999999978</v>
      </c>
      <c r="F89" s="244">
        <f ca="1">IF(L89*R89*F$112&lt;'Summary Results'!N$2,'Summary Results'!N$2/F$112,L89*R89)</f>
        <v>0</v>
      </c>
      <c r="G89" s="244">
        <f ca="1">IF(M89*S89*G$112&lt;'Summary Results'!O$2,'Summary Results'!O$2/G$112,M89*S89)</f>
        <v>0</v>
      </c>
      <c r="H89" s="180">
        <f ca="1">IF(N89*T89*H$112&lt;'Summary Results'!P$2,'Summary Results'!P$2/H$112,N89*T89)</f>
        <v>0</v>
      </c>
      <c r="I89" s="42"/>
      <c r="J89" s="175" t="s">
        <v>472</v>
      </c>
      <c r="K89" s="176">
        <f t="shared" ca="1" si="2"/>
        <v>1</v>
      </c>
      <c r="L89" s="176">
        <f t="shared" ca="1" si="2"/>
        <v>1</v>
      </c>
      <c r="M89" s="176">
        <f t="shared" ca="1" si="2"/>
        <v>1</v>
      </c>
      <c r="N89" s="177">
        <f t="shared" ca="1" si="2"/>
        <v>1</v>
      </c>
      <c r="O89" s="42"/>
      <c r="P89" s="178" t="s">
        <v>472</v>
      </c>
      <c r="Q89" s="179">
        <f ca="1"/>
        <v>-0.99999999999999978</v>
      </c>
      <c r="R89" s="179">
        <f ca="1"/>
        <v>0</v>
      </c>
      <c r="S89" s="179">
        <f ca="1"/>
        <v>0</v>
      </c>
      <c r="T89" s="180">
        <f ca="1"/>
        <v>0</v>
      </c>
      <c r="U89" s="42"/>
      <c r="V89" s="175" t="s">
        <v>472</v>
      </c>
      <c r="W89" s="181">
        <v>-85</v>
      </c>
      <c r="X89" s="182"/>
      <c r="Y89" s="182"/>
      <c r="Z89" s="183"/>
      <c r="AA89" s="42"/>
      <c r="AB89" s="178" t="s">
        <v>472</v>
      </c>
      <c r="AC89" s="179">
        <v>-90</v>
      </c>
      <c r="AD89" s="184"/>
      <c r="AE89" s="184"/>
      <c r="AF89" s="185"/>
      <c r="AG89" s="42"/>
      <c r="AH89" s="175" t="s">
        <v>472</v>
      </c>
      <c r="AI89" s="181">
        <v>-90</v>
      </c>
      <c r="AJ89" s="182"/>
      <c r="AK89" s="182"/>
      <c r="AL89" s="183">
        <v>-90</v>
      </c>
      <c r="AM89" s="42"/>
      <c r="AN89" s="178" t="s">
        <v>472</v>
      </c>
      <c r="AO89" s="179">
        <v>-90</v>
      </c>
      <c r="AP89" s="179">
        <v>-90</v>
      </c>
      <c r="AQ89" s="179"/>
      <c r="AR89" s="180">
        <v>-90</v>
      </c>
      <c r="AT89" s="178" t="s">
        <v>472</v>
      </c>
      <c r="AU89" s="244">
        <f>VLOOKUP($AT89,[1]Scn1!Scn1_Q4_LR,MATCH(AU$6,[1]!Scn_CH,0),0)</f>
        <v>-0.99999999999999978</v>
      </c>
      <c r="AV89" s="244">
        <f>VLOOKUP($AT89,[1]Scn1!Scn1_Q4_LR,MATCH(AV$6,[1]!Scn_CH,0),0)</f>
        <v>0</v>
      </c>
      <c r="AW89" s="244">
        <f>VLOOKUP($AT89,[1]Scn1!Scn1_Q4_LR,MATCH(AW$6,[1]!Scn_CH,0),0)</f>
        <v>0</v>
      </c>
      <c r="AX89" s="180">
        <f>VLOOKUP($AT89,[1]Scn1!Scn1_Q4_LR,MATCH(AX$6,[1]!Scn_CH,0),0)</f>
        <v>0</v>
      </c>
      <c r="AZ89" s="238" t="s">
        <v>472</v>
      </c>
      <c r="BA89" s="239"/>
      <c r="BB89" s="239"/>
      <c r="BC89" s="239"/>
      <c r="BD89" s="240"/>
      <c r="BF89" s="238" t="s">
        <v>472</v>
      </c>
      <c r="BG89" s="239"/>
      <c r="BH89" s="239"/>
      <c r="BI89" s="239"/>
      <c r="BJ89" s="240"/>
    </row>
    <row r="90" spans="4:62" x14ac:dyDescent="0.2">
      <c r="D90" s="178" t="s">
        <v>473</v>
      </c>
      <c r="E90" s="244">
        <f ca="1">IF(K90*Q90*E$112&lt;'Summary Results'!M$2,'Summary Results'!M$2/E$112,K90*Q90)</f>
        <v>-4.9999999999999991</v>
      </c>
      <c r="F90" s="244">
        <f ca="1">IF(L90*R90*F$112&lt;'Summary Results'!N$2,'Summary Results'!N$2/F$112,L90*R90)</f>
        <v>0</v>
      </c>
      <c r="G90" s="244">
        <f ca="1">IF(M90*S90*G$112&lt;'Summary Results'!O$2,'Summary Results'!O$2/G$112,M90*S90)</f>
        <v>0</v>
      </c>
      <c r="H90" s="180">
        <f ca="1">IF(N90*T90*H$112&lt;'Summary Results'!P$2,'Summary Results'!P$2/H$112,N90*T90)</f>
        <v>0</v>
      </c>
      <c r="I90" s="42"/>
      <c r="J90" s="175" t="s">
        <v>473</v>
      </c>
      <c r="K90" s="176">
        <f t="shared" ca="1" si="2"/>
        <v>1</v>
      </c>
      <c r="L90" s="176">
        <f t="shared" ca="1" si="2"/>
        <v>1</v>
      </c>
      <c r="M90" s="176">
        <f t="shared" ca="1" si="2"/>
        <v>1</v>
      </c>
      <c r="N90" s="177">
        <f t="shared" ca="1" si="2"/>
        <v>1</v>
      </c>
      <c r="O90" s="42"/>
      <c r="P90" s="178" t="s">
        <v>473</v>
      </c>
      <c r="Q90" s="179">
        <f ca="1"/>
        <v>-4.9999999999999991</v>
      </c>
      <c r="R90" s="179">
        <f ca="1"/>
        <v>0</v>
      </c>
      <c r="S90" s="179">
        <f ca="1"/>
        <v>0</v>
      </c>
      <c r="T90" s="180">
        <f ca="1"/>
        <v>0</v>
      </c>
      <c r="U90" s="42"/>
      <c r="V90" s="175" t="s">
        <v>473</v>
      </c>
      <c r="W90" s="181">
        <v>-40</v>
      </c>
      <c r="X90" s="182"/>
      <c r="Y90" s="182"/>
      <c r="Z90" s="183"/>
      <c r="AA90" s="42"/>
      <c r="AB90" s="178" t="s">
        <v>473</v>
      </c>
      <c r="AC90" s="179">
        <v>-65</v>
      </c>
      <c r="AD90" s="184"/>
      <c r="AE90" s="184"/>
      <c r="AF90" s="185"/>
      <c r="AG90" s="42"/>
      <c r="AH90" s="175" t="s">
        <v>473</v>
      </c>
      <c r="AI90" s="181">
        <v>-65</v>
      </c>
      <c r="AJ90" s="182"/>
      <c r="AK90" s="182"/>
      <c r="AL90" s="183">
        <v>-65</v>
      </c>
      <c r="AM90" s="42"/>
      <c r="AN90" s="178" t="s">
        <v>473</v>
      </c>
      <c r="AO90" s="179">
        <v>-65</v>
      </c>
      <c r="AP90" s="179">
        <v>-65</v>
      </c>
      <c r="AQ90" s="179"/>
      <c r="AR90" s="180">
        <v>-65</v>
      </c>
      <c r="AT90" s="178" t="s">
        <v>473</v>
      </c>
      <c r="AU90" s="244">
        <f>VLOOKUP($AT90,[1]Scn1!Scn1_Q4_LR,MATCH(AU$6,[1]!Scn_CH,0),0)</f>
        <v>-4.9999999999999991</v>
      </c>
      <c r="AV90" s="244">
        <f>VLOOKUP($AT90,[1]Scn1!Scn1_Q4_LR,MATCH(AV$6,[1]!Scn_CH,0),0)</f>
        <v>0</v>
      </c>
      <c r="AW90" s="244">
        <f>VLOOKUP($AT90,[1]Scn1!Scn1_Q4_LR,MATCH(AW$6,[1]!Scn_CH,0),0)</f>
        <v>0</v>
      </c>
      <c r="AX90" s="180">
        <f>VLOOKUP($AT90,[1]Scn1!Scn1_Q4_LR,MATCH(AX$6,[1]!Scn_CH,0),0)</f>
        <v>0</v>
      </c>
      <c r="AZ90" s="238" t="s">
        <v>473</v>
      </c>
      <c r="BA90" s="239"/>
      <c r="BB90" s="239"/>
      <c r="BC90" s="239"/>
      <c r="BD90" s="240"/>
      <c r="BF90" s="238" t="s">
        <v>473</v>
      </c>
      <c r="BG90" s="239"/>
      <c r="BH90" s="239"/>
      <c r="BI90" s="239"/>
      <c r="BJ90" s="240"/>
    </row>
    <row r="91" spans="4:62" x14ac:dyDescent="0.2">
      <c r="D91" s="178" t="s">
        <v>474</v>
      </c>
      <c r="E91" s="244">
        <f ca="1">IF(K91*Q91*E$112&lt;'Summary Results'!M$2,'Summary Results'!M$2/E$112,K91*Q91)</f>
        <v>0</v>
      </c>
      <c r="F91" s="244">
        <f ca="1">IF(L91*R91*F$112&lt;'Summary Results'!N$2,'Summary Results'!N$2/F$112,L91*R91)</f>
        <v>0</v>
      </c>
      <c r="G91" s="244">
        <f ca="1">IF(M91*S91*G$112&lt;'Summary Results'!O$2,'Summary Results'!O$2/G$112,M91*S91)</f>
        <v>0</v>
      </c>
      <c r="H91" s="180">
        <f ca="1">IF(N91*T91*H$112&lt;'Summary Results'!P$2,'Summary Results'!P$2/H$112,N91*T91)</f>
        <v>0</v>
      </c>
      <c r="I91" s="42"/>
      <c r="J91" s="175" t="s">
        <v>474</v>
      </c>
      <c r="K91" s="176">
        <f t="shared" ca="1" si="2"/>
        <v>1</v>
      </c>
      <c r="L91" s="176">
        <f t="shared" ca="1" si="2"/>
        <v>1</v>
      </c>
      <c r="M91" s="176">
        <f t="shared" ca="1" si="2"/>
        <v>1</v>
      </c>
      <c r="N91" s="177">
        <f t="shared" ca="1" si="2"/>
        <v>1</v>
      </c>
      <c r="O91" s="42"/>
      <c r="P91" s="178" t="s">
        <v>474</v>
      </c>
      <c r="Q91" s="179">
        <f ca="1"/>
        <v>0</v>
      </c>
      <c r="R91" s="179">
        <f ca="1"/>
        <v>0</v>
      </c>
      <c r="S91" s="179">
        <f ca="1"/>
        <v>0</v>
      </c>
      <c r="T91" s="180">
        <f ca="1"/>
        <v>0</v>
      </c>
      <c r="U91" s="42"/>
      <c r="V91" s="175" t="s">
        <v>474</v>
      </c>
      <c r="W91" s="181">
        <v>-35</v>
      </c>
      <c r="X91" s="182"/>
      <c r="Y91" s="182"/>
      <c r="Z91" s="183"/>
      <c r="AA91" s="42"/>
      <c r="AB91" s="178" t="s">
        <v>474</v>
      </c>
      <c r="AC91" s="179">
        <v>-35</v>
      </c>
      <c r="AD91" s="184"/>
      <c r="AE91" s="184"/>
      <c r="AF91" s="185"/>
      <c r="AG91" s="42"/>
      <c r="AH91" s="175" t="s">
        <v>474</v>
      </c>
      <c r="AI91" s="181">
        <v>-35</v>
      </c>
      <c r="AJ91" s="182"/>
      <c r="AK91" s="182"/>
      <c r="AL91" s="183">
        <v>-40</v>
      </c>
      <c r="AM91" s="42"/>
      <c r="AN91" s="178" t="s">
        <v>474</v>
      </c>
      <c r="AO91" s="179">
        <v>-35</v>
      </c>
      <c r="AP91" s="179">
        <v>-65</v>
      </c>
      <c r="AQ91" s="179"/>
      <c r="AR91" s="180">
        <v>-40</v>
      </c>
      <c r="AT91" s="178" t="s">
        <v>474</v>
      </c>
      <c r="AU91" s="244">
        <f>VLOOKUP($AT91,[1]Scn1!Scn1_Q4_LR,MATCH(AU$6,[1]!Scn_CH,0),0)</f>
        <v>0</v>
      </c>
      <c r="AV91" s="244">
        <f>VLOOKUP($AT91,[1]Scn1!Scn1_Q4_LR,MATCH(AV$6,[1]!Scn_CH,0),0)</f>
        <v>0</v>
      </c>
      <c r="AW91" s="244">
        <f>VLOOKUP($AT91,[1]Scn1!Scn1_Q4_LR,MATCH(AW$6,[1]!Scn_CH,0),0)</f>
        <v>0</v>
      </c>
      <c r="AX91" s="180">
        <f>VLOOKUP($AT91,[1]Scn1!Scn1_Q4_LR,MATCH(AX$6,[1]!Scn_CH,0),0)</f>
        <v>0</v>
      </c>
      <c r="AZ91" s="238" t="s">
        <v>474</v>
      </c>
      <c r="BA91" s="239"/>
      <c r="BB91" s="239"/>
      <c r="BC91" s="239"/>
      <c r="BD91" s="240"/>
      <c r="BF91" s="238" t="s">
        <v>474</v>
      </c>
      <c r="BG91" s="239"/>
      <c r="BH91" s="239"/>
      <c r="BI91" s="239"/>
      <c r="BJ91" s="240"/>
    </row>
    <row r="92" spans="4:62" x14ac:dyDescent="0.2">
      <c r="D92" s="178" t="s">
        <v>78</v>
      </c>
      <c r="E92" s="244">
        <f ca="1">IF(K92*Q92*E$112&lt;'Summary Results'!M$2,'Summary Results'!M$2/E$112,K92*Q92)</f>
        <v>0</v>
      </c>
      <c r="F92" s="244">
        <f ca="1">IF(L92*R92*F$112&lt;'Summary Results'!N$2,'Summary Results'!N$2/F$112,L92*R92)</f>
        <v>0</v>
      </c>
      <c r="G92" s="244">
        <f ca="1">IF(M92*S92*G$112&lt;'Summary Results'!O$2,'Summary Results'!O$2/G$112,M92*S92)</f>
        <v>0</v>
      </c>
      <c r="H92" s="180">
        <f ca="1">IF(N92*T92*H$112&lt;'Summary Results'!P$2,'Summary Results'!P$2/H$112,N92*T92)</f>
        <v>0</v>
      </c>
      <c r="I92" s="42"/>
      <c r="J92" s="175" t="s">
        <v>78</v>
      </c>
      <c r="K92" s="176">
        <f t="shared" ca="1" si="2"/>
        <v>1</v>
      </c>
      <c r="L92" s="176">
        <f t="shared" ca="1" si="2"/>
        <v>1</v>
      </c>
      <c r="M92" s="176">
        <f t="shared" ca="1" si="2"/>
        <v>1</v>
      </c>
      <c r="N92" s="177">
        <f t="shared" ca="1" si="2"/>
        <v>1</v>
      </c>
      <c r="O92" s="42"/>
      <c r="P92" s="178" t="s">
        <v>78</v>
      </c>
      <c r="Q92" s="179">
        <f ca="1"/>
        <v>0</v>
      </c>
      <c r="R92" s="179">
        <f ca="1"/>
        <v>0</v>
      </c>
      <c r="S92" s="179">
        <f ca="1"/>
        <v>0</v>
      </c>
      <c r="T92" s="180">
        <f ca="1"/>
        <v>0</v>
      </c>
      <c r="U92" s="42"/>
      <c r="V92" s="175" t="s">
        <v>78</v>
      </c>
      <c r="W92" s="181">
        <v>-35</v>
      </c>
      <c r="X92" s="182"/>
      <c r="Y92" s="182"/>
      <c r="Z92" s="183"/>
      <c r="AA92" s="42"/>
      <c r="AB92" s="178" t="s">
        <v>78</v>
      </c>
      <c r="AC92" s="179">
        <v>-35</v>
      </c>
      <c r="AD92" s="184"/>
      <c r="AE92" s="184"/>
      <c r="AF92" s="185"/>
      <c r="AG92" s="42"/>
      <c r="AH92" s="175" t="s">
        <v>78</v>
      </c>
      <c r="AI92" s="181">
        <v>-35</v>
      </c>
      <c r="AJ92" s="182"/>
      <c r="AK92" s="182"/>
      <c r="AL92" s="183">
        <v>-40</v>
      </c>
      <c r="AM92" s="42"/>
      <c r="AN92" s="178" t="s">
        <v>78</v>
      </c>
      <c r="AO92" s="179">
        <v>-35</v>
      </c>
      <c r="AP92" s="179">
        <v>-65</v>
      </c>
      <c r="AQ92" s="179"/>
      <c r="AR92" s="180">
        <v>-40</v>
      </c>
      <c r="AT92" s="178" t="s">
        <v>78</v>
      </c>
      <c r="AU92" s="244">
        <f>VLOOKUP($AT92,[1]Scn1!Scn1_Q4_LR,MATCH(AU$6,[1]!Scn_CH,0),0)</f>
        <v>0</v>
      </c>
      <c r="AV92" s="244">
        <f>VLOOKUP($AT92,[1]Scn1!Scn1_Q4_LR,MATCH(AV$6,[1]!Scn_CH,0),0)</f>
        <v>0</v>
      </c>
      <c r="AW92" s="244">
        <f>VLOOKUP($AT92,[1]Scn1!Scn1_Q4_LR,MATCH(AW$6,[1]!Scn_CH,0),0)</f>
        <v>0</v>
      </c>
      <c r="AX92" s="180">
        <f>VLOOKUP($AT92,[1]Scn1!Scn1_Q4_LR,MATCH(AX$6,[1]!Scn_CH,0),0)</f>
        <v>0</v>
      </c>
      <c r="AZ92" s="238" t="s">
        <v>78</v>
      </c>
      <c r="BA92" s="239"/>
      <c r="BB92" s="239"/>
      <c r="BC92" s="239"/>
      <c r="BD92" s="240"/>
      <c r="BF92" s="238" t="s">
        <v>78</v>
      </c>
      <c r="BG92" s="239"/>
      <c r="BH92" s="239"/>
      <c r="BI92" s="239"/>
      <c r="BJ92" s="240"/>
    </row>
    <row r="93" spans="4:62" x14ac:dyDescent="0.2">
      <c r="D93" s="178" t="s">
        <v>79</v>
      </c>
      <c r="E93" s="244">
        <f ca="1">IF(K93*Q93*E$112&lt;'Summary Results'!M$2,'Summary Results'!M$2/E$112,K93*Q93)</f>
        <v>0</v>
      </c>
      <c r="F93" s="244">
        <f ca="1">IF(L93*R93*F$112&lt;'Summary Results'!N$2,'Summary Results'!N$2/F$112,L93*R93)</f>
        <v>0</v>
      </c>
      <c r="G93" s="244">
        <f ca="1">IF(M93*S93*G$112&lt;'Summary Results'!O$2,'Summary Results'!O$2/G$112,M93*S93)</f>
        <v>0</v>
      </c>
      <c r="H93" s="180">
        <f ca="1">IF(N93*T93*H$112&lt;'Summary Results'!P$2,'Summary Results'!P$2/H$112,N93*T93)</f>
        <v>0</v>
      </c>
      <c r="I93" s="42"/>
      <c r="J93" s="175" t="s">
        <v>79</v>
      </c>
      <c r="K93" s="176">
        <f t="shared" ca="1" si="2"/>
        <v>1</v>
      </c>
      <c r="L93" s="176">
        <f t="shared" ca="1" si="2"/>
        <v>1</v>
      </c>
      <c r="M93" s="176">
        <f t="shared" ca="1" si="2"/>
        <v>1</v>
      </c>
      <c r="N93" s="177">
        <f t="shared" ca="1" si="2"/>
        <v>1</v>
      </c>
      <c r="O93" s="42"/>
      <c r="P93" s="178" t="s">
        <v>79</v>
      </c>
      <c r="Q93" s="179">
        <f ca="1"/>
        <v>0</v>
      </c>
      <c r="R93" s="179">
        <f ca="1"/>
        <v>0</v>
      </c>
      <c r="S93" s="179">
        <f ca="1"/>
        <v>0</v>
      </c>
      <c r="T93" s="180">
        <f ca="1"/>
        <v>0</v>
      </c>
      <c r="U93" s="42"/>
      <c r="V93" s="175" t="s">
        <v>79</v>
      </c>
      <c r="W93" s="181">
        <v>25</v>
      </c>
      <c r="X93" s="182"/>
      <c r="Y93" s="182"/>
      <c r="Z93" s="183"/>
      <c r="AA93" s="42"/>
      <c r="AB93" s="178" t="s">
        <v>79</v>
      </c>
      <c r="AC93" s="179">
        <v>25</v>
      </c>
      <c r="AD93" s="184"/>
      <c r="AE93" s="184"/>
      <c r="AF93" s="185"/>
      <c r="AG93" s="42"/>
      <c r="AH93" s="175" t="s">
        <v>79</v>
      </c>
      <c r="AI93" s="181">
        <v>25</v>
      </c>
      <c r="AJ93" s="182"/>
      <c r="AK93" s="182"/>
      <c r="AL93" s="183">
        <v>-40</v>
      </c>
      <c r="AM93" s="42"/>
      <c r="AN93" s="178" t="s">
        <v>79</v>
      </c>
      <c r="AO93" s="179">
        <v>25</v>
      </c>
      <c r="AP93" s="179">
        <v>-65</v>
      </c>
      <c r="AQ93" s="179"/>
      <c r="AR93" s="180">
        <v>-40</v>
      </c>
      <c r="AT93" s="178" t="s">
        <v>79</v>
      </c>
      <c r="AU93" s="244">
        <f>VLOOKUP($AT93,[1]Scn1!Scn1_Q4_LR,MATCH(AU$6,[1]!Scn_CH,0),0)</f>
        <v>0</v>
      </c>
      <c r="AV93" s="244">
        <f>VLOOKUP($AT93,[1]Scn1!Scn1_Q4_LR,MATCH(AV$6,[1]!Scn_CH,0),0)</f>
        <v>0</v>
      </c>
      <c r="AW93" s="244">
        <f>VLOOKUP($AT93,[1]Scn1!Scn1_Q4_LR,MATCH(AW$6,[1]!Scn_CH,0),0)</f>
        <v>0</v>
      </c>
      <c r="AX93" s="180">
        <f>VLOOKUP($AT93,[1]Scn1!Scn1_Q4_LR,MATCH(AX$6,[1]!Scn_CH,0),0)</f>
        <v>0</v>
      </c>
      <c r="AZ93" s="238" t="s">
        <v>79</v>
      </c>
      <c r="BA93" s="239"/>
      <c r="BB93" s="239"/>
      <c r="BC93" s="239"/>
      <c r="BD93" s="240"/>
      <c r="BF93" s="238" t="s">
        <v>79</v>
      </c>
      <c r="BG93" s="239"/>
      <c r="BH93" s="239"/>
      <c r="BI93" s="239"/>
      <c r="BJ93" s="240"/>
    </row>
    <row r="94" spans="4:62" x14ac:dyDescent="0.2">
      <c r="D94" s="178" t="s">
        <v>475</v>
      </c>
      <c r="E94" s="244">
        <f ca="1">IF(K94*Q94*E$112&lt;'Summary Results'!M$2,'Summary Results'!M$2/E$112,K94*Q94)</f>
        <v>0</v>
      </c>
      <c r="F94" s="244">
        <f ca="1">IF(L94*R94*F$112&lt;'Summary Results'!N$2,'Summary Results'!N$2/F$112,L94*R94)</f>
        <v>0</v>
      </c>
      <c r="G94" s="244">
        <f ca="1">IF(M94*S94*G$112&lt;'Summary Results'!O$2,'Summary Results'!O$2/G$112,M94*S94)</f>
        <v>0</v>
      </c>
      <c r="H94" s="180">
        <f ca="1">IF(N94*T94*H$112&lt;'Summary Results'!P$2,'Summary Results'!P$2/H$112,N94*T94)</f>
        <v>0</v>
      </c>
      <c r="I94" s="42"/>
      <c r="J94" s="175" t="s">
        <v>475</v>
      </c>
      <c r="K94" s="176">
        <f t="shared" ca="1" si="2"/>
        <v>1</v>
      </c>
      <c r="L94" s="176">
        <f t="shared" ca="1" si="2"/>
        <v>1</v>
      </c>
      <c r="M94" s="176">
        <f t="shared" ca="1" si="2"/>
        <v>1</v>
      </c>
      <c r="N94" s="177">
        <f t="shared" ca="1" si="2"/>
        <v>1</v>
      </c>
      <c r="O94" s="42"/>
      <c r="P94" s="178" t="s">
        <v>475</v>
      </c>
      <c r="Q94" s="179">
        <f ca="1"/>
        <v>0</v>
      </c>
      <c r="R94" s="179">
        <f ca="1"/>
        <v>0</v>
      </c>
      <c r="S94" s="179">
        <f ca="1"/>
        <v>0</v>
      </c>
      <c r="T94" s="180">
        <f ca="1"/>
        <v>0</v>
      </c>
      <c r="U94" s="42"/>
      <c r="V94" s="175" t="s">
        <v>475</v>
      </c>
      <c r="W94" s="181"/>
      <c r="X94" s="182"/>
      <c r="Y94" s="182"/>
      <c r="Z94" s="183"/>
      <c r="AA94" s="42"/>
      <c r="AB94" s="178" t="s">
        <v>475</v>
      </c>
      <c r="AC94" s="179"/>
      <c r="AD94" s="184"/>
      <c r="AE94" s="184"/>
      <c r="AF94" s="185"/>
      <c r="AG94" s="42"/>
      <c r="AH94" s="175" t="s">
        <v>475</v>
      </c>
      <c r="AI94" s="181"/>
      <c r="AJ94" s="182"/>
      <c r="AK94" s="182"/>
      <c r="AL94" s="183">
        <v>-40</v>
      </c>
      <c r="AM94" s="42"/>
      <c r="AN94" s="178" t="s">
        <v>475</v>
      </c>
      <c r="AO94" s="179"/>
      <c r="AP94" s="179">
        <v>-65</v>
      </c>
      <c r="AQ94" s="179"/>
      <c r="AR94" s="180">
        <v>-40</v>
      </c>
      <c r="AT94" s="178" t="s">
        <v>475</v>
      </c>
      <c r="AU94" s="244">
        <f>VLOOKUP($AT94,[1]Scn1!Scn1_Q4_LR,MATCH(AU$6,[1]!Scn_CH,0),0)</f>
        <v>0</v>
      </c>
      <c r="AV94" s="244">
        <f>VLOOKUP($AT94,[1]Scn1!Scn1_Q4_LR,MATCH(AV$6,[1]!Scn_CH,0),0)</f>
        <v>0</v>
      </c>
      <c r="AW94" s="244">
        <f>VLOOKUP($AT94,[1]Scn1!Scn1_Q4_LR,MATCH(AW$6,[1]!Scn_CH,0),0)</f>
        <v>0</v>
      </c>
      <c r="AX94" s="180">
        <f>VLOOKUP($AT94,[1]Scn1!Scn1_Q4_LR,MATCH(AX$6,[1]!Scn_CH,0),0)</f>
        <v>0</v>
      </c>
      <c r="AZ94" s="238" t="s">
        <v>475</v>
      </c>
      <c r="BA94" s="239"/>
      <c r="BB94" s="239"/>
      <c r="BC94" s="239"/>
      <c r="BD94" s="240"/>
      <c r="BF94" s="238" t="s">
        <v>475</v>
      </c>
      <c r="BG94" s="239"/>
      <c r="BH94" s="239"/>
      <c r="BI94" s="239"/>
      <c r="BJ94" s="240"/>
    </row>
    <row r="95" spans="4:62" x14ac:dyDescent="0.2">
      <c r="D95" s="178" t="s">
        <v>75</v>
      </c>
      <c r="E95" s="244">
        <f ca="1">IF(K95*Q95*E$112&lt;'Summary Results'!M$2,'Summary Results'!M$2/E$112,K95*Q95)</f>
        <v>0</v>
      </c>
      <c r="F95" s="244">
        <f ca="1">IF(L95*R95*F$112&lt;'Summary Results'!N$2,'Summary Results'!N$2/F$112,L95*R95)</f>
        <v>0</v>
      </c>
      <c r="G95" s="244">
        <f ca="1">IF(M95*S95*G$112&lt;'Summary Results'!O$2,'Summary Results'!O$2/G$112,M95*S95)</f>
        <v>0</v>
      </c>
      <c r="H95" s="180">
        <f ca="1">IF(N95*T95*H$112&lt;'Summary Results'!P$2,'Summary Results'!P$2/H$112,N95*T95)</f>
        <v>0</v>
      </c>
      <c r="I95" s="42"/>
      <c r="J95" s="175" t="s">
        <v>75</v>
      </c>
      <c r="K95" s="176">
        <f t="shared" ca="1" si="2"/>
        <v>1</v>
      </c>
      <c r="L95" s="176">
        <f t="shared" ca="1" si="2"/>
        <v>1</v>
      </c>
      <c r="M95" s="176">
        <f t="shared" ca="1" si="2"/>
        <v>1</v>
      </c>
      <c r="N95" s="177">
        <f t="shared" ca="1" si="2"/>
        <v>1</v>
      </c>
      <c r="O95" s="42"/>
      <c r="P95" s="178" t="s">
        <v>75</v>
      </c>
      <c r="Q95" s="179">
        <f ca="1"/>
        <v>0</v>
      </c>
      <c r="R95" s="179">
        <f ca="1"/>
        <v>0</v>
      </c>
      <c r="S95" s="179">
        <f ca="1"/>
        <v>0</v>
      </c>
      <c r="T95" s="180">
        <f ca="1"/>
        <v>0</v>
      </c>
      <c r="U95" s="42"/>
      <c r="V95" s="175" t="s">
        <v>75</v>
      </c>
      <c r="W95" s="181"/>
      <c r="X95" s="182"/>
      <c r="Y95" s="182"/>
      <c r="Z95" s="183"/>
      <c r="AA95" s="42"/>
      <c r="AB95" s="178" t="s">
        <v>75</v>
      </c>
      <c r="AC95" s="179"/>
      <c r="AD95" s="184"/>
      <c r="AE95" s="184"/>
      <c r="AF95" s="185"/>
      <c r="AG95" s="42"/>
      <c r="AH95" s="175" t="s">
        <v>75</v>
      </c>
      <c r="AI95" s="181"/>
      <c r="AJ95" s="182"/>
      <c r="AK95" s="182"/>
      <c r="AL95" s="183">
        <v>-40</v>
      </c>
      <c r="AM95" s="42"/>
      <c r="AN95" s="178" t="s">
        <v>75</v>
      </c>
      <c r="AO95" s="179"/>
      <c r="AP95" s="179">
        <v>-65</v>
      </c>
      <c r="AQ95" s="179"/>
      <c r="AR95" s="180">
        <v>-40</v>
      </c>
      <c r="AT95" s="178" t="s">
        <v>75</v>
      </c>
      <c r="AU95" s="244">
        <f>VLOOKUP($AT95,[1]Scn1!Scn1_Q4_LR,MATCH(AU$6,[1]!Scn_CH,0),0)</f>
        <v>0</v>
      </c>
      <c r="AV95" s="244">
        <f>VLOOKUP($AT95,[1]Scn1!Scn1_Q4_LR,MATCH(AV$6,[1]!Scn_CH,0),0)</f>
        <v>0</v>
      </c>
      <c r="AW95" s="244">
        <f>VLOOKUP($AT95,[1]Scn1!Scn1_Q4_LR,MATCH(AW$6,[1]!Scn_CH,0),0)</f>
        <v>0</v>
      </c>
      <c r="AX95" s="180">
        <f>VLOOKUP($AT95,[1]Scn1!Scn1_Q4_LR,MATCH(AX$6,[1]!Scn_CH,0),0)</f>
        <v>0</v>
      </c>
      <c r="AZ95" s="238" t="s">
        <v>75</v>
      </c>
      <c r="BA95" s="239"/>
      <c r="BB95" s="239"/>
      <c r="BC95" s="239"/>
      <c r="BD95" s="240"/>
      <c r="BF95" s="238" t="s">
        <v>75</v>
      </c>
      <c r="BG95" s="239"/>
      <c r="BH95" s="239"/>
      <c r="BI95" s="239"/>
      <c r="BJ95" s="240"/>
    </row>
    <row r="96" spans="4:62" x14ac:dyDescent="0.2">
      <c r="D96" s="178" t="s">
        <v>80</v>
      </c>
      <c r="E96" s="244">
        <f ca="1">IF(K96*Q96*E$112&lt;'Summary Results'!M$2,'Summary Results'!M$2/E$112,K96*Q96)</f>
        <v>0</v>
      </c>
      <c r="F96" s="244">
        <f ca="1">IF(L96*R96*F$112&lt;'Summary Results'!N$2,'Summary Results'!N$2/F$112,L96*R96)</f>
        <v>0</v>
      </c>
      <c r="G96" s="244">
        <f ca="1">IF(M96*S96*G$112&lt;'Summary Results'!O$2,'Summary Results'!O$2/G$112,M96*S96)</f>
        <v>0</v>
      </c>
      <c r="H96" s="180">
        <f ca="1">IF(N96*T96*H$112&lt;'Summary Results'!P$2,'Summary Results'!P$2/H$112,N96*T96)</f>
        <v>0</v>
      </c>
      <c r="I96" s="42"/>
      <c r="J96" s="175" t="s">
        <v>80</v>
      </c>
      <c r="K96" s="176">
        <f t="shared" ca="1" si="2"/>
        <v>1</v>
      </c>
      <c r="L96" s="176">
        <f t="shared" ca="1" si="2"/>
        <v>1</v>
      </c>
      <c r="M96" s="176">
        <f t="shared" ca="1" si="2"/>
        <v>1</v>
      </c>
      <c r="N96" s="177">
        <f t="shared" ca="1" si="2"/>
        <v>1</v>
      </c>
      <c r="O96" s="42"/>
      <c r="P96" s="178" t="s">
        <v>80</v>
      </c>
      <c r="Q96" s="179">
        <f ca="1"/>
        <v>0</v>
      </c>
      <c r="R96" s="179">
        <f ca="1"/>
        <v>0</v>
      </c>
      <c r="S96" s="179">
        <f ca="1"/>
        <v>0</v>
      </c>
      <c r="T96" s="180">
        <f ca="1"/>
        <v>0</v>
      </c>
      <c r="U96" s="42"/>
      <c r="V96" s="175" t="s">
        <v>80</v>
      </c>
      <c r="W96" s="181">
        <v>-5</v>
      </c>
      <c r="X96" s="182"/>
      <c r="Y96" s="182"/>
      <c r="Z96" s="183"/>
      <c r="AA96" s="42"/>
      <c r="AB96" s="178" t="s">
        <v>80</v>
      </c>
      <c r="AC96" s="179">
        <v>-5</v>
      </c>
      <c r="AD96" s="184"/>
      <c r="AE96" s="184"/>
      <c r="AF96" s="185"/>
      <c r="AG96" s="42"/>
      <c r="AH96" s="175" t="s">
        <v>80</v>
      </c>
      <c r="AI96" s="181">
        <v>-5</v>
      </c>
      <c r="AJ96" s="182"/>
      <c r="AK96" s="182"/>
      <c r="AL96" s="183">
        <v>-40</v>
      </c>
      <c r="AM96" s="42"/>
      <c r="AN96" s="178" t="s">
        <v>80</v>
      </c>
      <c r="AO96" s="179">
        <v>-5</v>
      </c>
      <c r="AP96" s="179">
        <v>-65</v>
      </c>
      <c r="AQ96" s="179"/>
      <c r="AR96" s="180">
        <v>-40</v>
      </c>
      <c r="AT96" s="178" t="s">
        <v>80</v>
      </c>
      <c r="AU96" s="244">
        <f>VLOOKUP($AT96,[1]Scn1!Scn1_Q4_LR,MATCH(AU$6,[1]!Scn_CH,0),0)</f>
        <v>0</v>
      </c>
      <c r="AV96" s="244">
        <f>VLOOKUP($AT96,[1]Scn1!Scn1_Q4_LR,MATCH(AV$6,[1]!Scn_CH,0),0)</f>
        <v>0</v>
      </c>
      <c r="AW96" s="244">
        <f>VLOOKUP($AT96,[1]Scn1!Scn1_Q4_LR,MATCH(AW$6,[1]!Scn_CH,0),0)</f>
        <v>0</v>
      </c>
      <c r="AX96" s="180">
        <f>VLOOKUP($AT96,[1]Scn1!Scn1_Q4_LR,MATCH(AX$6,[1]!Scn_CH,0),0)</f>
        <v>0</v>
      </c>
      <c r="AZ96" s="238" t="s">
        <v>80</v>
      </c>
      <c r="BA96" s="239"/>
      <c r="BB96" s="239"/>
      <c r="BC96" s="239"/>
      <c r="BD96" s="240"/>
      <c r="BF96" s="238" t="s">
        <v>80</v>
      </c>
      <c r="BG96" s="239"/>
      <c r="BH96" s="239"/>
      <c r="BI96" s="239"/>
      <c r="BJ96" s="240"/>
    </row>
    <row r="97" spans="4:62" x14ac:dyDescent="0.2">
      <c r="D97" s="178" t="s">
        <v>81</v>
      </c>
      <c r="E97" s="244">
        <f ca="1">IF(K97*Q97*E$112&lt;'Summary Results'!M$2,'Summary Results'!M$2/E$112,K97*Q97)</f>
        <v>0</v>
      </c>
      <c r="F97" s="244">
        <f ca="1">IF(L97*R97*F$112&lt;'Summary Results'!N$2,'Summary Results'!N$2/F$112,L97*R97)</f>
        <v>0</v>
      </c>
      <c r="G97" s="244">
        <f ca="1">IF(M97*S97*G$112&lt;'Summary Results'!O$2,'Summary Results'!O$2/G$112,M97*S97)</f>
        <v>0</v>
      </c>
      <c r="H97" s="180">
        <f ca="1">IF(N97*T97*H$112&lt;'Summary Results'!P$2,'Summary Results'!P$2/H$112,N97*T97)</f>
        <v>0</v>
      </c>
      <c r="I97" s="42"/>
      <c r="J97" s="175" t="s">
        <v>81</v>
      </c>
      <c r="K97" s="176">
        <f t="shared" ca="1" si="2"/>
        <v>1</v>
      </c>
      <c r="L97" s="176">
        <f t="shared" ca="1" si="2"/>
        <v>1</v>
      </c>
      <c r="M97" s="176">
        <f t="shared" ca="1" si="2"/>
        <v>1</v>
      </c>
      <c r="N97" s="177">
        <f t="shared" ca="1" si="2"/>
        <v>1</v>
      </c>
      <c r="O97" s="42"/>
      <c r="P97" s="178" t="s">
        <v>81</v>
      </c>
      <c r="Q97" s="179">
        <f ca="1"/>
        <v>0</v>
      </c>
      <c r="R97" s="179">
        <f ca="1"/>
        <v>0</v>
      </c>
      <c r="S97" s="179">
        <f ca="1"/>
        <v>0</v>
      </c>
      <c r="T97" s="180">
        <f ca="1"/>
        <v>0</v>
      </c>
      <c r="U97" s="42"/>
      <c r="V97" s="175" t="s">
        <v>81</v>
      </c>
      <c r="W97" s="181">
        <v>-5</v>
      </c>
      <c r="X97" s="182"/>
      <c r="Y97" s="182"/>
      <c r="Z97" s="183"/>
      <c r="AA97" s="42"/>
      <c r="AB97" s="178" t="s">
        <v>81</v>
      </c>
      <c r="AC97" s="179">
        <v>-5</v>
      </c>
      <c r="AD97" s="184"/>
      <c r="AE97" s="184"/>
      <c r="AF97" s="185"/>
      <c r="AG97" s="42"/>
      <c r="AH97" s="175" t="s">
        <v>81</v>
      </c>
      <c r="AI97" s="181">
        <v>-5</v>
      </c>
      <c r="AJ97" s="182"/>
      <c r="AK97" s="182"/>
      <c r="AL97" s="183">
        <v>-40</v>
      </c>
      <c r="AM97" s="42"/>
      <c r="AN97" s="178" t="s">
        <v>81</v>
      </c>
      <c r="AO97" s="179">
        <v>-5</v>
      </c>
      <c r="AP97" s="179">
        <v>-65</v>
      </c>
      <c r="AQ97" s="179"/>
      <c r="AR97" s="180">
        <v>-40</v>
      </c>
      <c r="AT97" s="178" t="s">
        <v>81</v>
      </c>
      <c r="AU97" s="244">
        <f>VLOOKUP($AT97,[1]Scn1!Scn1_Q4_LR,MATCH(AU$6,[1]!Scn_CH,0),0)</f>
        <v>0</v>
      </c>
      <c r="AV97" s="244">
        <f>VLOOKUP($AT97,[1]Scn1!Scn1_Q4_LR,MATCH(AV$6,[1]!Scn_CH,0),0)</f>
        <v>0</v>
      </c>
      <c r="AW97" s="244">
        <f>VLOOKUP($AT97,[1]Scn1!Scn1_Q4_LR,MATCH(AW$6,[1]!Scn_CH,0),0)</f>
        <v>0</v>
      </c>
      <c r="AX97" s="180">
        <f>VLOOKUP($AT97,[1]Scn1!Scn1_Q4_LR,MATCH(AX$6,[1]!Scn_CH,0),0)</f>
        <v>0</v>
      </c>
      <c r="AZ97" s="238" t="s">
        <v>81</v>
      </c>
      <c r="BA97" s="239"/>
      <c r="BB97" s="239"/>
      <c r="BC97" s="239"/>
      <c r="BD97" s="240"/>
      <c r="BF97" s="238" t="s">
        <v>81</v>
      </c>
      <c r="BG97" s="239"/>
      <c r="BH97" s="239"/>
      <c r="BI97" s="239"/>
      <c r="BJ97" s="240"/>
    </row>
    <row r="98" spans="4:62" x14ac:dyDescent="0.2">
      <c r="D98" s="178" t="s">
        <v>82</v>
      </c>
      <c r="E98" s="244">
        <f ca="1">IF(K98*Q98*E$112&lt;'Summary Results'!M$2,'Summary Results'!M$2/E$112,K98*Q98)</f>
        <v>-0.99999999999999978</v>
      </c>
      <c r="F98" s="244">
        <f ca="1">IF(L98*R98*F$112&lt;'Summary Results'!N$2,'Summary Results'!N$2/F$112,L98*R98)</f>
        <v>0</v>
      </c>
      <c r="G98" s="244">
        <f ca="1">IF(M98*S98*G$112&lt;'Summary Results'!O$2,'Summary Results'!O$2/G$112,M98*S98)</f>
        <v>0</v>
      </c>
      <c r="H98" s="180">
        <f ca="1">IF(N98*T98*H$112&lt;'Summary Results'!P$2,'Summary Results'!P$2/H$112,N98*T98)</f>
        <v>0</v>
      </c>
      <c r="I98" s="42"/>
      <c r="J98" s="175" t="s">
        <v>82</v>
      </c>
      <c r="K98" s="176">
        <f t="shared" ca="1" si="2"/>
        <v>1</v>
      </c>
      <c r="L98" s="176">
        <f t="shared" ca="1" si="2"/>
        <v>1</v>
      </c>
      <c r="M98" s="176">
        <f t="shared" ca="1" si="2"/>
        <v>1</v>
      </c>
      <c r="N98" s="177">
        <f t="shared" ca="1" si="2"/>
        <v>1</v>
      </c>
      <c r="O98" s="42"/>
      <c r="P98" s="178" t="s">
        <v>82</v>
      </c>
      <c r="Q98" s="179">
        <f ca="1"/>
        <v>-0.99999999999999978</v>
      </c>
      <c r="R98" s="179">
        <f ca="1"/>
        <v>0</v>
      </c>
      <c r="S98" s="179">
        <f ca="1"/>
        <v>0</v>
      </c>
      <c r="T98" s="180">
        <f ca="1"/>
        <v>0</v>
      </c>
      <c r="U98" s="42"/>
      <c r="V98" s="175" t="s">
        <v>82</v>
      </c>
      <c r="W98" s="181"/>
      <c r="X98" s="182">
        <v>-65</v>
      </c>
      <c r="Y98" s="182"/>
      <c r="Z98" s="183">
        <v>-40</v>
      </c>
      <c r="AA98" s="42"/>
      <c r="AB98" s="178" t="s">
        <v>82</v>
      </c>
      <c r="AC98" s="179">
        <v>-5</v>
      </c>
      <c r="AD98" s="184">
        <v>-65</v>
      </c>
      <c r="AE98" s="184"/>
      <c r="AF98" s="185">
        <v>-40</v>
      </c>
      <c r="AG98" s="42"/>
      <c r="AH98" s="175" t="s">
        <v>82</v>
      </c>
      <c r="AI98" s="181">
        <v>-5</v>
      </c>
      <c r="AJ98" s="182">
        <v>-65</v>
      </c>
      <c r="AK98" s="182"/>
      <c r="AL98" s="183">
        <v>-40</v>
      </c>
      <c r="AM98" s="42"/>
      <c r="AN98" s="178" t="s">
        <v>82</v>
      </c>
      <c r="AO98" s="179">
        <v>-5</v>
      </c>
      <c r="AP98" s="179">
        <v>-65</v>
      </c>
      <c r="AQ98" s="179"/>
      <c r="AR98" s="180">
        <v>-40</v>
      </c>
      <c r="AT98" s="178" t="s">
        <v>82</v>
      </c>
      <c r="AU98" s="244">
        <f>VLOOKUP($AT98,[1]Scn1!Scn1_Q4_LR,MATCH(AU$6,[1]!Scn_CH,0),0)</f>
        <v>-0.99999999999999978</v>
      </c>
      <c r="AV98" s="244">
        <f>VLOOKUP($AT98,[1]Scn1!Scn1_Q4_LR,MATCH(AV$6,[1]!Scn_CH,0),0)</f>
        <v>0</v>
      </c>
      <c r="AW98" s="244">
        <f>VLOOKUP($AT98,[1]Scn1!Scn1_Q4_LR,MATCH(AW$6,[1]!Scn_CH,0),0)</f>
        <v>0</v>
      </c>
      <c r="AX98" s="180">
        <f>VLOOKUP($AT98,[1]Scn1!Scn1_Q4_LR,MATCH(AX$6,[1]!Scn_CH,0),0)</f>
        <v>0</v>
      </c>
      <c r="AZ98" s="238" t="s">
        <v>82</v>
      </c>
      <c r="BA98" s="239"/>
      <c r="BB98" s="239"/>
      <c r="BC98" s="239"/>
      <c r="BD98" s="240"/>
      <c r="BF98" s="238" t="s">
        <v>82</v>
      </c>
      <c r="BG98" s="239"/>
      <c r="BH98" s="239"/>
      <c r="BI98" s="239"/>
      <c r="BJ98" s="240"/>
    </row>
    <row r="99" spans="4:62" x14ac:dyDescent="0.2">
      <c r="D99" s="178" t="s">
        <v>83</v>
      </c>
      <c r="E99" s="244">
        <f ca="1">IF(K99*Q99*E$112&lt;'Summary Results'!M$2,'Summary Results'!M$2/E$112,K99*Q99)</f>
        <v>0</v>
      </c>
      <c r="F99" s="244">
        <f ca="1">IF(L99*R99*F$112&lt;'Summary Results'!N$2,'Summary Results'!N$2/F$112,L99*R99)</f>
        <v>0</v>
      </c>
      <c r="G99" s="244">
        <f ca="1">IF(M99*S99*G$112&lt;'Summary Results'!O$2,'Summary Results'!O$2/G$112,M99*S99)</f>
        <v>0</v>
      </c>
      <c r="H99" s="180">
        <f ca="1">IF(N99*T99*H$112&lt;'Summary Results'!P$2,'Summary Results'!P$2/H$112,N99*T99)</f>
        <v>0</v>
      </c>
      <c r="I99" s="42"/>
      <c r="J99" s="175" t="s">
        <v>83</v>
      </c>
      <c r="K99" s="176">
        <f t="shared" ca="1" si="2"/>
        <v>1</v>
      </c>
      <c r="L99" s="176">
        <f t="shared" ca="1" si="2"/>
        <v>1</v>
      </c>
      <c r="M99" s="176">
        <f t="shared" ca="1" si="2"/>
        <v>1</v>
      </c>
      <c r="N99" s="177">
        <f t="shared" ca="1" si="2"/>
        <v>1</v>
      </c>
      <c r="O99" s="42"/>
      <c r="P99" s="178" t="s">
        <v>83</v>
      </c>
      <c r="Q99" s="179">
        <f ca="1"/>
        <v>0</v>
      </c>
      <c r="R99" s="179">
        <f ca="1"/>
        <v>0</v>
      </c>
      <c r="S99" s="179">
        <f ca="1"/>
        <v>0</v>
      </c>
      <c r="T99" s="180">
        <f ca="1"/>
        <v>0</v>
      </c>
      <c r="U99" s="42"/>
      <c r="V99" s="175" t="s">
        <v>83</v>
      </c>
      <c r="W99" s="181">
        <v>-25</v>
      </c>
      <c r="X99" s="182"/>
      <c r="Y99" s="182"/>
      <c r="Z99" s="183"/>
      <c r="AA99" s="42"/>
      <c r="AB99" s="178" t="s">
        <v>83</v>
      </c>
      <c r="AC99" s="179">
        <v>-25</v>
      </c>
      <c r="AD99" s="184"/>
      <c r="AE99" s="184"/>
      <c r="AF99" s="185"/>
      <c r="AG99" s="42"/>
      <c r="AH99" s="175" t="s">
        <v>83</v>
      </c>
      <c r="AI99" s="181">
        <v>-25</v>
      </c>
      <c r="AJ99" s="182"/>
      <c r="AK99" s="182"/>
      <c r="AL99" s="183">
        <v>-40</v>
      </c>
      <c r="AM99" s="42"/>
      <c r="AN99" s="178" t="s">
        <v>83</v>
      </c>
      <c r="AO99" s="179">
        <v>-25</v>
      </c>
      <c r="AP99" s="179">
        <v>-65</v>
      </c>
      <c r="AQ99" s="179"/>
      <c r="AR99" s="180">
        <v>-40</v>
      </c>
      <c r="AT99" s="178" t="s">
        <v>83</v>
      </c>
      <c r="AU99" s="244">
        <f>VLOOKUP($AT99,[1]Scn1!Scn1_Q4_LR,MATCH(AU$6,[1]!Scn_CH,0),0)</f>
        <v>0</v>
      </c>
      <c r="AV99" s="244">
        <f>VLOOKUP($AT99,[1]Scn1!Scn1_Q4_LR,MATCH(AV$6,[1]!Scn_CH,0),0)</f>
        <v>0</v>
      </c>
      <c r="AW99" s="244">
        <f>VLOOKUP($AT99,[1]Scn1!Scn1_Q4_LR,MATCH(AW$6,[1]!Scn_CH,0),0)</f>
        <v>0</v>
      </c>
      <c r="AX99" s="180">
        <f>VLOOKUP($AT99,[1]Scn1!Scn1_Q4_LR,MATCH(AX$6,[1]!Scn_CH,0),0)</f>
        <v>0</v>
      </c>
      <c r="AZ99" s="238" t="s">
        <v>83</v>
      </c>
      <c r="BA99" s="239"/>
      <c r="BB99" s="239"/>
      <c r="BC99" s="239"/>
      <c r="BD99" s="240"/>
      <c r="BF99" s="238" t="s">
        <v>83</v>
      </c>
      <c r="BG99" s="239"/>
      <c r="BH99" s="239"/>
      <c r="BI99" s="239"/>
      <c r="BJ99" s="240"/>
    </row>
    <row r="100" spans="4:62" x14ac:dyDescent="0.2">
      <c r="D100" s="178" t="s">
        <v>84</v>
      </c>
      <c r="E100" s="244">
        <f ca="1">IF(K100*Q100*E$112&lt;'Summary Results'!M$2,'Summary Results'!M$2/E$112,K100*Q100)</f>
        <v>0</v>
      </c>
      <c r="F100" s="244">
        <f ca="1">IF(L100*R100*F$112&lt;'Summary Results'!N$2,'Summary Results'!N$2/F$112,L100*R100)</f>
        <v>0</v>
      </c>
      <c r="G100" s="244">
        <f ca="1">IF(M100*S100*G$112&lt;'Summary Results'!O$2,'Summary Results'!O$2/G$112,M100*S100)</f>
        <v>0</v>
      </c>
      <c r="H100" s="180">
        <f ca="1">IF(N100*T100*H$112&lt;'Summary Results'!P$2,'Summary Results'!P$2/H$112,N100*T100)</f>
        <v>0</v>
      </c>
      <c r="I100" s="42"/>
      <c r="J100" s="175" t="s">
        <v>84</v>
      </c>
      <c r="K100" s="176">
        <f t="shared" ca="1" si="2"/>
        <v>1</v>
      </c>
      <c r="L100" s="176">
        <f t="shared" ca="1" si="2"/>
        <v>1</v>
      </c>
      <c r="M100" s="176">
        <f t="shared" ca="1" si="2"/>
        <v>1</v>
      </c>
      <c r="N100" s="177">
        <f t="shared" ca="1" si="2"/>
        <v>1</v>
      </c>
      <c r="O100" s="42"/>
      <c r="P100" s="178" t="s">
        <v>84</v>
      </c>
      <c r="Q100" s="179">
        <f ca="1"/>
        <v>0</v>
      </c>
      <c r="R100" s="179">
        <f ca="1"/>
        <v>0</v>
      </c>
      <c r="S100" s="179">
        <f ca="1"/>
        <v>0</v>
      </c>
      <c r="T100" s="180">
        <f ca="1"/>
        <v>0</v>
      </c>
      <c r="U100" s="42"/>
      <c r="V100" s="175" t="s">
        <v>84</v>
      </c>
      <c r="W100" s="181">
        <v>-60</v>
      </c>
      <c r="X100" s="182"/>
      <c r="Y100" s="182"/>
      <c r="Z100" s="183"/>
      <c r="AA100" s="42"/>
      <c r="AB100" s="178" t="s">
        <v>84</v>
      </c>
      <c r="AC100" s="179">
        <v>-60</v>
      </c>
      <c r="AD100" s="184"/>
      <c r="AE100" s="184"/>
      <c r="AF100" s="185"/>
      <c r="AG100" s="42"/>
      <c r="AH100" s="175" t="s">
        <v>84</v>
      </c>
      <c r="AI100" s="181">
        <v>-60</v>
      </c>
      <c r="AJ100" s="182"/>
      <c r="AK100" s="182"/>
      <c r="AL100" s="183">
        <v>-60</v>
      </c>
      <c r="AM100" s="42"/>
      <c r="AN100" s="178" t="s">
        <v>84</v>
      </c>
      <c r="AO100" s="179">
        <v>-60</v>
      </c>
      <c r="AP100" s="179">
        <v>-65</v>
      </c>
      <c r="AQ100" s="179"/>
      <c r="AR100" s="180">
        <v>-60</v>
      </c>
      <c r="AT100" s="178" t="s">
        <v>84</v>
      </c>
      <c r="AU100" s="244">
        <f>VLOOKUP($AT100,[1]Scn1!Scn1_Q4_LR,MATCH(AU$6,[1]!Scn_CH,0),0)</f>
        <v>0</v>
      </c>
      <c r="AV100" s="244">
        <f>VLOOKUP($AT100,[1]Scn1!Scn1_Q4_LR,MATCH(AV$6,[1]!Scn_CH,0),0)</f>
        <v>0</v>
      </c>
      <c r="AW100" s="244">
        <f>VLOOKUP($AT100,[1]Scn1!Scn1_Q4_LR,MATCH(AW$6,[1]!Scn_CH,0),0)</f>
        <v>0</v>
      </c>
      <c r="AX100" s="180">
        <f>VLOOKUP($AT100,[1]Scn1!Scn1_Q4_LR,MATCH(AX$6,[1]!Scn_CH,0),0)</f>
        <v>0</v>
      </c>
      <c r="AZ100" s="238" t="s">
        <v>84</v>
      </c>
      <c r="BA100" s="239"/>
      <c r="BB100" s="239"/>
      <c r="BC100" s="239"/>
      <c r="BD100" s="240"/>
      <c r="BF100" s="238" t="s">
        <v>84</v>
      </c>
      <c r="BG100" s="239"/>
      <c r="BH100" s="239"/>
      <c r="BI100" s="239"/>
      <c r="BJ100" s="240"/>
    </row>
    <row r="101" spans="4:62" x14ac:dyDescent="0.2">
      <c r="D101" s="178" t="s">
        <v>85</v>
      </c>
      <c r="E101" s="244">
        <f ca="1">IF(K101*Q101*E$112&lt;'Summary Results'!M$2,'Summary Results'!M$2/E$112,K101*Q101)</f>
        <v>-9.9999999999999982</v>
      </c>
      <c r="F101" s="244">
        <f ca="1">IF(L101*R101*F$112&lt;'Summary Results'!N$2,'Summary Results'!N$2/F$112,L101*R101)</f>
        <v>0</v>
      </c>
      <c r="G101" s="244">
        <f ca="1">IF(M101*S101*G$112&lt;'Summary Results'!O$2,'Summary Results'!O$2/G$112,M101*S101)</f>
        <v>0</v>
      </c>
      <c r="H101" s="180">
        <f ca="1">IF(N101*T101*H$112&lt;'Summary Results'!P$2,'Summary Results'!P$2/H$112,N101*T101)</f>
        <v>0</v>
      </c>
      <c r="I101" s="42"/>
      <c r="J101" s="175" t="s">
        <v>85</v>
      </c>
      <c r="K101" s="176">
        <f t="shared" ca="1" si="2"/>
        <v>1</v>
      </c>
      <c r="L101" s="176">
        <f t="shared" ca="1" si="2"/>
        <v>1</v>
      </c>
      <c r="M101" s="176">
        <f t="shared" ca="1" si="2"/>
        <v>1</v>
      </c>
      <c r="N101" s="177">
        <f t="shared" ca="1" si="2"/>
        <v>1</v>
      </c>
      <c r="O101" s="42"/>
      <c r="P101" s="178" t="s">
        <v>85</v>
      </c>
      <c r="Q101" s="179">
        <f ca="1"/>
        <v>-9.9999999999999982</v>
      </c>
      <c r="R101" s="179">
        <f ca="1"/>
        <v>0</v>
      </c>
      <c r="S101" s="179">
        <f ca="1"/>
        <v>0</v>
      </c>
      <c r="T101" s="180">
        <f ca="1"/>
        <v>0</v>
      </c>
      <c r="U101" s="42"/>
      <c r="V101" s="175" t="s">
        <v>85</v>
      </c>
      <c r="W101" s="181"/>
      <c r="X101" s="182">
        <v>-65</v>
      </c>
      <c r="Y101" s="182"/>
      <c r="Z101" s="183"/>
      <c r="AA101" s="42"/>
      <c r="AB101" s="178" t="s">
        <v>85</v>
      </c>
      <c r="AC101" s="179">
        <v>-50</v>
      </c>
      <c r="AD101" s="184">
        <v>-65</v>
      </c>
      <c r="AE101" s="184"/>
      <c r="AF101" s="185"/>
      <c r="AG101" s="42"/>
      <c r="AH101" s="175" t="s">
        <v>85</v>
      </c>
      <c r="AI101" s="181">
        <v>-50</v>
      </c>
      <c r="AJ101" s="182">
        <v>-65</v>
      </c>
      <c r="AK101" s="182"/>
      <c r="AL101" s="183">
        <v>-50</v>
      </c>
      <c r="AM101" s="42"/>
      <c r="AN101" s="178" t="s">
        <v>85</v>
      </c>
      <c r="AO101" s="179">
        <v>-50</v>
      </c>
      <c r="AP101" s="179">
        <v>-65</v>
      </c>
      <c r="AQ101" s="179"/>
      <c r="AR101" s="180">
        <v>-50</v>
      </c>
      <c r="AT101" s="178" t="s">
        <v>85</v>
      </c>
      <c r="AU101" s="244">
        <f>VLOOKUP($AT101,[1]Scn1!Scn1_Q4_LR,MATCH(AU$6,[1]!Scn_CH,0),0)</f>
        <v>-9.9999999999999982</v>
      </c>
      <c r="AV101" s="244">
        <f>VLOOKUP($AT101,[1]Scn1!Scn1_Q4_LR,MATCH(AV$6,[1]!Scn_CH,0),0)</f>
        <v>0</v>
      </c>
      <c r="AW101" s="244">
        <f>VLOOKUP($AT101,[1]Scn1!Scn1_Q4_LR,MATCH(AW$6,[1]!Scn_CH,0),0)</f>
        <v>0</v>
      </c>
      <c r="AX101" s="180">
        <f>VLOOKUP($AT101,[1]Scn1!Scn1_Q4_LR,MATCH(AX$6,[1]!Scn_CH,0),0)</f>
        <v>0</v>
      </c>
      <c r="AZ101" s="238" t="s">
        <v>85</v>
      </c>
      <c r="BA101" s="239"/>
      <c r="BB101" s="239"/>
      <c r="BC101" s="239"/>
      <c r="BD101" s="240"/>
      <c r="BF101" s="238" t="s">
        <v>85</v>
      </c>
      <c r="BG101" s="239"/>
      <c r="BH101" s="239"/>
      <c r="BI101" s="239"/>
      <c r="BJ101" s="240"/>
    </row>
    <row r="102" spans="4:62" x14ac:dyDescent="0.2">
      <c r="D102" s="178" t="s">
        <v>476</v>
      </c>
      <c r="E102" s="244">
        <f ca="1">IF(K102*Q102*E$112&lt;'Summary Results'!M$2,'Summary Results'!M$2/E$112,K102*Q102)</f>
        <v>0</v>
      </c>
      <c r="F102" s="244">
        <f ca="1">IF(L102*R102*F$112&lt;'Summary Results'!N$2,'Summary Results'!N$2/F$112,L102*R102)</f>
        <v>0</v>
      </c>
      <c r="G102" s="244">
        <f ca="1">IF(M102*S102*G$112&lt;'Summary Results'!O$2,'Summary Results'!O$2/G$112,M102*S102)</f>
        <v>0</v>
      </c>
      <c r="H102" s="180">
        <f ca="1">IF(N102*T102*H$112&lt;'Summary Results'!P$2,'Summary Results'!P$2/H$112,N102*T102)</f>
        <v>0</v>
      </c>
      <c r="I102" s="42"/>
      <c r="J102" s="175" t="s">
        <v>476</v>
      </c>
      <c r="K102" s="176">
        <f t="shared" ca="1" si="2"/>
        <v>1</v>
      </c>
      <c r="L102" s="176">
        <f t="shared" ca="1" si="2"/>
        <v>1</v>
      </c>
      <c r="M102" s="176">
        <f t="shared" ca="1" si="2"/>
        <v>1</v>
      </c>
      <c r="N102" s="177">
        <f t="shared" ca="1" si="2"/>
        <v>1</v>
      </c>
      <c r="O102" s="42"/>
      <c r="P102" s="178" t="s">
        <v>476</v>
      </c>
      <c r="Q102" s="179">
        <f ca="1"/>
        <v>0</v>
      </c>
      <c r="R102" s="179">
        <f ca="1"/>
        <v>0</v>
      </c>
      <c r="S102" s="179">
        <f ca="1"/>
        <v>0</v>
      </c>
      <c r="T102" s="180">
        <f ca="1"/>
        <v>0</v>
      </c>
      <c r="U102" s="42"/>
      <c r="V102" s="175" t="s">
        <v>476</v>
      </c>
      <c r="W102" s="181">
        <v>-25</v>
      </c>
      <c r="X102" s="182"/>
      <c r="Y102" s="182"/>
      <c r="Z102" s="183"/>
      <c r="AA102" s="42"/>
      <c r="AB102" s="178" t="s">
        <v>476</v>
      </c>
      <c r="AC102" s="179">
        <v>-25</v>
      </c>
      <c r="AD102" s="184"/>
      <c r="AE102" s="184"/>
      <c r="AF102" s="185"/>
      <c r="AG102" s="42"/>
      <c r="AH102" s="175" t="s">
        <v>476</v>
      </c>
      <c r="AI102" s="181">
        <v>-25</v>
      </c>
      <c r="AJ102" s="182"/>
      <c r="AK102" s="182"/>
      <c r="AL102" s="183">
        <v>-40</v>
      </c>
      <c r="AM102" s="42"/>
      <c r="AN102" s="178" t="s">
        <v>476</v>
      </c>
      <c r="AO102" s="179">
        <v>-25</v>
      </c>
      <c r="AP102" s="179">
        <v>-65</v>
      </c>
      <c r="AQ102" s="179"/>
      <c r="AR102" s="180">
        <v>-40</v>
      </c>
      <c r="AT102" s="178" t="s">
        <v>476</v>
      </c>
      <c r="AU102" s="244">
        <f>VLOOKUP($AT102,[1]Scn1!Scn1_Q4_LR,MATCH(AU$6,[1]!Scn_CH,0),0)</f>
        <v>0</v>
      </c>
      <c r="AV102" s="244">
        <f>VLOOKUP($AT102,[1]Scn1!Scn1_Q4_LR,MATCH(AV$6,[1]!Scn_CH,0),0)</f>
        <v>0</v>
      </c>
      <c r="AW102" s="244">
        <f>VLOOKUP($AT102,[1]Scn1!Scn1_Q4_LR,MATCH(AW$6,[1]!Scn_CH,0),0)</f>
        <v>0</v>
      </c>
      <c r="AX102" s="180">
        <f>VLOOKUP($AT102,[1]Scn1!Scn1_Q4_LR,MATCH(AX$6,[1]!Scn_CH,0),0)</f>
        <v>0</v>
      </c>
      <c r="AZ102" s="238" t="s">
        <v>476</v>
      </c>
      <c r="BA102" s="239"/>
      <c r="BB102" s="239"/>
      <c r="BC102" s="239"/>
      <c r="BD102" s="240"/>
      <c r="BF102" s="238" t="s">
        <v>476</v>
      </c>
      <c r="BG102" s="239"/>
      <c r="BH102" s="239"/>
      <c r="BI102" s="239"/>
      <c r="BJ102" s="240"/>
    </row>
    <row r="103" spans="4:62" x14ac:dyDescent="0.2">
      <c r="D103" s="178" t="s">
        <v>86</v>
      </c>
      <c r="E103" s="244">
        <f ca="1">IF(K103*Q103*E$112&lt;'Summary Results'!M$2,'Summary Results'!M$2/E$112,K103*Q103)</f>
        <v>-0.99999999999999978</v>
      </c>
      <c r="F103" s="244">
        <f ca="1">IF(L103*R103*F$112&lt;'Summary Results'!N$2,'Summary Results'!N$2/F$112,L103*R103)</f>
        <v>0</v>
      </c>
      <c r="G103" s="244">
        <f ca="1">IF(M103*S103*G$112&lt;'Summary Results'!O$2,'Summary Results'!O$2/G$112,M103*S103)</f>
        <v>0</v>
      </c>
      <c r="H103" s="180">
        <f ca="1">IF(N103*T103*H$112&lt;'Summary Results'!P$2,'Summary Results'!P$2/H$112,N103*T103)</f>
        <v>0</v>
      </c>
      <c r="I103" s="42"/>
      <c r="J103" s="175" t="s">
        <v>86</v>
      </c>
      <c r="K103" s="176">
        <f t="shared" ca="1" si="2"/>
        <v>1</v>
      </c>
      <c r="L103" s="176">
        <f t="shared" ca="1" si="2"/>
        <v>1</v>
      </c>
      <c r="M103" s="176">
        <f t="shared" ca="1" si="2"/>
        <v>1</v>
      </c>
      <c r="N103" s="177">
        <f t="shared" ca="1" si="2"/>
        <v>1</v>
      </c>
      <c r="O103" s="42"/>
      <c r="P103" s="178" t="s">
        <v>86</v>
      </c>
      <c r="Q103" s="179">
        <f ca="1"/>
        <v>-0.99999999999999978</v>
      </c>
      <c r="R103" s="179">
        <f ca="1"/>
        <v>0</v>
      </c>
      <c r="S103" s="179">
        <f ca="1"/>
        <v>0</v>
      </c>
      <c r="T103" s="180">
        <f ca="1"/>
        <v>0</v>
      </c>
      <c r="U103" s="42"/>
      <c r="V103" s="175" t="s">
        <v>86</v>
      </c>
      <c r="W103" s="181">
        <v>-5</v>
      </c>
      <c r="X103" s="182"/>
      <c r="Y103" s="182"/>
      <c r="Z103" s="183">
        <v>-40</v>
      </c>
      <c r="AA103" s="42"/>
      <c r="AB103" s="178" t="s">
        <v>86</v>
      </c>
      <c r="AC103" s="179">
        <v>-10</v>
      </c>
      <c r="AD103" s="184"/>
      <c r="AE103" s="184"/>
      <c r="AF103" s="185">
        <v>-40</v>
      </c>
      <c r="AG103" s="42"/>
      <c r="AH103" s="175" t="s">
        <v>86</v>
      </c>
      <c r="AI103" s="181">
        <v>-10</v>
      </c>
      <c r="AJ103" s="182"/>
      <c r="AK103" s="182"/>
      <c r="AL103" s="183">
        <v>-40</v>
      </c>
      <c r="AM103" s="42"/>
      <c r="AN103" s="178" t="s">
        <v>86</v>
      </c>
      <c r="AO103" s="179">
        <v>-10</v>
      </c>
      <c r="AP103" s="179">
        <v>-65</v>
      </c>
      <c r="AQ103" s="179"/>
      <c r="AR103" s="180">
        <v>-40</v>
      </c>
      <c r="AT103" s="178" t="s">
        <v>86</v>
      </c>
      <c r="AU103" s="244">
        <f>VLOOKUP($AT103,[1]Scn1!Scn1_Q4_LR,MATCH(AU$6,[1]!Scn_CH,0),0)</f>
        <v>-0.99999999999999978</v>
      </c>
      <c r="AV103" s="244">
        <f>VLOOKUP($AT103,[1]Scn1!Scn1_Q4_LR,MATCH(AV$6,[1]!Scn_CH,0),0)</f>
        <v>0</v>
      </c>
      <c r="AW103" s="244">
        <f>VLOOKUP($AT103,[1]Scn1!Scn1_Q4_LR,MATCH(AW$6,[1]!Scn_CH,0),0)</f>
        <v>0</v>
      </c>
      <c r="AX103" s="180">
        <f>VLOOKUP($AT103,[1]Scn1!Scn1_Q4_LR,MATCH(AX$6,[1]!Scn_CH,0),0)</f>
        <v>0</v>
      </c>
      <c r="AZ103" s="238" t="s">
        <v>86</v>
      </c>
      <c r="BA103" s="239"/>
      <c r="BB103" s="239"/>
      <c r="BC103" s="239"/>
      <c r="BD103" s="240"/>
      <c r="BF103" s="238" t="s">
        <v>86</v>
      </c>
      <c r="BG103" s="239"/>
      <c r="BH103" s="239"/>
      <c r="BI103" s="239"/>
      <c r="BJ103" s="240"/>
    </row>
    <row r="104" spans="4:62" x14ac:dyDescent="0.2">
      <c r="D104" s="178" t="s">
        <v>477</v>
      </c>
      <c r="E104" s="244">
        <f ca="1">IF(K104*Q104*E$112&lt;'Summary Results'!M$2,'Summary Results'!M$2/E$112,K104*Q104)</f>
        <v>0</v>
      </c>
      <c r="F104" s="244">
        <f ca="1">IF(L104*R104*F$112&lt;'Summary Results'!N$2,'Summary Results'!N$2/F$112,L104*R104)</f>
        <v>0</v>
      </c>
      <c r="G104" s="244">
        <f ca="1">IF(M104*S104*G$112&lt;'Summary Results'!O$2,'Summary Results'!O$2/G$112,M104*S104)</f>
        <v>0</v>
      </c>
      <c r="H104" s="180">
        <f ca="1">IF(N104*T104*H$112&lt;'Summary Results'!P$2,'Summary Results'!P$2/H$112,N104*T104)</f>
        <v>0</v>
      </c>
      <c r="I104" s="42"/>
      <c r="J104" s="175" t="s">
        <v>477</v>
      </c>
      <c r="K104" s="176">
        <f t="shared" ca="1" si="2"/>
        <v>1</v>
      </c>
      <c r="L104" s="176">
        <f t="shared" ca="1" si="2"/>
        <v>1</v>
      </c>
      <c r="M104" s="176">
        <f t="shared" ca="1" si="2"/>
        <v>1</v>
      </c>
      <c r="N104" s="177">
        <f t="shared" ca="1" si="2"/>
        <v>1</v>
      </c>
      <c r="O104" s="42"/>
      <c r="P104" s="178" t="s">
        <v>477</v>
      </c>
      <c r="Q104" s="179">
        <f ca="1"/>
        <v>0</v>
      </c>
      <c r="R104" s="179">
        <f ca="1"/>
        <v>0</v>
      </c>
      <c r="S104" s="179">
        <f ca="1"/>
        <v>0</v>
      </c>
      <c r="T104" s="180">
        <f ca="1"/>
        <v>0</v>
      </c>
      <c r="U104" s="42"/>
      <c r="V104" s="175" t="s">
        <v>477</v>
      </c>
      <c r="W104" s="181">
        <v>5</v>
      </c>
      <c r="X104" s="182"/>
      <c r="Y104" s="182"/>
      <c r="Z104" s="183"/>
      <c r="AA104" s="42"/>
      <c r="AB104" s="178" t="s">
        <v>477</v>
      </c>
      <c r="AC104" s="179">
        <v>5</v>
      </c>
      <c r="AD104" s="184"/>
      <c r="AE104" s="184"/>
      <c r="AF104" s="185"/>
      <c r="AG104" s="42"/>
      <c r="AH104" s="175" t="s">
        <v>477</v>
      </c>
      <c r="AI104" s="181">
        <v>5</v>
      </c>
      <c r="AJ104" s="182"/>
      <c r="AK104" s="182"/>
      <c r="AL104" s="183">
        <v>-40</v>
      </c>
      <c r="AM104" s="42"/>
      <c r="AN104" s="178" t="s">
        <v>477</v>
      </c>
      <c r="AO104" s="179">
        <v>5</v>
      </c>
      <c r="AP104" s="179">
        <v>-65</v>
      </c>
      <c r="AQ104" s="179"/>
      <c r="AR104" s="180">
        <v>-40</v>
      </c>
      <c r="AT104" s="178" t="s">
        <v>477</v>
      </c>
      <c r="AU104" s="244">
        <f>VLOOKUP($AT104,[1]Scn1!Scn1_Q4_LR,MATCH(AU$6,[1]!Scn_CH,0),0)</f>
        <v>0</v>
      </c>
      <c r="AV104" s="244">
        <f>VLOOKUP($AT104,[1]Scn1!Scn1_Q4_LR,MATCH(AV$6,[1]!Scn_CH,0),0)</f>
        <v>0</v>
      </c>
      <c r="AW104" s="244">
        <f>VLOOKUP($AT104,[1]Scn1!Scn1_Q4_LR,MATCH(AW$6,[1]!Scn_CH,0),0)</f>
        <v>0</v>
      </c>
      <c r="AX104" s="180">
        <f>VLOOKUP($AT104,[1]Scn1!Scn1_Q4_LR,MATCH(AX$6,[1]!Scn_CH,0),0)</f>
        <v>0</v>
      </c>
      <c r="AZ104" s="238" t="s">
        <v>477</v>
      </c>
      <c r="BA104" s="239"/>
      <c r="BB104" s="239"/>
      <c r="BC104" s="239"/>
      <c r="BD104" s="240"/>
      <c r="BF104" s="238" t="s">
        <v>477</v>
      </c>
      <c r="BG104" s="239"/>
      <c r="BH104" s="239"/>
      <c r="BI104" s="239"/>
      <c r="BJ104" s="240"/>
    </row>
    <row r="105" spans="4:62" x14ac:dyDescent="0.2">
      <c r="D105" s="178" t="s">
        <v>478</v>
      </c>
      <c r="E105" s="244">
        <f ca="1">IF(K105*Q105*E$112&lt;'Summary Results'!M$2,'Summary Results'!M$2/E$112,K105*Q105)</f>
        <v>0</v>
      </c>
      <c r="F105" s="244">
        <f ca="1">IF(L105*R105*F$112&lt;'Summary Results'!N$2,'Summary Results'!N$2/F$112,L105*R105)</f>
        <v>0</v>
      </c>
      <c r="G105" s="244">
        <f ca="1">IF(M105*S105*G$112&lt;'Summary Results'!O$2,'Summary Results'!O$2/G$112,M105*S105)</f>
        <v>0</v>
      </c>
      <c r="H105" s="180">
        <f ca="1">IF(N105*T105*H$112&lt;'Summary Results'!P$2,'Summary Results'!P$2/H$112,N105*T105)</f>
        <v>0</v>
      </c>
      <c r="I105" s="42"/>
      <c r="J105" s="175" t="s">
        <v>478</v>
      </c>
      <c r="K105" s="176">
        <f t="shared" ca="1" si="2"/>
        <v>1</v>
      </c>
      <c r="L105" s="176">
        <f t="shared" ca="1" si="2"/>
        <v>1</v>
      </c>
      <c r="M105" s="176">
        <f t="shared" ca="1" si="2"/>
        <v>1</v>
      </c>
      <c r="N105" s="177">
        <f t="shared" ca="1" si="2"/>
        <v>1</v>
      </c>
      <c r="O105" s="42"/>
      <c r="P105" s="178" t="s">
        <v>478</v>
      </c>
      <c r="Q105" s="179">
        <f ca="1"/>
        <v>0</v>
      </c>
      <c r="R105" s="179">
        <f ca="1"/>
        <v>0</v>
      </c>
      <c r="S105" s="179">
        <f ca="1"/>
        <v>0</v>
      </c>
      <c r="T105" s="180">
        <f ca="1"/>
        <v>0</v>
      </c>
      <c r="U105" s="42"/>
      <c r="V105" s="175" t="s">
        <v>478</v>
      </c>
      <c r="W105" s="181">
        <v>-25</v>
      </c>
      <c r="X105" s="182"/>
      <c r="Y105" s="182"/>
      <c r="Z105" s="183"/>
      <c r="AA105" s="42"/>
      <c r="AB105" s="178" t="s">
        <v>478</v>
      </c>
      <c r="AC105" s="179">
        <v>-25</v>
      </c>
      <c r="AD105" s="184"/>
      <c r="AE105" s="184"/>
      <c r="AF105" s="185"/>
      <c r="AG105" s="42"/>
      <c r="AH105" s="175" t="s">
        <v>478</v>
      </c>
      <c r="AI105" s="181">
        <v>-25</v>
      </c>
      <c r="AJ105" s="182"/>
      <c r="AK105" s="182"/>
      <c r="AL105" s="183">
        <v>-40</v>
      </c>
      <c r="AM105" s="42"/>
      <c r="AN105" s="178" t="s">
        <v>478</v>
      </c>
      <c r="AO105" s="179">
        <v>-25</v>
      </c>
      <c r="AP105" s="179">
        <v>-65</v>
      </c>
      <c r="AQ105" s="179"/>
      <c r="AR105" s="180">
        <v>-40</v>
      </c>
      <c r="AT105" s="178" t="s">
        <v>478</v>
      </c>
      <c r="AU105" s="244">
        <f>VLOOKUP($AT105,[1]Scn1!Scn1_Q4_LR,MATCH(AU$6,[1]!Scn_CH,0),0)</f>
        <v>0</v>
      </c>
      <c r="AV105" s="244">
        <f>VLOOKUP($AT105,[1]Scn1!Scn1_Q4_LR,MATCH(AV$6,[1]!Scn_CH,0),0)</f>
        <v>0</v>
      </c>
      <c r="AW105" s="244">
        <f>VLOOKUP($AT105,[1]Scn1!Scn1_Q4_LR,MATCH(AW$6,[1]!Scn_CH,0),0)</f>
        <v>0</v>
      </c>
      <c r="AX105" s="180">
        <f>VLOOKUP($AT105,[1]Scn1!Scn1_Q4_LR,MATCH(AX$6,[1]!Scn_CH,0),0)</f>
        <v>0</v>
      </c>
      <c r="AZ105" s="238" t="s">
        <v>478</v>
      </c>
      <c r="BA105" s="239"/>
      <c r="BB105" s="239"/>
      <c r="BC105" s="239"/>
      <c r="BD105" s="240"/>
      <c r="BF105" s="238" t="s">
        <v>478</v>
      </c>
      <c r="BG105" s="239"/>
      <c r="BH105" s="239"/>
      <c r="BI105" s="239"/>
      <c r="BJ105" s="240"/>
    </row>
    <row r="106" spans="4:62" x14ac:dyDescent="0.2">
      <c r="D106" s="178" t="s">
        <v>479</v>
      </c>
      <c r="E106" s="244">
        <f ca="1">IF(K106*Q106*E$112&lt;'Summary Results'!M$2,'Summary Results'!M$2/E$112,K106*Q106)</f>
        <v>-4.9999999999999991</v>
      </c>
      <c r="F106" s="244">
        <f ca="1">IF(L106*R106*F$112&lt;'Summary Results'!N$2,'Summary Results'!N$2/F$112,L106*R106)</f>
        <v>0</v>
      </c>
      <c r="G106" s="244">
        <f ca="1">IF(M106*S106*G$112&lt;'Summary Results'!O$2,'Summary Results'!O$2/G$112,M106*S106)</f>
        <v>0</v>
      </c>
      <c r="H106" s="180">
        <f ca="1">IF(N106*T106*H$112&lt;'Summary Results'!P$2,'Summary Results'!P$2/H$112,N106*T106)</f>
        <v>0</v>
      </c>
      <c r="I106" s="42"/>
      <c r="J106" s="175" t="s">
        <v>479</v>
      </c>
      <c r="K106" s="176">
        <f t="shared" ca="1" si="2"/>
        <v>1</v>
      </c>
      <c r="L106" s="176">
        <f t="shared" ca="1" si="2"/>
        <v>1</v>
      </c>
      <c r="M106" s="176">
        <f t="shared" ca="1" si="2"/>
        <v>1</v>
      </c>
      <c r="N106" s="177">
        <f t="shared" ca="1" si="2"/>
        <v>1</v>
      </c>
      <c r="O106" s="42"/>
      <c r="P106" s="178" t="s">
        <v>479</v>
      </c>
      <c r="Q106" s="179">
        <f ca="1"/>
        <v>-4.9999999999999991</v>
      </c>
      <c r="R106" s="179">
        <f ca="1"/>
        <v>0</v>
      </c>
      <c r="S106" s="179">
        <f ca="1"/>
        <v>0</v>
      </c>
      <c r="T106" s="180">
        <f ca="1"/>
        <v>0</v>
      </c>
      <c r="U106" s="42"/>
      <c r="V106" s="175" t="s">
        <v>479</v>
      </c>
      <c r="W106" s="181"/>
      <c r="X106" s="182"/>
      <c r="Y106" s="182"/>
      <c r="Z106" s="183">
        <v>-40</v>
      </c>
      <c r="AA106" s="42"/>
      <c r="AB106" s="178" t="s">
        <v>479</v>
      </c>
      <c r="AC106" s="179">
        <v>-25</v>
      </c>
      <c r="AD106" s="184"/>
      <c r="AE106" s="184"/>
      <c r="AF106" s="185">
        <v>-40</v>
      </c>
      <c r="AG106" s="42"/>
      <c r="AH106" s="175" t="s">
        <v>479</v>
      </c>
      <c r="AI106" s="181">
        <v>-25</v>
      </c>
      <c r="AJ106" s="182"/>
      <c r="AK106" s="182"/>
      <c r="AL106" s="183">
        <v>-40</v>
      </c>
      <c r="AM106" s="42"/>
      <c r="AN106" s="178" t="s">
        <v>479</v>
      </c>
      <c r="AO106" s="179">
        <v>-25</v>
      </c>
      <c r="AP106" s="179">
        <v>-65</v>
      </c>
      <c r="AQ106" s="179"/>
      <c r="AR106" s="180">
        <v>-40</v>
      </c>
      <c r="AT106" s="178" t="s">
        <v>479</v>
      </c>
      <c r="AU106" s="244">
        <f>VLOOKUP($AT106,[1]Scn1!Scn1_Q4_LR,MATCH(AU$6,[1]!Scn_CH,0),0)</f>
        <v>-4.9999999999999991</v>
      </c>
      <c r="AV106" s="244">
        <f>VLOOKUP($AT106,[1]Scn1!Scn1_Q4_LR,MATCH(AV$6,[1]!Scn_CH,0),0)</f>
        <v>0</v>
      </c>
      <c r="AW106" s="244">
        <f>VLOOKUP($AT106,[1]Scn1!Scn1_Q4_LR,MATCH(AW$6,[1]!Scn_CH,0),0)</f>
        <v>0</v>
      </c>
      <c r="AX106" s="180">
        <f>VLOOKUP($AT106,[1]Scn1!Scn1_Q4_LR,MATCH(AX$6,[1]!Scn_CH,0),0)</f>
        <v>0</v>
      </c>
      <c r="AZ106" s="238" t="s">
        <v>479</v>
      </c>
      <c r="BA106" s="239"/>
      <c r="BB106" s="239"/>
      <c r="BC106" s="239"/>
      <c r="BD106" s="240"/>
      <c r="BF106" s="238" t="s">
        <v>479</v>
      </c>
      <c r="BG106" s="239"/>
      <c r="BH106" s="239"/>
      <c r="BI106" s="239"/>
      <c r="BJ106" s="240"/>
    </row>
    <row r="107" spans="4:62" x14ac:dyDescent="0.2">
      <c r="D107" s="178" t="s">
        <v>87</v>
      </c>
      <c r="E107" s="244">
        <f ca="1">IF(K107*Q107*E$112&lt;'Summary Results'!M$2,'Summary Results'!M$2/E$112,K107*Q107)</f>
        <v>0</v>
      </c>
      <c r="F107" s="244">
        <f ca="1">IF(L107*R107*F$112&lt;'Summary Results'!N$2,'Summary Results'!N$2/F$112,L107*R107)</f>
        <v>0</v>
      </c>
      <c r="G107" s="244">
        <f ca="1">IF(M107*S107*G$112&lt;'Summary Results'!O$2,'Summary Results'!O$2/G$112,M107*S107)</f>
        <v>0</v>
      </c>
      <c r="H107" s="180">
        <f ca="1">IF(N107*T107*H$112&lt;'Summary Results'!P$2,'Summary Results'!P$2/H$112,N107*T107)</f>
        <v>0</v>
      </c>
      <c r="I107" s="42"/>
      <c r="J107" s="175" t="s">
        <v>87</v>
      </c>
      <c r="K107" s="176">
        <f t="shared" ca="1" si="2"/>
        <v>1</v>
      </c>
      <c r="L107" s="176">
        <f t="shared" ca="1" si="2"/>
        <v>1</v>
      </c>
      <c r="M107" s="176">
        <f t="shared" ca="1" si="2"/>
        <v>1</v>
      </c>
      <c r="N107" s="177">
        <f t="shared" ca="1" si="2"/>
        <v>1</v>
      </c>
      <c r="O107" s="42"/>
      <c r="P107" s="178" t="s">
        <v>87</v>
      </c>
      <c r="Q107" s="179">
        <f ca="1"/>
        <v>0</v>
      </c>
      <c r="R107" s="179">
        <f ca="1"/>
        <v>0</v>
      </c>
      <c r="S107" s="179">
        <f ca="1"/>
        <v>0</v>
      </c>
      <c r="T107" s="180">
        <f ca="1"/>
        <v>0</v>
      </c>
      <c r="U107" s="42"/>
      <c r="V107" s="175" t="s">
        <v>87</v>
      </c>
      <c r="W107" s="181"/>
      <c r="X107" s="182"/>
      <c r="Y107" s="182"/>
      <c r="Z107" s="183"/>
      <c r="AA107" s="42"/>
      <c r="AB107" s="178" t="s">
        <v>87</v>
      </c>
      <c r="AC107" s="179"/>
      <c r="AD107" s="184"/>
      <c r="AE107" s="184"/>
      <c r="AF107" s="185"/>
      <c r="AG107" s="42"/>
      <c r="AH107" s="175" t="s">
        <v>87</v>
      </c>
      <c r="AI107" s="181"/>
      <c r="AJ107" s="182"/>
      <c r="AK107" s="182"/>
      <c r="AL107" s="183">
        <v>-40</v>
      </c>
      <c r="AM107" s="42"/>
      <c r="AN107" s="178" t="s">
        <v>87</v>
      </c>
      <c r="AO107" s="179"/>
      <c r="AP107" s="179">
        <v>-65</v>
      </c>
      <c r="AQ107" s="179"/>
      <c r="AR107" s="180">
        <v>-40</v>
      </c>
      <c r="AT107" s="178" t="s">
        <v>87</v>
      </c>
      <c r="AU107" s="244">
        <f>VLOOKUP($AT107,[1]Scn1!Scn1_Q4_LR,MATCH(AU$6,[1]!Scn_CH,0),0)</f>
        <v>0</v>
      </c>
      <c r="AV107" s="244">
        <f>VLOOKUP($AT107,[1]Scn1!Scn1_Q4_LR,MATCH(AV$6,[1]!Scn_CH,0),0)</f>
        <v>0</v>
      </c>
      <c r="AW107" s="244">
        <f>VLOOKUP($AT107,[1]Scn1!Scn1_Q4_LR,MATCH(AW$6,[1]!Scn_CH,0),0)</f>
        <v>0</v>
      </c>
      <c r="AX107" s="180">
        <f>VLOOKUP($AT107,[1]Scn1!Scn1_Q4_LR,MATCH(AX$6,[1]!Scn_CH,0),0)</f>
        <v>0</v>
      </c>
      <c r="AZ107" s="238" t="s">
        <v>87</v>
      </c>
      <c r="BA107" s="239"/>
      <c r="BB107" s="239"/>
      <c r="BC107" s="239"/>
      <c r="BD107" s="240"/>
      <c r="BF107" s="238" t="s">
        <v>87</v>
      </c>
      <c r="BG107" s="239"/>
      <c r="BH107" s="239"/>
      <c r="BI107" s="239"/>
      <c r="BJ107" s="240"/>
    </row>
    <row r="108" spans="4:62" x14ac:dyDescent="0.2">
      <c r="D108" s="178" t="s">
        <v>88</v>
      </c>
      <c r="E108" s="244">
        <f ca="1">IF(K108*Q108*E$112&lt;'Summary Results'!M$2,'Summary Results'!M$2/E$112,K108*Q108)</f>
        <v>0</v>
      </c>
      <c r="F108" s="244">
        <f ca="1">IF(L108*R108*F$112&lt;'Summary Results'!N$2,'Summary Results'!N$2/F$112,L108*R108)</f>
        <v>0</v>
      </c>
      <c r="G108" s="244">
        <f ca="1">IF(M108*S108*G$112&lt;'Summary Results'!O$2,'Summary Results'!O$2/G$112,M108*S108)</f>
        <v>0</v>
      </c>
      <c r="H108" s="180">
        <f ca="1">IF(N108*T108*H$112&lt;'Summary Results'!P$2,'Summary Results'!P$2/H$112,N108*T108)</f>
        <v>0</v>
      </c>
      <c r="I108" s="42"/>
      <c r="J108" s="175" t="s">
        <v>88</v>
      </c>
      <c r="K108" s="176">
        <f t="shared" ca="1" si="2"/>
        <v>1</v>
      </c>
      <c r="L108" s="176">
        <f t="shared" ca="1" si="2"/>
        <v>1</v>
      </c>
      <c r="M108" s="176">
        <f t="shared" ca="1" si="2"/>
        <v>1</v>
      </c>
      <c r="N108" s="177">
        <f t="shared" ca="1" si="2"/>
        <v>1</v>
      </c>
      <c r="O108" s="42"/>
      <c r="P108" s="178" t="s">
        <v>88</v>
      </c>
      <c r="Q108" s="179">
        <f ca="1"/>
        <v>0</v>
      </c>
      <c r="R108" s="179">
        <f ca="1"/>
        <v>0</v>
      </c>
      <c r="S108" s="179">
        <f ca="1"/>
        <v>0</v>
      </c>
      <c r="T108" s="180">
        <f ca="1"/>
        <v>0</v>
      </c>
      <c r="U108" s="42"/>
      <c r="V108" s="175" t="s">
        <v>88</v>
      </c>
      <c r="W108" s="181">
        <v>-50</v>
      </c>
      <c r="X108" s="182"/>
      <c r="Y108" s="182"/>
      <c r="Z108" s="183"/>
      <c r="AA108" s="42"/>
      <c r="AB108" s="178" t="s">
        <v>88</v>
      </c>
      <c r="AC108" s="179">
        <v>-50</v>
      </c>
      <c r="AD108" s="184"/>
      <c r="AE108" s="184"/>
      <c r="AF108" s="185"/>
      <c r="AG108" s="42"/>
      <c r="AH108" s="175" t="s">
        <v>88</v>
      </c>
      <c r="AI108" s="181">
        <v>-50</v>
      </c>
      <c r="AJ108" s="182"/>
      <c r="AK108" s="182"/>
      <c r="AL108" s="183">
        <v>-50</v>
      </c>
      <c r="AM108" s="42"/>
      <c r="AN108" s="178" t="s">
        <v>88</v>
      </c>
      <c r="AO108" s="179">
        <v>-50</v>
      </c>
      <c r="AP108" s="179">
        <v>-65</v>
      </c>
      <c r="AQ108" s="179"/>
      <c r="AR108" s="180">
        <v>-50</v>
      </c>
      <c r="AT108" s="178" t="s">
        <v>88</v>
      </c>
      <c r="AU108" s="244">
        <f>VLOOKUP($AT108,[1]Scn1!Scn1_Q4_LR,MATCH(AU$6,[1]!Scn_CH,0),0)</f>
        <v>0</v>
      </c>
      <c r="AV108" s="244">
        <f>VLOOKUP($AT108,[1]Scn1!Scn1_Q4_LR,MATCH(AV$6,[1]!Scn_CH,0),0)</f>
        <v>0</v>
      </c>
      <c r="AW108" s="244">
        <f>VLOOKUP($AT108,[1]Scn1!Scn1_Q4_LR,MATCH(AW$6,[1]!Scn_CH,0),0)</f>
        <v>0</v>
      </c>
      <c r="AX108" s="180">
        <f>VLOOKUP($AT108,[1]Scn1!Scn1_Q4_LR,MATCH(AX$6,[1]!Scn_CH,0),0)</f>
        <v>0</v>
      </c>
      <c r="AZ108" s="238" t="s">
        <v>88</v>
      </c>
      <c r="BA108" s="239"/>
      <c r="BB108" s="239"/>
      <c r="BC108" s="239"/>
      <c r="BD108" s="240"/>
      <c r="BF108" s="238" t="s">
        <v>88</v>
      </c>
      <c r="BG108" s="239"/>
      <c r="BH108" s="239"/>
      <c r="BI108" s="239"/>
      <c r="BJ108" s="240"/>
    </row>
    <row r="109" spans="4:62" x14ac:dyDescent="0.2">
      <c r="D109" s="178" t="s">
        <v>89</v>
      </c>
      <c r="E109" s="244">
        <f ca="1">IF(K109*Q109*E$112&lt;'Summary Results'!M$2,'Summary Results'!M$2/E$112,K109*Q109)</f>
        <v>0</v>
      </c>
      <c r="F109" s="244">
        <f ca="1">IF(L109*R109*F$112&lt;'Summary Results'!N$2,'Summary Results'!N$2/F$112,L109*R109)</f>
        <v>0</v>
      </c>
      <c r="G109" s="244">
        <f ca="1">IF(M109*S109*G$112&lt;'Summary Results'!O$2,'Summary Results'!O$2/G$112,M109*S109)</f>
        <v>0</v>
      </c>
      <c r="H109" s="180">
        <f ca="1">IF(N109*T109*H$112&lt;'Summary Results'!P$2,'Summary Results'!P$2/H$112,N109*T109)</f>
        <v>0</v>
      </c>
      <c r="I109" s="42"/>
      <c r="J109" s="175" t="s">
        <v>89</v>
      </c>
      <c r="K109" s="176">
        <f t="shared" ca="1" si="2"/>
        <v>1</v>
      </c>
      <c r="L109" s="176">
        <f t="shared" ca="1" si="2"/>
        <v>1</v>
      </c>
      <c r="M109" s="176">
        <f t="shared" ca="1" si="2"/>
        <v>1</v>
      </c>
      <c r="N109" s="177">
        <f t="shared" ca="1" si="2"/>
        <v>1</v>
      </c>
      <c r="O109" s="42"/>
      <c r="P109" s="178" t="s">
        <v>89</v>
      </c>
      <c r="Q109" s="179">
        <f ca="1"/>
        <v>0</v>
      </c>
      <c r="R109" s="179">
        <f ca="1"/>
        <v>0</v>
      </c>
      <c r="S109" s="179">
        <f ca="1"/>
        <v>0</v>
      </c>
      <c r="T109" s="180">
        <f ca="1"/>
        <v>0</v>
      </c>
      <c r="U109" s="42"/>
      <c r="V109" s="175" t="s">
        <v>89</v>
      </c>
      <c r="W109" s="181">
        <v>15</v>
      </c>
      <c r="X109" s="182"/>
      <c r="Y109" s="182"/>
      <c r="Z109" s="183"/>
      <c r="AA109" s="42"/>
      <c r="AB109" s="178" t="s">
        <v>89</v>
      </c>
      <c r="AC109" s="179">
        <v>15</v>
      </c>
      <c r="AD109" s="184"/>
      <c r="AE109" s="184"/>
      <c r="AF109" s="185"/>
      <c r="AG109" s="42"/>
      <c r="AH109" s="175" t="s">
        <v>89</v>
      </c>
      <c r="AI109" s="181">
        <v>15</v>
      </c>
      <c r="AJ109" s="182"/>
      <c r="AK109" s="182"/>
      <c r="AL109" s="183">
        <v>-40</v>
      </c>
      <c r="AM109" s="42"/>
      <c r="AN109" s="178" t="s">
        <v>89</v>
      </c>
      <c r="AO109" s="179">
        <v>15</v>
      </c>
      <c r="AP109" s="179">
        <v>-65</v>
      </c>
      <c r="AQ109" s="179"/>
      <c r="AR109" s="180">
        <v>-40</v>
      </c>
      <c r="AT109" s="178" t="s">
        <v>89</v>
      </c>
      <c r="AU109" s="244">
        <f>VLOOKUP($AT109,[1]Scn1!Scn1_Q4_LR,MATCH(AU$6,[1]!Scn_CH,0),0)</f>
        <v>0</v>
      </c>
      <c r="AV109" s="244">
        <f>VLOOKUP($AT109,[1]Scn1!Scn1_Q4_LR,MATCH(AV$6,[1]!Scn_CH,0),0)</f>
        <v>0</v>
      </c>
      <c r="AW109" s="244">
        <f>VLOOKUP($AT109,[1]Scn1!Scn1_Q4_LR,MATCH(AW$6,[1]!Scn_CH,0),0)</f>
        <v>0</v>
      </c>
      <c r="AX109" s="180">
        <f>VLOOKUP($AT109,[1]Scn1!Scn1_Q4_LR,MATCH(AX$6,[1]!Scn_CH,0),0)</f>
        <v>0</v>
      </c>
      <c r="AZ109" s="238" t="s">
        <v>89</v>
      </c>
      <c r="BA109" s="239"/>
      <c r="BB109" s="239"/>
      <c r="BC109" s="239"/>
      <c r="BD109" s="240"/>
      <c r="BF109" s="238" t="s">
        <v>89</v>
      </c>
      <c r="BG109" s="239"/>
      <c r="BH109" s="239"/>
      <c r="BI109" s="239"/>
      <c r="BJ109" s="240"/>
    </row>
    <row r="110" spans="4:62" x14ac:dyDescent="0.2">
      <c r="D110" s="189" t="s">
        <v>90</v>
      </c>
      <c r="E110" s="190">
        <f ca="1">IF(K110*Q110*E$112&lt;'Summary Results'!M$2,'Summary Results'!M$2/E$112,K110*Q110)</f>
        <v>0</v>
      </c>
      <c r="F110" s="190">
        <f ca="1">IF(L110*R110*F$112&lt;'Summary Results'!N$2,'Summary Results'!N$2/F$112,L110*R110)</f>
        <v>0</v>
      </c>
      <c r="G110" s="190">
        <f ca="1">IF(M110*S110*G$112&lt;'Summary Results'!O$2,'Summary Results'!O$2/G$112,M110*S110)</f>
        <v>0</v>
      </c>
      <c r="H110" s="191">
        <f ca="1">IF(N110*T110*H$112&lt;'Summary Results'!P$2,'Summary Results'!P$2/H$112,N110*T110)</f>
        <v>0</v>
      </c>
      <c r="I110" s="42"/>
      <c r="J110" s="186" t="s">
        <v>90</v>
      </c>
      <c r="K110" s="187">
        <f t="shared" ca="1" si="2"/>
        <v>1</v>
      </c>
      <c r="L110" s="187">
        <f t="shared" ca="1" si="2"/>
        <v>1</v>
      </c>
      <c r="M110" s="187">
        <f t="shared" ca="1" si="2"/>
        <v>1</v>
      </c>
      <c r="N110" s="188">
        <f t="shared" ca="1" si="2"/>
        <v>1</v>
      </c>
      <c r="O110" s="42"/>
      <c r="P110" s="189" t="s">
        <v>90</v>
      </c>
      <c r="Q110" s="190">
        <f ca="1"/>
        <v>0</v>
      </c>
      <c r="R110" s="190">
        <f ca="1"/>
        <v>0</v>
      </c>
      <c r="S110" s="190">
        <f ca="1"/>
        <v>0</v>
      </c>
      <c r="T110" s="191">
        <f ca="1"/>
        <v>0</v>
      </c>
      <c r="U110" s="42"/>
      <c r="V110" s="186" t="s">
        <v>90</v>
      </c>
      <c r="W110" s="192">
        <v>-70</v>
      </c>
      <c r="X110" s="193"/>
      <c r="Y110" s="193"/>
      <c r="Z110" s="194"/>
      <c r="AA110" s="42"/>
      <c r="AB110" s="189" t="s">
        <v>90</v>
      </c>
      <c r="AC110" s="190">
        <v>-70</v>
      </c>
      <c r="AD110" s="195"/>
      <c r="AE110" s="195"/>
      <c r="AF110" s="196"/>
      <c r="AG110" s="42"/>
      <c r="AH110" s="186" t="s">
        <v>90</v>
      </c>
      <c r="AI110" s="192">
        <v>-70</v>
      </c>
      <c r="AJ110" s="193"/>
      <c r="AK110" s="193"/>
      <c r="AL110" s="194">
        <v>-70</v>
      </c>
      <c r="AM110" s="42"/>
      <c r="AN110" s="189" t="s">
        <v>90</v>
      </c>
      <c r="AO110" s="190">
        <v>-70</v>
      </c>
      <c r="AP110" s="190">
        <v>-70</v>
      </c>
      <c r="AQ110" s="190"/>
      <c r="AR110" s="191">
        <v>-70</v>
      </c>
      <c r="AT110" s="189" t="s">
        <v>90</v>
      </c>
      <c r="AU110" s="190">
        <f>VLOOKUP($AT110,[1]Scn1!Scn1_Q4_LR,MATCH(AU$6,[1]!Scn_CH,0),0)</f>
        <v>0</v>
      </c>
      <c r="AV110" s="190">
        <f>VLOOKUP($AT110,[1]Scn1!Scn1_Q4_LR,MATCH(AV$6,[1]!Scn_CH,0),0)</f>
        <v>0</v>
      </c>
      <c r="AW110" s="190">
        <f>VLOOKUP($AT110,[1]Scn1!Scn1_Q4_LR,MATCH(AW$6,[1]!Scn_CH,0),0)</f>
        <v>0</v>
      </c>
      <c r="AX110" s="191">
        <f>VLOOKUP($AT110,[1]Scn1!Scn1_Q4_LR,MATCH(AX$6,[1]!Scn_CH,0),0)</f>
        <v>0</v>
      </c>
      <c r="AZ110" s="241" t="s">
        <v>90</v>
      </c>
      <c r="BA110" s="242"/>
      <c r="BB110" s="242"/>
      <c r="BC110" s="242"/>
      <c r="BD110" s="243"/>
      <c r="BF110" s="241" t="s">
        <v>90</v>
      </c>
      <c r="BG110" s="242"/>
      <c r="BH110" s="242"/>
      <c r="BI110" s="242"/>
      <c r="BJ110" s="243"/>
    </row>
    <row r="112" spans="4:62" x14ac:dyDescent="0.2">
      <c r="D112" s="8" t="s">
        <v>774</v>
      </c>
      <c r="E112" s="251" cm="1">
        <f t="array" ref="E112">INDEX(TRANSPOSE(Adj_Q4),1,MATCH(E3,Q4Shock!$I$4:$L$4,0))</f>
        <v>1</v>
      </c>
      <c r="F112" s="251" cm="1">
        <f t="array" ref="F112">INDEX(TRANSPOSE(Adj_Q4),1,MATCH(F3,Q4Shock!$I$4:$L$4,0))</f>
        <v>1</v>
      </c>
      <c r="G112" s="251" cm="1">
        <f t="array" ref="G112">INDEX(TRANSPOSE(Adj_Q4),1,MATCH(G3,Q4Shock!$I$4:$L$4,0))</f>
        <v>1</v>
      </c>
      <c r="H112" s="251" cm="1">
        <f t="array" ref="H112">INDEX(TRANSPOSE(Adj_Q4),1,MATCH(H3,Q4Shock!$I$4:$L$4,0))</f>
        <v>1</v>
      </c>
    </row>
  </sheetData>
  <mergeCells count="25">
    <mergeCell ref="AZ2:BD4"/>
    <mergeCell ref="BF2:BJ4"/>
    <mergeCell ref="AZ5:BD5"/>
    <mergeCell ref="BF5:BJ5"/>
    <mergeCell ref="AT2:AX4"/>
    <mergeCell ref="AT5:AX5"/>
    <mergeCell ref="D1:H1"/>
    <mergeCell ref="J1:N1"/>
    <mergeCell ref="P1:T1"/>
    <mergeCell ref="D2:H2"/>
    <mergeCell ref="J2:N4"/>
    <mergeCell ref="P2:Q4"/>
    <mergeCell ref="R2:T4"/>
    <mergeCell ref="AH5:AL5"/>
    <mergeCell ref="AN5:AR5"/>
    <mergeCell ref="AB2:AF4"/>
    <mergeCell ref="AH2:AL4"/>
    <mergeCell ref="AN2:AR4"/>
    <mergeCell ref="AB5:AF5"/>
    <mergeCell ref="A3:B4"/>
    <mergeCell ref="D5:H5"/>
    <mergeCell ref="J5:N5"/>
    <mergeCell ref="P5:T5"/>
    <mergeCell ref="V5:Z5"/>
    <mergeCell ref="V2:Z4"/>
  </mergeCells>
  <conditionalFormatting sqref="X7:Z110">
    <cfRule type="cellIs" dxfId="170" priority="161" operator="equal">
      <formula>0</formula>
    </cfRule>
  </conditionalFormatting>
  <conditionalFormatting sqref="X7:Z110">
    <cfRule type="cellIs" dxfId="169" priority="160" operator="notEqual">
      <formula>0</formula>
    </cfRule>
  </conditionalFormatting>
  <conditionalFormatting sqref="X7:Z110">
    <cfRule type="cellIs" dxfId="168" priority="159" operator="equal">
      <formula>"eps"</formula>
    </cfRule>
  </conditionalFormatting>
  <conditionalFormatting sqref="X7:Z110">
    <cfRule type="cellIs" dxfId="167" priority="158" operator="notEqual">
      <formula>"eps"</formula>
    </cfRule>
  </conditionalFormatting>
  <conditionalFormatting sqref="X7:Z110">
    <cfRule type="cellIs" dxfId="166" priority="157" operator="equal">
      <formula>"n"</formula>
    </cfRule>
  </conditionalFormatting>
  <conditionalFormatting sqref="X7:Z110">
    <cfRule type="cellIs" dxfId="165" priority="155" operator="notEqual">
      <formula>0</formula>
    </cfRule>
    <cfRule type="cellIs" dxfId="164" priority="156" operator="equal">
      <formula>0</formula>
    </cfRule>
  </conditionalFormatting>
  <conditionalFormatting sqref="X7:Z110">
    <cfRule type="cellIs" dxfId="163" priority="153" stopIfTrue="1" operator="greaterThan">
      <formula>0</formula>
    </cfRule>
    <cfRule type="cellIs" dxfId="162" priority="154" stopIfTrue="1" operator="greaterThan">
      <formula>0</formula>
    </cfRule>
  </conditionalFormatting>
  <conditionalFormatting sqref="X7:Z110">
    <cfRule type="cellIs" dxfId="161" priority="149" stopIfTrue="1" operator="greaterThan">
      <formula>0</formula>
    </cfRule>
    <cfRule type="cellIs" dxfId="160" priority="150" stopIfTrue="1" operator="greaterThan">
      <formula>0</formula>
    </cfRule>
    <cfRule type="cellIs" dxfId="159" priority="151" stopIfTrue="1" operator="greaterThan">
      <formula>0</formula>
    </cfRule>
    <cfRule type="cellIs" dxfId="158" priority="152" stopIfTrue="1" operator="greaterThan">
      <formula>0</formula>
    </cfRule>
  </conditionalFormatting>
  <conditionalFormatting sqref="X7:Z110">
    <cfRule type="cellIs" dxfId="157" priority="148" operator="equal">
      <formula>0</formula>
    </cfRule>
  </conditionalFormatting>
  <conditionalFormatting sqref="X7:Z110">
    <cfRule type="cellIs" dxfId="156" priority="147" operator="notEqual">
      <formula>0</formula>
    </cfRule>
  </conditionalFormatting>
  <conditionalFormatting sqref="X7:Z110">
    <cfRule type="cellIs" dxfId="155" priority="146" operator="equal">
      <formula>"eps"</formula>
    </cfRule>
  </conditionalFormatting>
  <conditionalFormatting sqref="X7:Z110">
    <cfRule type="cellIs" dxfId="154" priority="145" operator="notEqual">
      <formula>"eps"</formula>
    </cfRule>
  </conditionalFormatting>
  <conditionalFormatting sqref="X7:Z110">
    <cfRule type="cellIs" dxfId="153" priority="144" operator="equal">
      <formula>"n"</formula>
    </cfRule>
  </conditionalFormatting>
  <conditionalFormatting sqref="X7:Z110">
    <cfRule type="cellIs" dxfId="152" priority="142" operator="notEqual">
      <formula>0</formula>
    </cfRule>
    <cfRule type="cellIs" dxfId="151" priority="143" operator="equal">
      <formula>0</formula>
    </cfRule>
  </conditionalFormatting>
  <conditionalFormatting sqref="X7:Z110">
    <cfRule type="cellIs" dxfId="150" priority="140" stopIfTrue="1" operator="greaterThan">
      <formula>0</formula>
    </cfRule>
    <cfRule type="cellIs" dxfId="149" priority="141" stopIfTrue="1" operator="greaterThan">
      <formula>0</formula>
    </cfRule>
  </conditionalFormatting>
  <conditionalFormatting sqref="X7:Z110">
    <cfRule type="cellIs" dxfId="148" priority="136" stopIfTrue="1" operator="greaterThan">
      <formula>0</formula>
    </cfRule>
    <cfRule type="cellIs" dxfId="147" priority="137" stopIfTrue="1" operator="greaterThan">
      <formula>0</formula>
    </cfRule>
    <cfRule type="cellIs" dxfId="146" priority="138" stopIfTrue="1" operator="greaterThan">
      <formula>0</formula>
    </cfRule>
    <cfRule type="cellIs" dxfId="145" priority="139" stopIfTrue="1" operator="greaterThan">
      <formula>0</formula>
    </cfRule>
  </conditionalFormatting>
  <conditionalFormatting sqref="X7:Z110">
    <cfRule type="cellIs" dxfId="144" priority="135" operator="equal">
      <formula>0</formula>
    </cfRule>
  </conditionalFormatting>
  <conditionalFormatting sqref="X7:Z110">
    <cfRule type="cellIs" dxfId="143" priority="134" operator="notEqual">
      <formula>0</formula>
    </cfRule>
  </conditionalFormatting>
  <conditionalFormatting sqref="X7:Z110">
    <cfRule type="cellIs" dxfId="142" priority="133" operator="equal">
      <formula>"eps"</formula>
    </cfRule>
  </conditionalFormatting>
  <conditionalFormatting sqref="X7:Z110">
    <cfRule type="cellIs" dxfId="141" priority="132" operator="notEqual">
      <formula>"eps"</formula>
    </cfRule>
  </conditionalFormatting>
  <conditionalFormatting sqref="X7:Z110">
    <cfRule type="cellIs" dxfId="140" priority="131" operator="equal">
      <formula>"n"</formula>
    </cfRule>
  </conditionalFormatting>
  <conditionalFormatting sqref="X7:Z110">
    <cfRule type="cellIs" dxfId="139" priority="129" operator="notEqual">
      <formula>0</formula>
    </cfRule>
    <cfRule type="cellIs" dxfId="138" priority="130" operator="equal">
      <formula>0</formula>
    </cfRule>
  </conditionalFormatting>
  <conditionalFormatting sqref="X7:Z110">
    <cfRule type="cellIs" dxfId="137" priority="127" stopIfTrue="1" operator="greaterThan">
      <formula>0</formula>
    </cfRule>
    <cfRule type="cellIs" dxfId="136" priority="128" stopIfTrue="1" operator="greaterThan">
      <formula>0</formula>
    </cfRule>
  </conditionalFormatting>
  <conditionalFormatting sqref="X7:Z110">
    <cfRule type="cellIs" dxfId="135" priority="123" stopIfTrue="1" operator="greaterThan">
      <formula>0</formula>
    </cfRule>
    <cfRule type="cellIs" dxfId="134" priority="124" stopIfTrue="1" operator="greaterThan">
      <formula>0</formula>
    </cfRule>
    <cfRule type="cellIs" dxfId="133" priority="125" stopIfTrue="1" operator="greaterThan">
      <formula>0</formula>
    </cfRule>
    <cfRule type="cellIs" dxfId="132" priority="126" stopIfTrue="1" operator="greaterThan">
      <formula>0</formula>
    </cfRule>
  </conditionalFormatting>
  <conditionalFormatting sqref="X7:Z110">
    <cfRule type="cellIs" dxfId="131" priority="122" operator="equal">
      <formula>0</formula>
    </cfRule>
  </conditionalFormatting>
  <conditionalFormatting sqref="X7:Z110">
    <cfRule type="cellIs" dxfId="130" priority="121" operator="notEqual">
      <formula>0</formula>
    </cfRule>
  </conditionalFormatting>
  <conditionalFormatting sqref="X7:Z110">
    <cfRule type="cellIs" dxfId="129" priority="120" operator="equal">
      <formula>"eps"</formula>
    </cfRule>
  </conditionalFormatting>
  <conditionalFormatting sqref="X7:Z110">
    <cfRule type="cellIs" dxfId="128" priority="119" operator="notEqual">
      <formula>"eps"</formula>
    </cfRule>
  </conditionalFormatting>
  <conditionalFormatting sqref="X7:Z110">
    <cfRule type="cellIs" dxfId="127" priority="118" operator="equal">
      <formula>"n"</formula>
    </cfRule>
  </conditionalFormatting>
  <conditionalFormatting sqref="X7:Z110">
    <cfRule type="cellIs" dxfId="126" priority="116" operator="notEqual">
      <formula>0</formula>
    </cfRule>
    <cfRule type="cellIs" dxfId="125" priority="117" operator="equal">
      <formula>0</formula>
    </cfRule>
  </conditionalFormatting>
  <conditionalFormatting sqref="X7:Z110">
    <cfRule type="cellIs" dxfId="124" priority="114" stopIfTrue="1" operator="greaterThan">
      <formula>0</formula>
    </cfRule>
    <cfRule type="cellIs" dxfId="123" priority="115" stopIfTrue="1" operator="greaterThan">
      <formula>0</formula>
    </cfRule>
  </conditionalFormatting>
  <conditionalFormatting sqref="X7:Z110">
    <cfRule type="cellIs" dxfId="122" priority="110" stopIfTrue="1" operator="greaterThan">
      <formula>0</formula>
    </cfRule>
    <cfRule type="cellIs" dxfId="121" priority="111" stopIfTrue="1" operator="greaterThan">
      <formula>0</formula>
    </cfRule>
    <cfRule type="cellIs" dxfId="120" priority="112" stopIfTrue="1" operator="greaterThan">
      <formula>0</formula>
    </cfRule>
    <cfRule type="cellIs" dxfId="119" priority="113" stopIfTrue="1" operator="greaterThan">
      <formula>0</formula>
    </cfRule>
  </conditionalFormatting>
  <conditionalFormatting sqref="AD7:AF110">
    <cfRule type="cellIs" dxfId="118" priority="109" operator="equal">
      <formula>0</formula>
    </cfRule>
  </conditionalFormatting>
  <conditionalFormatting sqref="AD7:AF110">
    <cfRule type="cellIs" dxfId="117" priority="108" operator="notEqual">
      <formula>0</formula>
    </cfRule>
  </conditionalFormatting>
  <conditionalFormatting sqref="AD7:AF110">
    <cfRule type="cellIs" dxfId="116" priority="107" operator="equal">
      <formula>"eps"</formula>
    </cfRule>
  </conditionalFormatting>
  <conditionalFormatting sqref="AD7:AF110">
    <cfRule type="cellIs" dxfId="115" priority="106" operator="notEqual">
      <formula>"eps"</formula>
    </cfRule>
  </conditionalFormatting>
  <conditionalFormatting sqref="AD7:AF110">
    <cfRule type="cellIs" dxfId="114" priority="105" operator="equal">
      <formula>"n"</formula>
    </cfRule>
  </conditionalFormatting>
  <conditionalFormatting sqref="AD7:AF110">
    <cfRule type="cellIs" dxfId="113" priority="103" operator="notEqual">
      <formula>0</formula>
    </cfRule>
    <cfRule type="cellIs" dxfId="112" priority="104" operator="equal">
      <formula>0</formula>
    </cfRule>
  </conditionalFormatting>
  <conditionalFormatting sqref="AD7:AF110">
    <cfRule type="cellIs" dxfId="111" priority="101" stopIfTrue="1" operator="greaterThan">
      <formula>0</formula>
    </cfRule>
    <cfRule type="cellIs" dxfId="110" priority="102" stopIfTrue="1" operator="greaterThan">
      <formula>0</formula>
    </cfRule>
  </conditionalFormatting>
  <conditionalFormatting sqref="AD7:AF110">
    <cfRule type="cellIs" dxfId="109" priority="97" stopIfTrue="1" operator="greaterThan">
      <formula>0</formula>
    </cfRule>
    <cfRule type="cellIs" dxfId="108" priority="98" stopIfTrue="1" operator="greaterThan">
      <formula>0</formula>
    </cfRule>
    <cfRule type="cellIs" dxfId="107" priority="99" stopIfTrue="1" operator="greaterThan">
      <formula>0</formula>
    </cfRule>
    <cfRule type="cellIs" dxfId="106" priority="100" stopIfTrue="1" operator="greaterThan">
      <formula>0</formula>
    </cfRule>
  </conditionalFormatting>
  <conditionalFormatting sqref="AD7:AF110">
    <cfRule type="cellIs" dxfId="105" priority="96" operator="equal">
      <formula>0</formula>
    </cfRule>
  </conditionalFormatting>
  <conditionalFormatting sqref="AD7:AF110">
    <cfRule type="cellIs" dxfId="104" priority="95" operator="notEqual">
      <formula>0</formula>
    </cfRule>
  </conditionalFormatting>
  <conditionalFormatting sqref="AD7:AF110">
    <cfRule type="cellIs" dxfId="103" priority="94" operator="equal">
      <formula>"eps"</formula>
    </cfRule>
  </conditionalFormatting>
  <conditionalFormatting sqref="AD7:AF110">
    <cfRule type="cellIs" dxfId="102" priority="93" operator="notEqual">
      <formula>"eps"</formula>
    </cfRule>
  </conditionalFormatting>
  <conditionalFormatting sqref="AD7:AF110">
    <cfRule type="cellIs" dxfId="101" priority="92" operator="equal">
      <formula>"n"</formula>
    </cfRule>
  </conditionalFormatting>
  <conditionalFormatting sqref="AD7:AF110">
    <cfRule type="cellIs" dxfId="100" priority="90" operator="notEqual">
      <formula>0</formula>
    </cfRule>
    <cfRule type="cellIs" dxfId="99" priority="91" operator="equal">
      <formula>0</formula>
    </cfRule>
  </conditionalFormatting>
  <conditionalFormatting sqref="AD7:AF110">
    <cfRule type="cellIs" dxfId="98" priority="88" stopIfTrue="1" operator="greaterThan">
      <formula>0</formula>
    </cfRule>
    <cfRule type="cellIs" dxfId="97" priority="89" stopIfTrue="1" operator="greaterThan">
      <formula>0</formula>
    </cfRule>
  </conditionalFormatting>
  <conditionalFormatting sqref="AD7:AF110">
    <cfRule type="cellIs" dxfId="96" priority="84" stopIfTrue="1" operator="greaterThan">
      <formula>0</formula>
    </cfRule>
    <cfRule type="cellIs" dxfId="95" priority="85" stopIfTrue="1" operator="greaterThan">
      <formula>0</formula>
    </cfRule>
    <cfRule type="cellIs" dxfId="94" priority="86" stopIfTrue="1" operator="greaterThan">
      <formula>0</formula>
    </cfRule>
    <cfRule type="cellIs" dxfId="93" priority="87" stopIfTrue="1" operator="greaterThan">
      <formula>0</formula>
    </cfRule>
  </conditionalFormatting>
  <conditionalFormatting sqref="AD7:AF110">
    <cfRule type="cellIs" dxfId="92" priority="83" operator="equal">
      <formula>0</formula>
    </cfRule>
  </conditionalFormatting>
  <conditionalFormatting sqref="AD7:AF110">
    <cfRule type="cellIs" dxfId="91" priority="82" operator="notEqual">
      <formula>0</formula>
    </cfRule>
  </conditionalFormatting>
  <conditionalFormatting sqref="AD7:AF110">
    <cfRule type="cellIs" dxfId="90" priority="81" operator="equal">
      <formula>"eps"</formula>
    </cfRule>
  </conditionalFormatting>
  <conditionalFormatting sqref="AD7:AF110">
    <cfRule type="cellIs" dxfId="89" priority="80" operator="notEqual">
      <formula>"eps"</formula>
    </cfRule>
  </conditionalFormatting>
  <conditionalFormatting sqref="AD7:AF110">
    <cfRule type="cellIs" dxfId="88" priority="79" operator="equal">
      <formula>"n"</formula>
    </cfRule>
  </conditionalFormatting>
  <conditionalFormatting sqref="AD7:AF110">
    <cfRule type="cellIs" dxfId="87" priority="77" operator="notEqual">
      <formula>0</formula>
    </cfRule>
    <cfRule type="cellIs" dxfId="86" priority="78" operator="equal">
      <formula>0</formula>
    </cfRule>
  </conditionalFormatting>
  <conditionalFormatting sqref="AD7:AF110">
    <cfRule type="cellIs" dxfId="85" priority="75" stopIfTrue="1" operator="greaterThan">
      <formula>0</formula>
    </cfRule>
    <cfRule type="cellIs" dxfId="84" priority="76" stopIfTrue="1" operator="greaterThan">
      <formula>0</formula>
    </cfRule>
  </conditionalFormatting>
  <conditionalFormatting sqref="AD7:AF110">
    <cfRule type="cellIs" dxfId="83" priority="71" stopIfTrue="1" operator="greaterThan">
      <formula>0</formula>
    </cfRule>
    <cfRule type="cellIs" dxfId="82" priority="72" stopIfTrue="1" operator="greaterThan">
      <formula>0</formula>
    </cfRule>
    <cfRule type="cellIs" dxfId="81" priority="73" stopIfTrue="1" operator="greaterThan">
      <formula>0</formula>
    </cfRule>
    <cfRule type="cellIs" dxfId="80" priority="74" stopIfTrue="1" operator="greaterThan">
      <formula>0</formula>
    </cfRule>
  </conditionalFormatting>
  <conditionalFormatting sqref="AD7:AF110">
    <cfRule type="cellIs" dxfId="79" priority="70" operator="equal">
      <formula>0</formula>
    </cfRule>
  </conditionalFormatting>
  <conditionalFormatting sqref="AD7:AF110">
    <cfRule type="cellIs" dxfId="78" priority="69" operator="notEqual">
      <formula>0</formula>
    </cfRule>
  </conditionalFormatting>
  <conditionalFormatting sqref="AD7:AF110">
    <cfRule type="cellIs" dxfId="77" priority="68" operator="equal">
      <formula>"eps"</formula>
    </cfRule>
  </conditionalFormatting>
  <conditionalFormatting sqref="AD7:AF110">
    <cfRule type="cellIs" dxfId="76" priority="67" operator="notEqual">
      <formula>"eps"</formula>
    </cfRule>
  </conditionalFormatting>
  <conditionalFormatting sqref="AD7:AF110">
    <cfRule type="cellIs" dxfId="75" priority="66" operator="equal">
      <formula>"n"</formula>
    </cfRule>
  </conditionalFormatting>
  <conditionalFormatting sqref="AD7:AF110">
    <cfRule type="cellIs" dxfId="74" priority="64" operator="notEqual">
      <formula>0</formula>
    </cfRule>
    <cfRule type="cellIs" dxfId="73" priority="65" operator="equal">
      <formula>0</formula>
    </cfRule>
  </conditionalFormatting>
  <conditionalFormatting sqref="AD7:AF110">
    <cfRule type="cellIs" dxfId="72" priority="62" stopIfTrue="1" operator="greaterThan">
      <formula>0</formula>
    </cfRule>
    <cfRule type="cellIs" dxfId="71" priority="63" stopIfTrue="1" operator="greaterThan">
      <formula>0</formula>
    </cfRule>
  </conditionalFormatting>
  <conditionalFormatting sqref="AD7:AF110">
    <cfRule type="cellIs" dxfId="70" priority="58" stopIfTrue="1" operator="greaterThan">
      <formula>0</formula>
    </cfRule>
    <cfRule type="cellIs" dxfId="69" priority="59" stopIfTrue="1" operator="greaterThan">
      <formula>0</formula>
    </cfRule>
    <cfRule type="cellIs" dxfId="68" priority="60" stopIfTrue="1" operator="greaterThan">
      <formula>0</formula>
    </cfRule>
    <cfRule type="cellIs" dxfId="67" priority="61" stopIfTrue="1" operator="greaterThan">
      <formula>0</formula>
    </cfRule>
  </conditionalFormatting>
  <conditionalFormatting sqref="AC7:AF110">
    <cfRule type="cellIs" dxfId="66" priority="57" operator="notEqual">
      <formula>W7</formula>
    </cfRule>
  </conditionalFormatting>
  <conditionalFormatting sqref="AI7:AL110">
    <cfRule type="cellIs" dxfId="65" priority="4" operator="notEqual">
      <formula>AC7</formula>
    </cfRule>
  </conditionalFormatting>
  <conditionalFormatting sqref="AJ7:AL110">
    <cfRule type="cellIs" dxfId="64" priority="56" operator="equal">
      <formula>0</formula>
    </cfRule>
  </conditionalFormatting>
  <conditionalFormatting sqref="AJ7:AL110">
    <cfRule type="cellIs" dxfId="63" priority="55" operator="notEqual">
      <formula>0</formula>
    </cfRule>
  </conditionalFormatting>
  <conditionalFormatting sqref="AJ7:AL110">
    <cfRule type="cellIs" dxfId="62" priority="54" operator="equal">
      <formula>"eps"</formula>
    </cfRule>
  </conditionalFormatting>
  <conditionalFormatting sqref="AJ7:AL110">
    <cfRule type="cellIs" dxfId="61" priority="53" operator="notEqual">
      <formula>"eps"</formula>
    </cfRule>
  </conditionalFormatting>
  <conditionalFormatting sqref="AJ7:AL110">
    <cfRule type="cellIs" dxfId="60" priority="52" operator="equal">
      <formula>"n"</formula>
    </cfRule>
  </conditionalFormatting>
  <conditionalFormatting sqref="AJ7:AL110">
    <cfRule type="cellIs" dxfId="59" priority="50" operator="notEqual">
      <formula>0</formula>
    </cfRule>
    <cfRule type="cellIs" dxfId="58" priority="51" operator="equal">
      <formula>0</formula>
    </cfRule>
  </conditionalFormatting>
  <conditionalFormatting sqref="AJ7:AL110">
    <cfRule type="cellIs" dxfId="57" priority="48" stopIfTrue="1" operator="greaterThan">
      <formula>0</formula>
    </cfRule>
    <cfRule type="cellIs" dxfId="56" priority="49" stopIfTrue="1" operator="greaterThan">
      <formula>0</formula>
    </cfRule>
  </conditionalFormatting>
  <conditionalFormatting sqref="AJ7:AL110">
    <cfRule type="cellIs" dxfId="55" priority="44" stopIfTrue="1" operator="greaterThan">
      <formula>0</formula>
    </cfRule>
    <cfRule type="cellIs" dxfId="54" priority="45" stopIfTrue="1" operator="greaterThan">
      <formula>0</formula>
    </cfRule>
    <cfRule type="cellIs" dxfId="53" priority="46" stopIfTrue="1" operator="greaterThan">
      <formula>0</formula>
    </cfRule>
    <cfRule type="cellIs" dxfId="52" priority="47" stopIfTrue="1" operator="greaterThan">
      <formula>0</formula>
    </cfRule>
  </conditionalFormatting>
  <conditionalFormatting sqref="AJ7:AL110">
    <cfRule type="cellIs" dxfId="51" priority="43" operator="equal">
      <formula>0</formula>
    </cfRule>
  </conditionalFormatting>
  <conditionalFormatting sqref="AJ7:AL110">
    <cfRule type="cellIs" dxfId="50" priority="42" operator="notEqual">
      <formula>0</formula>
    </cfRule>
  </conditionalFormatting>
  <conditionalFormatting sqref="AJ7:AL110">
    <cfRule type="cellIs" dxfId="49" priority="41" operator="equal">
      <formula>"eps"</formula>
    </cfRule>
  </conditionalFormatting>
  <conditionalFormatting sqref="AJ7:AL110">
    <cfRule type="cellIs" dxfId="48" priority="40" operator="notEqual">
      <formula>"eps"</formula>
    </cfRule>
  </conditionalFormatting>
  <conditionalFormatting sqref="AJ7:AL110">
    <cfRule type="cellIs" dxfId="47" priority="39" operator="equal">
      <formula>"n"</formula>
    </cfRule>
  </conditionalFormatting>
  <conditionalFormatting sqref="AJ7:AL110">
    <cfRule type="cellIs" dxfId="46" priority="37" operator="notEqual">
      <formula>0</formula>
    </cfRule>
    <cfRule type="cellIs" dxfId="45" priority="38" operator="equal">
      <formula>0</formula>
    </cfRule>
  </conditionalFormatting>
  <conditionalFormatting sqref="AJ7:AL110">
    <cfRule type="cellIs" dxfId="44" priority="35" stopIfTrue="1" operator="greaterThan">
      <formula>0</formula>
    </cfRule>
    <cfRule type="cellIs" dxfId="43" priority="36" stopIfTrue="1" operator="greaterThan">
      <formula>0</formula>
    </cfRule>
  </conditionalFormatting>
  <conditionalFormatting sqref="AJ7:AL110">
    <cfRule type="cellIs" dxfId="42" priority="31" stopIfTrue="1" operator="greaterThan">
      <formula>0</formula>
    </cfRule>
    <cfRule type="cellIs" dxfId="41" priority="32" stopIfTrue="1" operator="greaterThan">
      <formula>0</formula>
    </cfRule>
    <cfRule type="cellIs" dxfId="40" priority="33" stopIfTrue="1" operator="greaterThan">
      <formula>0</formula>
    </cfRule>
    <cfRule type="cellIs" dxfId="39" priority="34" stopIfTrue="1" operator="greaterThan">
      <formula>0</formula>
    </cfRule>
  </conditionalFormatting>
  <conditionalFormatting sqref="AJ7:AL110">
    <cfRule type="cellIs" dxfId="38" priority="30" operator="equal">
      <formula>0</formula>
    </cfRule>
  </conditionalFormatting>
  <conditionalFormatting sqref="AJ7:AL110">
    <cfRule type="cellIs" dxfId="37" priority="29" operator="notEqual">
      <formula>0</formula>
    </cfRule>
  </conditionalFormatting>
  <conditionalFormatting sqref="AJ7:AL110">
    <cfRule type="cellIs" dxfId="36" priority="28" operator="equal">
      <formula>"eps"</formula>
    </cfRule>
  </conditionalFormatting>
  <conditionalFormatting sqref="AJ7:AL110">
    <cfRule type="cellIs" dxfId="35" priority="27" operator="notEqual">
      <formula>"eps"</formula>
    </cfRule>
  </conditionalFormatting>
  <conditionalFormatting sqref="AJ7:AL110">
    <cfRule type="cellIs" dxfId="34" priority="26" operator="equal">
      <formula>"n"</formula>
    </cfRule>
  </conditionalFormatting>
  <conditionalFormatting sqref="AJ7:AL110">
    <cfRule type="cellIs" dxfId="33" priority="24" operator="notEqual">
      <formula>0</formula>
    </cfRule>
    <cfRule type="cellIs" dxfId="32" priority="25" operator="equal">
      <formula>0</formula>
    </cfRule>
  </conditionalFormatting>
  <conditionalFormatting sqref="AJ7:AL110">
    <cfRule type="cellIs" dxfId="31" priority="22" stopIfTrue="1" operator="greaterThan">
      <formula>0</formula>
    </cfRule>
    <cfRule type="cellIs" dxfId="30" priority="23" stopIfTrue="1" operator="greaterThan">
      <formula>0</formula>
    </cfRule>
  </conditionalFormatting>
  <conditionalFormatting sqref="AJ7:AL110">
    <cfRule type="cellIs" dxfId="29" priority="18" stopIfTrue="1" operator="greaterThan">
      <formula>0</formula>
    </cfRule>
    <cfRule type="cellIs" dxfId="28" priority="19" stopIfTrue="1" operator="greaterThan">
      <formula>0</formula>
    </cfRule>
    <cfRule type="cellIs" dxfId="27" priority="20" stopIfTrue="1" operator="greaterThan">
      <formula>0</formula>
    </cfRule>
    <cfRule type="cellIs" dxfId="26" priority="21" stopIfTrue="1" operator="greaterThan">
      <formula>0</formula>
    </cfRule>
  </conditionalFormatting>
  <conditionalFormatting sqref="AJ7:AL110">
    <cfRule type="cellIs" dxfId="25" priority="17" operator="equal">
      <formula>0</formula>
    </cfRule>
  </conditionalFormatting>
  <conditionalFormatting sqref="AJ7:AL110">
    <cfRule type="cellIs" dxfId="24" priority="16" operator="notEqual">
      <formula>0</formula>
    </cfRule>
  </conditionalFormatting>
  <conditionalFormatting sqref="AJ7:AL110">
    <cfRule type="cellIs" dxfId="23" priority="15" operator="equal">
      <formula>"eps"</formula>
    </cfRule>
  </conditionalFormatting>
  <conditionalFormatting sqref="AJ7:AL110">
    <cfRule type="cellIs" dxfId="22" priority="14" operator="notEqual">
      <formula>"eps"</formula>
    </cfRule>
  </conditionalFormatting>
  <conditionalFormatting sqref="AJ7:AL110">
    <cfRule type="cellIs" dxfId="21" priority="13" operator="equal">
      <formula>"n"</formula>
    </cfRule>
  </conditionalFormatting>
  <conditionalFormatting sqref="AJ7:AL110">
    <cfRule type="cellIs" dxfId="20" priority="11" operator="notEqual">
      <formula>0</formula>
    </cfRule>
    <cfRule type="cellIs" dxfId="19" priority="12" operator="equal">
      <formula>0</formula>
    </cfRule>
  </conditionalFormatting>
  <conditionalFormatting sqref="AJ7:AL110">
    <cfRule type="cellIs" dxfId="18" priority="9" stopIfTrue="1" operator="greaterThan">
      <formula>0</formula>
    </cfRule>
    <cfRule type="cellIs" dxfId="17" priority="10" stopIfTrue="1" operator="greaterThan">
      <formula>0</formula>
    </cfRule>
  </conditionalFormatting>
  <conditionalFormatting sqref="AJ7:AL110">
    <cfRule type="cellIs" dxfId="16" priority="5" stopIfTrue="1" operator="greaterThan">
      <formula>0</formula>
    </cfRule>
    <cfRule type="cellIs" dxfId="15" priority="6" stopIfTrue="1" operator="greaterThan">
      <formula>0</formula>
    </cfRule>
    <cfRule type="cellIs" dxfId="14" priority="7" stopIfTrue="1" operator="greaterThan">
      <formula>0</formula>
    </cfRule>
    <cfRule type="cellIs" dxfId="13" priority="8" stopIfTrue="1" operator="greaterThan">
      <formula>0</formula>
    </cfRule>
  </conditionalFormatting>
  <conditionalFormatting sqref="K7:N110">
    <cfRule type="cellIs" dxfId="12" priority="1" operator="notEqual">
      <formula>1</formula>
    </cfRule>
  </conditionalFormatting>
  <dataValidations disablePrompts="1" count="1">
    <dataValidation type="list" allowBlank="1" showInputMessage="1" showErrorMessage="1" sqref="R2:T4" xr:uid="{5B0E73A3-2381-42DB-B156-B3AF9C838C64}">
      <formula1>$A$5:$A$13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F8269-464B-43EB-A613-C73BD709ECDD}">
  <sheetPr>
    <tabColor theme="8" tint="0.39997558519241921"/>
  </sheetPr>
  <dimension ref="A2:V184"/>
  <sheetViews>
    <sheetView workbookViewId="0">
      <pane xSplit="8" ySplit="7" topLeftCell="I62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53" t="s">
        <v>754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53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53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53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53" t="s">
        <v>755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/>
      <c r="J7" s="58"/>
      <c r="K7" s="58"/>
      <c r="L7" s="58"/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/>
      <c r="J8" s="58"/>
      <c r="K8" s="58"/>
      <c r="L8" s="58"/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/>
      <c r="J9" s="58"/>
      <c r="K9" s="58"/>
      <c r="L9" s="58"/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/>
      <c r="J10" s="58"/>
      <c r="K10" s="58"/>
      <c r="L10" s="58"/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/>
      <c r="J11" s="58"/>
      <c r="K11" s="58"/>
      <c r="L11" s="58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/>
      <c r="J12" s="58"/>
      <c r="K12" s="58"/>
      <c r="L12" s="58"/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/>
      <c r="J13" s="58"/>
      <c r="K13" s="58"/>
      <c r="L13" s="58"/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/>
      <c r="J14" s="58"/>
      <c r="K14" s="58"/>
      <c r="L14" s="58"/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/>
      <c r="J15" s="58"/>
      <c r="K15" s="58"/>
      <c r="L15" s="58"/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/>
      <c r="J16" s="58"/>
      <c r="K16" s="58"/>
      <c r="L16" s="58"/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/>
      <c r="J17" s="58"/>
      <c r="K17" s="58"/>
      <c r="L17" s="58"/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/>
      <c r="J18" s="58"/>
      <c r="K18" s="58"/>
      <c r="L18" s="58"/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/>
      <c r="J19" s="58"/>
      <c r="K19" s="58"/>
      <c r="L19" s="58"/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/>
      <c r="J20" s="58"/>
      <c r="K20" s="58"/>
      <c r="L20" s="58"/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/>
      <c r="J21" s="58"/>
      <c r="K21" s="58"/>
      <c r="L21" s="58"/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/>
      <c r="J22" s="58"/>
      <c r="K22" s="58"/>
      <c r="L22" s="58"/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/>
      <c r="J23" s="58"/>
      <c r="K23" s="58"/>
      <c r="L23" s="58"/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/>
      <c r="J24" s="58"/>
      <c r="K24" s="58"/>
      <c r="L24" s="58"/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/>
      <c r="J25" s="58"/>
      <c r="K25" s="58"/>
      <c r="L25" s="58"/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/>
      <c r="J26" s="58"/>
      <c r="K26" s="58"/>
      <c r="L26" s="58"/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/>
      <c r="J27" s="58"/>
      <c r="K27" s="58"/>
      <c r="L27" s="58"/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/>
      <c r="J28" s="58"/>
      <c r="K28" s="58"/>
      <c r="L28" s="58"/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/>
      <c r="J29" s="58"/>
      <c r="K29" s="58"/>
      <c r="L29" s="58"/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/>
      <c r="J30" s="58"/>
      <c r="K30" s="58"/>
      <c r="L30" s="58"/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/>
      <c r="J31" s="58"/>
      <c r="K31" s="58"/>
      <c r="L31" s="58"/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/>
      <c r="J32" s="58"/>
      <c r="K32" s="58"/>
      <c r="L32" s="58"/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/>
      <c r="J33" s="58"/>
      <c r="K33" s="58"/>
      <c r="L33" s="58"/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/>
      <c r="J34" s="58"/>
      <c r="K34" s="58"/>
      <c r="L34" s="58"/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/>
      <c r="J35" s="58"/>
      <c r="K35" s="58"/>
      <c r="L35" s="58"/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/>
      <c r="J36" s="58"/>
      <c r="K36" s="58"/>
      <c r="L36" s="58"/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/>
      <c r="J37" s="58"/>
      <c r="K37" s="58"/>
      <c r="L37" s="58"/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/>
      <c r="J38" s="58"/>
      <c r="K38" s="58"/>
      <c r="L38" s="58"/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/>
      <c r="J39" s="58"/>
      <c r="K39" s="58"/>
      <c r="L39" s="58"/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102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/>
      <c r="J40" s="58"/>
      <c r="K40" s="58"/>
      <c r="L40" s="58"/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/>
      <c r="J41" s="58"/>
      <c r="K41" s="58"/>
      <c r="L41" s="58"/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/>
      <c r="J42" s="58"/>
      <c r="K42" s="58"/>
      <c r="L42" s="58"/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/>
      <c r="J43" s="58"/>
      <c r="K43" s="58"/>
      <c r="L43" s="58"/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/>
      <c r="J44" s="58"/>
      <c r="K44" s="58"/>
      <c r="L44" s="58"/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/>
      <c r="J45" s="58"/>
      <c r="K45" s="58"/>
      <c r="L45" s="58"/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/>
      <c r="J46" s="58"/>
      <c r="K46" s="58"/>
      <c r="L46" s="58"/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/>
      <c r="J47" s="58"/>
      <c r="K47" s="58"/>
      <c r="L47" s="58"/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/>
      <c r="J48" s="58"/>
      <c r="K48" s="58"/>
      <c r="L48" s="58"/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/>
      <c r="J49" s="58"/>
      <c r="K49" s="58"/>
      <c r="L49" s="58"/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/>
      <c r="J50" s="58"/>
      <c r="K50" s="58"/>
      <c r="L50" s="58"/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/>
      <c r="J51" s="58"/>
      <c r="K51" s="58"/>
      <c r="L51" s="58"/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/>
      <c r="J52" s="58"/>
      <c r="K52" s="58"/>
      <c r="L52" s="58"/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/>
      <c r="J53" s="58"/>
      <c r="K53" s="58"/>
      <c r="L53" s="58"/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/>
      <c r="J54" s="58"/>
      <c r="K54" s="58"/>
      <c r="L54" s="58"/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/>
      <c r="J55" s="58"/>
      <c r="K55" s="58"/>
      <c r="L55" s="58"/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/>
      <c r="J56" s="58"/>
      <c r="K56" s="58"/>
      <c r="L56" s="58"/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/>
      <c r="J57" s="58"/>
      <c r="K57" s="58"/>
      <c r="L57" s="58"/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/>
      <c r="J58" s="58"/>
      <c r="K58" s="58"/>
      <c r="L58" s="58"/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/>
      <c r="J59" s="58"/>
      <c r="K59" s="58"/>
      <c r="L59" s="58"/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/>
      <c r="J60" s="58"/>
      <c r="K60" s="58"/>
      <c r="L60" s="58"/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/>
      <c r="J61" s="58"/>
      <c r="K61" s="58"/>
      <c r="L61" s="58"/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/>
      <c r="J62" s="58"/>
      <c r="K62" s="58"/>
      <c r="L62" s="58"/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/>
      <c r="J63" s="58"/>
      <c r="K63" s="58"/>
      <c r="L63" s="58"/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/>
      <c r="J64" s="58"/>
      <c r="K64" s="58"/>
      <c r="L64" s="58"/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/>
      <c r="J65" s="58"/>
      <c r="K65" s="58"/>
      <c r="L65" s="58"/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/>
      <c r="J66" s="58"/>
      <c r="K66" s="58"/>
      <c r="L66" s="58"/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/>
      <c r="J67" s="58"/>
      <c r="K67" s="58"/>
      <c r="L67" s="58"/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/>
      <c r="J68" s="58"/>
      <c r="K68" s="58"/>
      <c r="L68" s="58"/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VLOOKUP($B69,Q4BaseShocks!BaseShockQ4_LR,MATCH(I$4,Q4BaseShocks!BaseShockQ4_CH,0),0)*I$183</f>
        <v>0</v>
      </c>
      <c r="J69" s="58">
        <f ca="1">VLOOKUP($B69,Q4BaseShocks!BaseShockQ4_LR,MATCH(J$4,Q4BaseShocks!BaseShockQ4_CH,0),0)*J$183</f>
        <v>0</v>
      </c>
      <c r="K69" s="58">
        <f ca="1">VLOOKUP($B69,Q4BaseShocks!BaseShockQ4_LR,MATCH(K$4,Q4BaseShocks!BaseShockQ4_CH,0),0)*K$183</f>
        <v>0</v>
      </c>
      <c r="L69" s="58">
        <f ca="1">VLOOKUP($B69,Q4BaseShocks!BaseShockQ4_LR,MATCH(L$4,Q4BaseShocks!BaseShockQ4_CH,0),0)*L$183</f>
        <v>0</v>
      </c>
      <c r="M69" s="58">
        <f ca="1"/>
        <v>0</v>
      </c>
      <c r="N69" s="64">
        <f ca="1"/>
        <v>0</v>
      </c>
      <c r="O69" s="64">
        <f ca="1"/>
        <v>0</v>
      </c>
      <c r="P69" s="64">
        <f ca="1"/>
        <v>0</v>
      </c>
      <c r="Q69" s="64">
        <f ca="1"/>
        <v>0</v>
      </c>
      <c r="R69" s="60">
        <f t="shared" ca="1" si="5"/>
        <v>0</v>
      </c>
      <c r="S69" s="61">
        <f ca="1"/>
        <v>0</v>
      </c>
      <c r="T69" s="62" cm="1">
        <f t="array" aca="1" ref="T69" ca="1">IF(OR(N69:R69+D69:H69&lt;-0.01),1,0)</f>
        <v>0</v>
      </c>
    </row>
    <row r="70" spans="1:20" hidden="1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VLOOKUP($B70,Q4BaseShocks!BaseShockQ4_LR,MATCH(I$4,Q4BaseShocks!BaseShockQ4_CH,0),0)*I$183</f>
        <v>0</v>
      </c>
      <c r="J70" s="58">
        <f ca="1">VLOOKUP($B70,Q4BaseShocks!BaseShockQ4_LR,MATCH(J$4,Q4BaseShocks!BaseShockQ4_CH,0),0)*J$183</f>
        <v>0</v>
      </c>
      <c r="K70" s="58">
        <f ca="1">VLOOKUP($B70,Q4BaseShocks!BaseShockQ4_LR,MATCH(K$4,Q4BaseShocks!BaseShockQ4_CH,0),0)*K$183</f>
        <v>0</v>
      </c>
      <c r="L70" s="58">
        <f ca="1">VLOOKUP($B70,Q4BaseShocks!BaseShockQ4_LR,MATCH(L$4,Q4BaseShocks!BaseShockQ4_CH,0),0)*L$183</f>
        <v>0</v>
      </c>
      <c r="M70" s="58">
        <f ca="1"/>
        <v>0</v>
      </c>
      <c r="N70" s="64">
        <f ca="1"/>
        <v>0</v>
      </c>
      <c r="O70" s="64">
        <f ca="1"/>
        <v>0</v>
      </c>
      <c r="P70" s="64">
        <f ca="1"/>
        <v>0</v>
      </c>
      <c r="Q70" s="64">
        <f ca="1"/>
        <v>0</v>
      </c>
      <c r="R70" s="60">
        <f t="shared" ca="1" si="5"/>
        <v>0</v>
      </c>
      <c r="S70" s="61">
        <f ca="1"/>
        <v>0</v>
      </c>
      <c r="T70" s="62" cm="1">
        <f t="array" aca="1" ref="T70" ca="1">IF(OR(N70:R70+D70:H70&lt;-0.01),1,0)</f>
        <v>0</v>
      </c>
    </row>
    <row r="71" spans="1:20" hidden="1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VLOOKUP($B71,Q4BaseShocks!BaseShockQ4_LR,MATCH(I$4,Q4BaseShocks!BaseShockQ4_CH,0),0)*I$183</f>
        <v>0</v>
      </c>
      <c r="J71" s="58">
        <f ca="1">VLOOKUP($B71,Q4BaseShocks!BaseShockQ4_LR,MATCH(J$4,Q4BaseShocks!BaseShockQ4_CH,0),0)*J$183</f>
        <v>0</v>
      </c>
      <c r="K71" s="58">
        <f ca="1">VLOOKUP($B71,Q4BaseShocks!BaseShockQ4_LR,MATCH(K$4,Q4BaseShocks!BaseShockQ4_CH,0),0)*K$183</f>
        <v>0</v>
      </c>
      <c r="L71" s="58">
        <f ca="1">VLOOKUP($B71,Q4BaseShocks!BaseShockQ4_LR,MATCH(L$4,Q4BaseShocks!BaseShockQ4_CH,0),0)*L$183</f>
        <v>0</v>
      </c>
      <c r="M71" s="58">
        <f ca="1"/>
        <v>0</v>
      </c>
      <c r="N71" s="64">
        <f ca="1"/>
        <v>0</v>
      </c>
      <c r="O71" s="64">
        <f ca="1"/>
        <v>0</v>
      </c>
      <c r="P71" s="64">
        <f ca="1"/>
        <v>0</v>
      </c>
      <c r="Q71" s="64">
        <f ca="1"/>
        <v>0</v>
      </c>
      <c r="R71" s="60">
        <f t="shared" ca="1" si="5"/>
        <v>0</v>
      </c>
      <c r="S71" s="61">
        <f ca="1"/>
        <v>0</v>
      </c>
      <c r="T71" s="62" cm="1">
        <f t="array" aca="1" ref="T71" ca="1">IF(OR(N71:R71+D71:H71&lt;-0.01),1,0)</f>
        <v>0</v>
      </c>
    </row>
    <row r="72" spans="1:20" hidden="1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VLOOKUP($B72,Q4BaseShocks!BaseShockQ4_LR,MATCH(I$4,Q4BaseShocks!BaseShockQ4_CH,0),0)*I$183</f>
        <v>0</v>
      </c>
      <c r="J72" s="58">
        <f ca="1">VLOOKUP($B72,Q4BaseShocks!BaseShockQ4_LR,MATCH(J$4,Q4BaseShocks!BaseShockQ4_CH,0),0)*J$183</f>
        <v>0</v>
      </c>
      <c r="K72" s="58">
        <f ca="1">VLOOKUP($B72,Q4BaseShocks!BaseShockQ4_LR,MATCH(K$4,Q4BaseShocks!BaseShockQ4_CH,0),0)*K$183</f>
        <v>0</v>
      </c>
      <c r="L72" s="58">
        <f ca="1">VLOOKUP($B72,Q4BaseShocks!BaseShockQ4_LR,MATCH(L$4,Q4BaseShocks!BaseShockQ4_CH,0),0)*L$183</f>
        <v>0</v>
      </c>
      <c r="M72" s="58">
        <f ca="1"/>
        <v>0</v>
      </c>
      <c r="N72" s="64">
        <f ca="1"/>
        <v>0</v>
      </c>
      <c r="O72" s="64">
        <f ca="1"/>
        <v>0</v>
      </c>
      <c r="P72" s="64">
        <f ca="1"/>
        <v>0</v>
      </c>
      <c r="Q72" s="64">
        <f ca="1"/>
        <v>0</v>
      </c>
      <c r="R72" s="60">
        <f t="shared" ca="1" si="5"/>
        <v>0</v>
      </c>
      <c r="S72" s="61">
        <f ca="1"/>
        <v>0</v>
      </c>
      <c r="T72" s="62" cm="1">
        <f t="array" aca="1" ref="T72" ca="1">IF(OR(N72:R72+D72:H72&lt;-0.01),1,0)</f>
        <v>0</v>
      </c>
    </row>
    <row r="73" spans="1:20" hidden="1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VLOOKUP($B73,Q4BaseShocks!BaseShockQ4_LR,MATCH(I$4,Q4BaseShocks!BaseShockQ4_CH,0),0)*I$183</f>
        <v>0</v>
      </c>
      <c r="J73" s="58">
        <f ca="1">VLOOKUP($B73,Q4BaseShocks!BaseShockQ4_LR,MATCH(J$4,Q4BaseShocks!BaseShockQ4_CH,0),0)*J$183</f>
        <v>0</v>
      </c>
      <c r="K73" s="58">
        <f ca="1">VLOOKUP($B73,Q4BaseShocks!BaseShockQ4_LR,MATCH(K$4,Q4BaseShocks!BaseShockQ4_CH,0),0)*K$183</f>
        <v>0</v>
      </c>
      <c r="L73" s="58">
        <f ca="1">VLOOKUP($B73,Q4BaseShocks!BaseShockQ4_LR,MATCH(L$4,Q4BaseShocks!BaseShockQ4_CH,0),0)*L$183</f>
        <v>0</v>
      </c>
      <c r="M73" s="58">
        <f ca="1"/>
        <v>0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0</v>
      </c>
      <c r="R73" s="60">
        <f t="shared" ca="1" si="5"/>
        <v>0</v>
      </c>
      <c r="S73" s="61">
        <f ca="1"/>
        <v>0</v>
      </c>
      <c r="T73" s="62" cm="1">
        <f t="array" aca="1" ref="T73" ca="1">IF(OR(N73:R73+D73:H73&lt;-0.01),1,0)</f>
        <v>0</v>
      </c>
    </row>
    <row r="74" spans="1:20" hidden="1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VLOOKUP($B74,Q4BaseShocks!BaseShockQ4_LR,MATCH(I$4,Q4BaseShocks!BaseShockQ4_CH,0),0)*I$183</f>
        <v>0</v>
      </c>
      <c r="J74" s="58">
        <f ca="1">VLOOKUP($B74,Q4BaseShocks!BaseShockQ4_LR,MATCH(J$4,Q4BaseShocks!BaseShockQ4_CH,0),0)*J$183</f>
        <v>0</v>
      </c>
      <c r="K74" s="58">
        <f ca="1">VLOOKUP($B74,Q4BaseShocks!BaseShockQ4_LR,MATCH(K$4,Q4BaseShocks!BaseShockQ4_CH,0),0)*K$183</f>
        <v>0</v>
      </c>
      <c r="L74" s="58">
        <f ca="1">VLOOKUP($B74,Q4BaseShocks!BaseShockQ4_LR,MATCH(L$4,Q4BaseShocks!BaseShockQ4_CH,0),0)*L$183</f>
        <v>0</v>
      </c>
      <c r="M74" s="58">
        <f ca="1"/>
        <v>0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0</v>
      </c>
      <c r="R74" s="60">
        <f t="shared" ca="1" si="5"/>
        <v>0</v>
      </c>
      <c r="S74" s="61">
        <f ca="1"/>
        <v>0</v>
      </c>
      <c r="T74" s="62" cm="1">
        <f t="array" aca="1" ref="T74" ca="1">IF(OR(N74:R74+D74:H74&lt;-0.01),1,0)</f>
        <v>0</v>
      </c>
    </row>
    <row r="75" spans="1:20" hidden="1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VLOOKUP($B75,Q4BaseShocks!BaseShockQ4_LR,MATCH(I$4,Q4BaseShocks!BaseShockQ4_CH,0),0)*I$183</f>
        <v>0</v>
      </c>
      <c r="J75" s="58">
        <f ca="1">VLOOKUP($B75,Q4BaseShocks!BaseShockQ4_LR,MATCH(J$4,Q4BaseShocks!BaseShockQ4_CH,0),0)*J$183</f>
        <v>0</v>
      </c>
      <c r="K75" s="58">
        <f ca="1">VLOOKUP($B75,Q4BaseShocks!BaseShockQ4_LR,MATCH(K$4,Q4BaseShocks!BaseShockQ4_CH,0),0)*K$183</f>
        <v>0</v>
      </c>
      <c r="L75" s="58">
        <f ca="1">VLOOKUP($B75,Q4BaseShocks!BaseShockQ4_LR,MATCH(L$4,Q4BaseShocks!BaseShockQ4_CH,0),0)*L$183</f>
        <v>0</v>
      </c>
      <c r="M75" s="58">
        <f ca="1"/>
        <v>0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0</v>
      </c>
      <c r="R75" s="60">
        <f t="shared" ca="1" si="5"/>
        <v>0</v>
      </c>
      <c r="S75" s="61">
        <f ca="1"/>
        <v>0</v>
      </c>
      <c r="T75" s="62" cm="1">
        <f t="array" aca="1" ref="T75" ca="1">IF(OR(N75:R75+D75:H75&lt;-0.01),1,0)</f>
        <v>0</v>
      </c>
    </row>
    <row r="76" spans="1:20" hidden="1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VLOOKUP($B76,Q4BaseShocks!BaseShockQ4_LR,MATCH(I$4,Q4BaseShocks!BaseShockQ4_CH,0),0)*I$183</f>
        <v>0</v>
      </c>
      <c r="J76" s="58">
        <f ca="1">VLOOKUP($B76,Q4BaseShocks!BaseShockQ4_LR,MATCH(J$4,Q4BaseShocks!BaseShockQ4_CH,0),0)*J$183</f>
        <v>0</v>
      </c>
      <c r="K76" s="58">
        <f ca="1">VLOOKUP($B76,Q4BaseShocks!BaseShockQ4_LR,MATCH(K$4,Q4BaseShocks!BaseShockQ4_CH,0),0)*K$183</f>
        <v>0</v>
      </c>
      <c r="L76" s="58">
        <f ca="1">VLOOKUP($B76,Q4BaseShocks!BaseShockQ4_LR,MATCH(L$4,Q4BaseShocks!BaseShockQ4_CH,0),0)*L$183</f>
        <v>0</v>
      </c>
      <c r="M76" s="58">
        <f ca="1"/>
        <v>0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0</v>
      </c>
      <c r="R76" s="60">
        <f t="shared" ca="1" si="5"/>
        <v>0</v>
      </c>
      <c r="S76" s="61">
        <f ca="1"/>
        <v>0</v>
      </c>
      <c r="T76" s="62" cm="1">
        <f t="array" aca="1" ref="T76" ca="1">IF(OR(N76:R76+D76:H76&lt;-0.01),1,0)</f>
        <v>0</v>
      </c>
    </row>
    <row r="77" spans="1:20" hidden="1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VLOOKUP($B77,Q4BaseShocks!BaseShockQ4_LR,MATCH(I$4,Q4BaseShocks!BaseShockQ4_CH,0),0)*I$183</f>
        <v>0</v>
      </c>
      <c r="J77" s="58">
        <f ca="1">VLOOKUP($B77,Q4BaseShocks!BaseShockQ4_LR,MATCH(J$4,Q4BaseShocks!BaseShockQ4_CH,0),0)*J$183</f>
        <v>0</v>
      </c>
      <c r="K77" s="58">
        <f ca="1">VLOOKUP($B77,Q4BaseShocks!BaseShockQ4_LR,MATCH(K$4,Q4BaseShocks!BaseShockQ4_CH,0),0)*K$183</f>
        <v>0</v>
      </c>
      <c r="L77" s="58">
        <f ca="1">VLOOKUP($B77,Q4BaseShocks!BaseShockQ4_LR,MATCH(L$4,Q4BaseShocks!BaseShockQ4_CH,0),0)*L$183</f>
        <v>0</v>
      </c>
      <c r="M77" s="58">
        <f ca="1"/>
        <v>0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0</v>
      </c>
      <c r="R77" s="60">
        <f t="shared" ca="1" si="5"/>
        <v>0</v>
      </c>
      <c r="S77" s="61">
        <f ca="1"/>
        <v>0</v>
      </c>
      <c r="T77" s="62" cm="1">
        <f t="array" aca="1" ref="T77" ca="1">IF(OR(N77:R77+D77:H77&lt;-0.01),1,0)</f>
        <v>0</v>
      </c>
    </row>
    <row r="78" spans="1:20" hidden="1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VLOOKUP($B78,Q4BaseShocks!BaseShockQ4_LR,MATCH(I$4,Q4BaseShocks!BaseShockQ4_CH,0),0)*I$183</f>
        <v>-0.99999999999999978</v>
      </c>
      <c r="J78" s="58">
        <f ca="1">VLOOKUP($B78,Q4BaseShocks!BaseShockQ4_LR,MATCH(J$4,Q4BaseShocks!BaseShockQ4_CH,0),0)*J$183</f>
        <v>0</v>
      </c>
      <c r="K78" s="58">
        <f ca="1">VLOOKUP($B78,Q4BaseShocks!BaseShockQ4_LR,MATCH(K$4,Q4BaseShocks!BaseShockQ4_CH,0),0)*K$183</f>
        <v>0</v>
      </c>
      <c r="L78" s="58">
        <f ca="1">VLOOKUP($B78,Q4BaseShocks!BaseShockQ4_LR,MATCH(L$4,Q4BaseShocks!BaseShockQ4_CH,0),0)*L$183</f>
        <v>0</v>
      </c>
      <c r="M78" s="58">
        <f ca="1"/>
        <v>-0.9373068063865424</v>
      </c>
      <c r="N78" s="64">
        <f ca="1"/>
        <v>-671.58349903375142</v>
      </c>
      <c r="O78" s="64">
        <f ca="1"/>
        <v>0</v>
      </c>
      <c r="P78" s="64">
        <f ca="1"/>
        <v>0</v>
      </c>
      <c r="Q78" s="64">
        <f ca="1"/>
        <v>0</v>
      </c>
      <c r="R78" s="60">
        <f t="shared" ca="1" si="5"/>
        <v>-671.58349903375142</v>
      </c>
      <c r="S78" s="61">
        <f ca="1"/>
        <v>-671.58349903375142</v>
      </c>
      <c r="T78" s="62" cm="1">
        <f t="array" aca="1" ref="T78" ca="1">IF(OR(N78:R78+D78:H78&lt;-0.01),1,0)</f>
        <v>0</v>
      </c>
    </row>
    <row r="79" spans="1:20" hidden="1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VLOOKUP($B79,Q4BaseShocks!BaseShockQ4_LR,MATCH(I$4,Q4BaseShocks!BaseShockQ4_CH,0),0)*I$183</f>
        <v>-0.99999999999999978</v>
      </c>
      <c r="J79" s="58">
        <f ca="1">VLOOKUP($B79,Q4BaseShocks!BaseShockQ4_LR,MATCH(J$4,Q4BaseShocks!BaseShockQ4_CH,0),0)*J$183</f>
        <v>0</v>
      </c>
      <c r="K79" s="58">
        <f ca="1">VLOOKUP($B79,Q4BaseShocks!BaseShockQ4_LR,MATCH(K$4,Q4BaseShocks!BaseShockQ4_CH,0),0)*K$183</f>
        <v>0</v>
      </c>
      <c r="L79" s="58">
        <f ca="1">VLOOKUP($B79,Q4BaseShocks!BaseShockQ4_LR,MATCH(L$4,Q4BaseShocks!BaseShockQ4_CH,0),0)*L$183</f>
        <v>0</v>
      </c>
      <c r="M79" s="58">
        <f ca="1"/>
        <v>-0.54308204139426552</v>
      </c>
      <c r="N79" s="64">
        <f ca="1"/>
        <v>-97.979073113012788</v>
      </c>
      <c r="O79" s="64">
        <f ca="1"/>
        <v>0</v>
      </c>
      <c r="P79" s="64">
        <f ca="1"/>
        <v>0</v>
      </c>
      <c r="Q79" s="64">
        <f ca="1"/>
        <v>0</v>
      </c>
      <c r="R79" s="60">
        <f t="shared" ca="1" si="5"/>
        <v>-97.979073113012788</v>
      </c>
      <c r="S79" s="61">
        <f ca="1"/>
        <v>-97.979073113012788</v>
      </c>
      <c r="T79" s="62" cm="1">
        <f t="array" aca="1" ref="T79" ca="1">IF(OR(N79:R79+D79:H79&lt;-0.01),1,0)</f>
        <v>0</v>
      </c>
    </row>
    <row r="80" spans="1:20" hidden="1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VLOOKUP($B80,Q4BaseShocks!BaseShockQ4_LR,MATCH(I$4,Q4BaseShocks!BaseShockQ4_CH,0),0)*I$183</f>
        <v>-0.99999999999999978</v>
      </c>
      <c r="J80" s="58">
        <f ca="1">VLOOKUP($B80,Q4BaseShocks!BaseShockQ4_LR,MATCH(J$4,Q4BaseShocks!BaseShockQ4_CH,0),0)*J$183</f>
        <v>0</v>
      </c>
      <c r="K80" s="58">
        <f ca="1">VLOOKUP($B80,Q4BaseShocks!BaseShockQ4_LR,MATCH(K$4,Q4BaseShocks!BaseShockQ4_CH,0),0)*K$183</f>
        <v>0</v>
      </c>
      <c r="L80" s="58">
        <f ca="1">VLOOKUP($B80,Q4BaseShocks!BaseShockQ4_LR,MATCH(L$4,Q4BaseShocks!BaseShockQ4_CH,0),0)*L$183</f>
        <v>0</v>
      </c>
      <c r="M80" s="58">
        <f ca="1"/>
        <v>-0.86184902454144841</v>
      </c>
      <c r="N80" s="64">
        <f ca="1"/>
        <v>-107.42847287342296</v>
      </c>
      <c r="O80" s="64">
        <f ca="1"/>
        <v>0</v>
      </c>
      <c r="P80" s="64">
        <f ca="1"/>
        <v>0</v>
      </c>
      <c r="Q80" s="64">
        <f ca="1"/>
        <v>0</v>
      </c>
      <c r="R80" s="60">
        <f t="shared" ca="1" si="5"/>
        <v>-107.42847287342296</v>
      </c>
      <c r="S80" s="61">
        <f ca="1"/>
        <v>-107.42847287342296</v>
      </c>
      <c r="T80" s="62" cm="1">
        <f t="array" aca="1" ref="T80" ca="1">IF(OR(N80:R80+D80:H80&lt;-0.01),1,0)</f>
        <v>0</v>
      </c>
    </row>
    <row r="81" spans="1:20" hidden="1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VLOOKUP($B81,Q4BaseShocks!BaseShockQ4_LR,MATCH(I$4,Q4BaseShocks!BaseShockQ4_CH,0),0)*I$183</f>
        <v>-0.99999999999999978</v>
      </c>
      <c r="J81" s="58">
        <f ca="1">VLOOKUP($B81,Q4BaseShocks!BaseShockQ4_LR,MATCH(J$4,Q4BaseShocks!BaseShockQ4_CH,0),0)*J$183</f>
        <v>0</v>
      </c>
      <c r="K81" s="58">
        <f ca="1">VLOOKUP($B81,Q4BaseShocks!BaseShockQ4_LR,MATCH(K$4,Q4BaseShocks!BaseShockQ4_CH,0),0)*K$183</f>
        <v>0</v>
      </c>
      <c r="L81" s="58">
        <f ca="1">VLOOKUP($B81,Q4BaseShocks!BaseShockQ4_LR,MATCH(L$4,Q4BaseShocks!BaseShockQ4_CH,0),0)*L$183</f>
        <v>0</v>
      </c>
      <c r="M81" s="58">
        <f ca="1"/>
        <v>-0.59712422098371121</v>
      </c>
      <c r="N81" s="64">
        <f ca="1"/>
        <v>-115.19451488154864</v>
      </c>
      <c r="O81" s="64">
        <f ca="1"/>
        <v>0</v>
      </c>
      <c r="P81" s="64">
        <f ca="1"/>
        <v>0</v>
      </c>
      <c r="Q81" s="64">
        <f ca="1"/>
        <v>0</v>
      </c>
      <c r="R81" s="60">
        <f t="shared" ca="1" si="5"/>
        <v>-115.19451488154864</v>
      </c>
      <c r="S81" s="61">
        <f ca="1"/>
        <v>-115.19451488154864</v>
      </c>
      <c r="T81" s="62" cm="1">
        <f t="array" aca="1" ref="T81" ca="1">IF(OR(N81:R81+D81:H81&lt;-0.01),1,0)</f>
        <v>0</v>
      </c>
    </row>
    <row r="82" spans="1:20" hidden="1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VLOOKUP($B82,Q4BaseShocks!BaseShockQ4_LR,MATCH(I$4,Q4BaseShocks!BaseShockQ4_CH,0),0)*I$183</f>
        <v>-0.99999999999999978</v>
      </c>
      <c r="J82" s="58">
        <f ca="1">VLOOKUP($B82,Q4BaseShocks!BaseShockQ4_LR,MATCH(J$4,Q4BaseShocks!BaseShockQ4_CH,0),0)*J$183</f>
        <v>0</v>
      </c>
      <c r="K82" s="58">
        <f ca="1">VLOOKUP($B82,Q4BaseShocks!BaseShockQ4_LR,MATCH(K$4,Q4BaseShocks!BaseShockQ4_CH,0),0)*K$183</f>
        <v>0</v>
      </c>
      <c r="L82" s="58">
        <f ca="1">VLOOKUP($B82,Q4BaseShocks!BaseShockQ4_LR,MATCH(L$4,Q4BaseShocks!BaseShockQ4_CH,0),0)*L$183</f>
        <v>0</v>
      </c>
      <c r="M82" s="58">
        <f ca="1"/>
        <v>-0.80486385946018757</v>
      </c>
      <c r="N82" s="64">
        <f ca="1"/>
        <v>-176.19083240406175</v>
      </c>
      <c r="O82" s="64">
        <f ca="1"/>
        <v>0</v>
      </c>
      <c r="P82" s="64">
        <f ca="1"/>
        <v>0</v>
      </c>
      <c r="Q82" s="64">
        <f ca="1"/>
        <v>0</v>
      </c>
      <c r="R82" s="60">
        <f t="shared" ca="1" si="5"/>
        <v>-176.19083240406175</v>
      </c>
      <c r="S82" s="61">
        <f ca="1"/>
        <v>-176.19083240406175</v>
      </c>
      <c r="T82" s="62" cm="1">
        <f t="array" aca="1" ref="T82" ca="1">IF(OR(N82:R82+D82:H82&lt;-0.01),1,0)</f>
        <v>0</v>
      </c>
    </row>
    <row r="83" spans="1:20" hidden="1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VLOOKUP($B83,Q4BaseShocks!BaseShockQ4_LR,MATCH(I$4,Q4BaseShocks!BaseShockQ4_CH,0),0)*I$183</f>
        <v>-0.99999999999999978</v>
      </c>
      <c r="J83" s="58">
        <f ca="1">VLOOKUP($B83,Q4BaseShocks!BaseShockQ4_LR,MATCH(J$4,Q4BaseShocks!BaseShockQ4_CH,0),0)*J$183</f>
        <v>0</v>
      </c>
      <c r="K83" s="58">
        <f ca="1">VLOOKUP($B83,Q4BaseShocks!BaseShockQ4_LR,MATCH(K$4,Q4BaseShocks!BaseShockQ4_CH,0),0)*K$183</f>
        <v>0</v>
      </c>
      <c r="L83" s="58">
        <f ca="1">VLOOKUP($B83,Q4BaseShocks!BaseShockQ4_LR,MATCH(L$4,Q4BaseShocks!BaseShockQ4_CH,0),0)*L$183</f>
        <v>0</v>
      </c>
      <c r="M83" s="58">
        <f ca="1"/>
        <v>-0.79039906743566568</v>
      </c>
      <c r="N83" s="64">
        <f ca="1"/>
        <v>-355.07026082036464</v>
      </c>
      <c r="O83" s="64">
        <f ca="1"/>
        <v>0</v>
      </c>
      <c r="P83" s="64">
        <f ca="1"/>
        <v>0</v>
      </c>
      <c r="Q83" s="64">
        <f ca="1"/>
        <v>0</v>
      </c>
      <c r="R83" s="60">
        <f t="shared" ca="1" si="5"/>
        <v>-355.07026082036464</v>
      </c>
      <c r="S83" s="61">
        <f ca="1"/>
        <v>-355.07026082036464</v>
      </c>
      <c r="T83" s="62" cm="1">
        <f t="array" aca="1" ref="T83" ca="1">IF(OR(N83:R83+D83:H83&lt;-0.01),1,0)</f>
        <v>0</v>
      </c>
    </row>
    <row r="84" spans="1:20" hidden="1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VLOOKUP($B84,Q4BaseShocks!BaseShockQ4_LR,MATCH(I$4,Q4BaseShocks!BaseShockQ4_CH,0),0)*I$183</f>
        <v>-0.99999999999999978</v>
      </c>
      <c r="J84" s="58">
        <f ca="1">VLOOKUP($B84,Q4BaseShocks!BaseShockQ4_LR,MATCH(J$4,Q4BaseShocks!BaseShockQ4_CH,0),0)*J$183</f>
        <v>0</v>
      </c>
      <c r="K84" s="58">
        <f ca="1">VLOOKUP($B84,Q4BaseShocks!BaseShockQ4_LR,MATCH(K$4,Q4BaseShocks!BaseShockQ4_CH,0),0)*K$183</f>
        <v>0</v>
      </c>
      <c r="L84" s="58">
        <f ca="1">VLOOKUP($B84,Q4BaseShocks!BaseShockQ4_LR,MATCH(L$4,Q4BaseShocks!BaseShockQ4_CH,0),0)*L$183</f>
        <v>0</v>
      </c>
      <c r="M84" s="58">
        <f ca="1"/>
        <v>-0.87916427269680564</v>
      </c>
      <c r="N84" s="64">
        <f ca="1"/>
        <v>-358.92385024030864</v>
      </c>
      <c r="O84" s="64">
        <f ca="1"/>
        <v>0</v>
      </c>
      <c r="P84" s="64">
        <f ca="1"/>
        <v>0</v>
      </c>
      <c r="Q84" s="64">
        <f ca="1"/>
        <v>0</v>
      </c>
      <c r="R84" s="60">
        <f t="shared" ca="1" si="5"/>
        <v>-358.92385024030864</v>
      </c>
      <c r="S84" s="61">
        <f ca="1"/>
        <v>-358.92385024030864</v>
      </c>
      <c r="T84" s="62" cm="1">
        <f t="array" aca="1" ref="T84" ca="1">IF(OR(N84:R84+D84:H84&lt;-0.01),1,0)</f>
        <v>0</v>
      </c>
    </row>
    <row r="85" spans="1:20" hidden="1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VLOOKUP($B85,Q4BaseShocks!BaseShockQ4_LR,MATCH(I$4,Q4BaseShocks!BaseShockQ4_CH,0),0)*I$183</f>
        <v>-0.99999999999999978</v>
      </c>
      <c r="J85" s="58">
        <f ca="1">VLOOKUP($B85,Q4BaseShocks!BaseShockQ4_LR,MATCH(J$4,Q4BaseShocks!BaseShockQ4_CH,0),0)*J$183</f>
        <v>0</v>
      </c>
      <c r="K85" s="58">
        <f ca="1">VLOOKUP($B85,Q4BaseShocks!BaseShockQ4_LR,MATCH(K$4,Q4BaseShocks!BaseShockQ4_CH,0),0)*K$183</f>
        <v>0</v>
      </c>
      <c r="L85" s="58">
        <f ca="1">VLOOKUP($B85,Q4BaseShocks!BaseShockQ4_LR,MATCH(L$4,Q4BaseShocks!BaseShockQ4_CH,0),0)*L$183</f>
        <v>0</v>
      </c>
      <c r="M85" s="58">
        <f ca="1"/>
        <v>-0.8804380347599724</v>
      </c>
      <c r="N85" s="64">
        <f ca="1"/>
        <v>-166.00020109048876</v>
      </c>
      <c r="O85" s="64">
        <f ca="1"/>
        <v>0</v>
      </c>
      <c r="P85" s="64">
        <f ca="1"/>
        <v>0</v>
      </c>
      <c r="Q85" s="64">
        <f ca="1"/>
        <v>0</v>
      </c>
      <c r="R85" s="60">
        <f t="shared" ca="1" si="5"/>
        <v>-166.00020109048876</v>
      </c>
      <c r="S85" s="61">
        <f ca="1"/>
        <v>-166.00020109048876</v>
      </c>
      <c r="T85" s="62" cm="1">
        <f t="array" aca="1" ref="T85" ca="1">IF(OR(N85:R85+D85:H85&lt;-0.01),1,0)</f>
        <v>0</v>
      </c>
    </row>
    <row r="86" spans="1:20" hidden="1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VLOOKUP($B86,Q4BaseShocks!BaseShockQ4_LR,MATCH(I$4,Q4BaseShocks!BaseShockQ4_CH,0),0)*I$183</f>
        <v>-0.99999999999999978</v>
      </c>
      <c r="J86" s="58">
        <f ca="1">VLOOKUP($B86,Q4BaseShocks!BaseShockQ4_LR,MATCH(J$4,Q4BaseShocks!BaseShockQ4_CH,0),0)*J$183</f>
        <v>0</v>
      </c>
      <c r="K86" s="58">
        <f ca="1">VLOOKUP($B86,Q4BaseShocks!BaseShockQ4_LR,MATCH(K$4,Q4BaseShocks!BaseShockQ4_CH,0),0)*K$183</f>
        <v>0</v>
      </c>
      <c r="L86" s="58">
        <f ca="1">VLOOKUP($B86,Q4BaseShocks!BaseShockQ4_LR,MATCH(L$4,Q4BaseShocks!BaseShockQ4_CH,0),0)*L$183</f>
        <v>0</v>
      </c>
      <c r="M86" s="58">
        <f ca="1"/>
        <v>-0.80240700312418956</v>
      </c>
      <c r="N86" s="64">
        <f ca="1"/>
        <v>-125.49138003779035</v>
      </c>
      <c r="O86" s="64">
        <f ca="1"/>
        <v>0</v>
      </c>
      <c r="P86" s="64">
        <f ca="1"/>
        <v>0</v>
      </c>
      <c r="Q86" s="64">
        <f ca="1"/>
        <v>0</v>
      </c>
      <c r="R86" s="60">
        <f t="shared" ca="1" si="5"/>
        <v>-125.49138003779035</v>
      </c>
      <c r="S86" s="61">
        <f ca="1"/>
        <v>-125.49138003779035</v>
      </c>
      <c r="T86" s="62" cm="1">
        <f t="array" aca="1" ref="T86" ca="1">IF(OR(N86:R86+D86:H86&lt;-0.01),1,0)</f>
        <v>0</v>
      </c>
    </row>
    <row r="87" spans="1:20" hidden="1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VLOOKUP($B87,Q4BaseShocks!BaseShockQ4_LR,MATCH(I$4,Q4BaseShocks!BaseShockQ4_CH,0),0)*I$183</f>
        <v>-0.99999999999999978</v>
      </c>
      <c r="J87" s="58">
        <f ca="1">VLOOKUP($B87,Q4BaseShocks!BaseShockQ4_LR,MATCH(J$4,Q4BaseShocks!BaseShockQ4_CH,0),0)*J$183</f>
        <v>0</v>
      </c>
      <c r="K87" s="58">
        <f ca="1">VLOOKUP($B87,Q4BaseShocks!BaseShockQ4_LR,MATCH(K$4,Q4BaseShocks!BaseShockQ4_CH,0),0)*K$183</f>
        <v>0</v>
      </c>
      <c r="L87" s="58">
        <f ca="1">VLOOKUP($B87,Q4BaseShocks!BaseShockQ4_LR,MATCH(L$4,Q4BaseShocks!BaseShockQ4_CH,0),0)*L$183</f>
        <v>0</v>
      </c>
      <c r="M87" s="58">
        <f ca="1"/>
        <v>-0.95018960717217538</v>
      </c>
      <c r="N87" s="64">
        <f ca="1"/>
        <v>-746.91435258881177</v>
      </c>
      <c r="O87" s="64">
        <f ca="1"/>
        <v>0</v>
      </c>
      <c r="P87" s="64">
        <f ca="1"/>
        <v>0</v>
      </c>
      <c r="Q87" s="64">
        <f ca="1"/>
        <v>0</v>
      </c>
      <c r="R87" s="60">
        <f t="shared" ca="1" si="5"/>
        <v>-746.91435258881177</v>
      </c>
      <c r="S87" s="61">
        <f ca="1"/>
        <v>-746.91435258881177</v>
      </c>
      <c r="T87" s="62" cm="1">
        <f t="array" aca="1" ref="T87" ca="1">IF(OR(N87:R87+D87:H87&lt;-0.01),1,0)</f>
        <v>0</v>
      </c>
    </row>
    <row r="88" spans="1:20" hidden="1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VLOOKUP($B88,Q4BaseShocks!BaseShockQ4_LR,MATCH(I$4,Q4BaseShocks!BaseShockQ4_CH,0),0)*I$183</f>
        <v>-0.99999999999999978</v>
      </c>
      <c r="J88" s="58">
        <f ca="1">VLOOKUP($B88,Q4BaseShocks!BaseShockQ4_LR,MATCH(J$4,Q4BaseShocks!BaseShockQ4_CH,0),0)*J$183</f>
        <v>0</v>
      </c>
      <c r="K88" s="58">
        <f ca="1">VLOOKUP($B88,Q4BaseShocks!BaseShockQ4_LR,MATCH(K$4,Q4BaseShocks!BaseShockQ4_CH,0),0)*K$183</f>
        <v>0</v>
      </c>
      <c r="L88" s="58">
        <f ca="1">VLOOKUP($B88,Q4BaseShocks!BaseShockQ4_LR,MATCH(L$4,Q4BaseShocks!BaseShockQ4_CH,0),0)*L$183</f>
        <v>0</v>
      </c>
      <c r="M88" s="58">
        <f ca="1"/>
        <v>-0.84981853387508199</v>
      </c>
      <c r="N88" s="64">
        <f ca="1"/>
        <v>-176.59269896387258</v>
      </c>
      <c r="O88" s="64">
        <f ca="1"/>
        <v>0</v>
      </c>
      <c r="P88" s="64">
        <f ca="1"/>
        <v>0</v>
      </c>
      <c r="Q88" s="64">
        <f ca="1"/>
        <v>0</v>
      </c>
      <c r="R88" s="60">
        <f t="shared" ca="1" si="5"/>
        <v>-176.59269896387258</v>
      </c>
      <c r="S88" s="61">
        <f ca="1"/>
        <v>-176.59269896387258</v>
      </c>
      <c r="T88" s="62" cm="1">
        <f t="array" aca="1" ref="T88" ca="1">IF(OR(N88:R88+D88:H88&lt;-0.01),1,0)</f>
        <v>0</v>
      </c>
    </row>
    <row r="89" spans="1:20" hidden="1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VLOOKUP($B89,Q4BaseShocks!BaseShockQ4_LR,MATCH(I$4,Q4BaseShocks!BaseShockQ4_CH,0),0)*I$183</f>
        <v>-0.99999999999999978</v>
      </c>
      <c r="J89" s="58">
        <f ca="1">VLOOKUP($B89,Q4BaseShocks!BaseShockQ4_LR,MATCH(J$4,Q4BaseShocks!BaseShockQ4_CH,0),0)*J$183</f>
        <v>0</v>
      </c>
      <c r="K89" s="58">
        <f ca="1">VLOOKUP($B89,Q4BaseShocks!BaseShockQ4_LR,MATCH(K$4,Q4BaseShocks!BaseShockQ4_CH,0),0)*K$183</f>
        <v>0</v>
      </c>
      <c r="L89" s="58">
        <f ca="1">VLOOKUP($B89,Q4BaseShocks!BaseShockQ4_LR,MATCH(L$4,Q4BaseShocks!BaseShockQ4_CH,0),0)*L$183</f>
        <v>0</v>
      </c>
      <c r="M89" s="58">
        <f ca="1"/>
        <v>-0.88504889100450224</v>
      </c>
      <c r="N89" s="64">
        <f ca="1"/>
        <v>-93.405747093458046</v>
      </c>
      <c r="O89" s="64">
        <f ca="1"/>
        <v>0</v>
      </c>
      <c r="P89" s="64">
        <f ca="1"/>
        <v>0</v>
      </c>
      <c r="Q89" s="64">
        <f ca="1"/>
        <v>0</v>
      </c>
      <c r="R89" s="60">
        <f t="shared" ca="1" si="5"/>
        <v>-93.405747093458046</v>
      </c>
      <c r="S89" s="61">
        <f ca="1"/>
        <v>-93.405747093458046</v>
      </c>
      <c r="T89" s="62" cm="1">
        <f t="array" aca="1" ref="T89" ca="1">IF(OR(N89:R89+D89:H89&lt;-0.01),1,0)</f>
        <v>0</v>
      </c>
    </row>
    <row r="90" spans="1:20" hidden="1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VLOOKUP($B90,Q4BaseShocks!BaseShockQ4_LR,MATCH(I$4,Q4BaseShocks!BaseShockQ4_CH,0),0)*I$183</f>
        <v>-0.99999999999999978</v>
      </c>
      <c r="J90" s="58">
        <f ca="1">VLOOKUP($B90,Q4BaseShocks!BaseShockQ4_LR,MATCH(J$4,Q4BaseShocks!BaseShockQ4_CH,0),0)*J$183</f>
        <v>0</v>
      </c>
      <c r="K90" s="58">
        <f ca="1">VLOOKUP($B90,Q4BaseShocks!BaseShockQ4_LR,MATCH(K$4,Q4BaseShocks!BaseShockQ4_CH,0),0)*K$183</f>
        <v>0</v>
      </c>
      <c r="L90" s="58">
        <f ca="1">VLOOKUP($B90,Q4BaseShocks!BaseShockQ4_LR,MATCH(L$4,Q4BaseShocks!BaseShockQ4_CH,0),0)*L$183</f>
        <v>0</v>
      </c>
      <c r="M90" s="58">
        <f ca="1"/>
        <v>-0.93356119472828025</v>
      </c>
      <c r="N90" s="64">
        <f ca="1"/>
        <v>-16.209752802951044</v>
      </c>
      <c r="O90" s="64">
        <f ca="1"/>
        <v>0</v>
      </c>
      <c r="P90" s="64">
        <f ca="1"/>
        <v>0</v>
      </c>
      <c r="Q90" s="64">
        <f ca="1"/>
        <v>0</v>
      </c>
      <c r="R90" s="60">
        <f t="shared" ca="1" si="5"/>
        <v>-16.209752802951044</v>
      </c>
      <c r="S90" s="61">
        <f ca="1"/>
        <v>-16.209752802951044</v>
      </c>
      <c r="T90" s="62" cm="1">
        <f t="array" aca="1" ref="T90" ca="1">IF(OR(N90:R90+D90:H90&lt;-0.01),1,0)</f>
        <v>0</v>
      </c>
    </row>
    <row r="91" spans="1:20" hidden="1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VLOOKUP($B91,Q4BaseShocks!BaseShockQ4_LR,MATCH(I$4,Q4BaseShocks!BaseShockQ4_CH,0),0)*I$183</f>
        <v>-0.99999999999999978</v>
      </c>
      <c r="J91" s="58">
        <f ca="1">VLOOKUP($B91,Q4BaseShocks!BaseShockQ4_LR,MATCH(J$4,Q4BaseShocks!BaseShockQ4_CH,0),0)*J$183</f>
        <v>0</v>
      </c>
      <c r="K91" s="58">
        <f ca="1">VLOOKUP($B91,Q4BaseShocks!BaseShockQ4_LR,MATCH(K$4,Q4BaseShocks!BaseShockQ4_CH,0),0)*K$183</f>
        <v>0</v>
      </c>
      <c r="L91" s="58">
        <f ca="1">VLOOKUP($B91,Q4BaseShocks!BaseShockQ4_LR,MATCH(L$4,Q4BaseShocks!BaseShockQ4_CH,0),0)*L$183</f>
        <v>0</v>
      </c>
      <c r="M91" s="58">
        <f ca="1"/>
        <v>-0.78940964281550119</v>
      </c>
      <c r="N91" s="64">
        <f ca="1"/>
        <v>-262.24518894851212</v>
      </c>
      <c r="O91" s="64">
        <f ca="1"/>
        <v>0</v>
      </c>
      <c r="P91" s="64">
        <f ca="1"/>
        <v>0</v>
      </c>
      <c r="Q91" s="64">
        <f ca="1"/>
        <v>0</v>
      </c>
      <c r="R91" s="60">
        <f t="shared" ca="1" si="5"/>
        <v>-262.24518894851212</v>
      </c>
      <c r="S91" s="61">
        <f ca="1"/>
        <v>-262.24518894851212</v>
      </c>
      <c r="T91" s="62" cm="1">
        <f t="array" aca="1" ref="T91" ca="1">IF(OR(N91:R91+D91:H91&lt;-0.01),1,0)</f>
        <v>0</v>
      </c>
    </row>
    <row r="92" spans="1:20" hidden="1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VLOOKUP($B92,Q4BaseShocks!BaseShockQ4_LR,MATCH(I$4,Q4BaseShocks!BaseShockQ4_CH,0),0)*I$183</f>
        <v>0</v>
      </c>
      <c r="J92" s="58">
        <f ca="1">VLOOKUP($B92,Q4BaseShocks!BaseShockQ4_LR,MATCH(J$4,Q4BaseShocks!BaseShockQ4_CH,0),0)*J$183</f>
        <v>0</v>
      </c>
      <c r="K92" s="58">
        <f ca="1">VLOOKUP($B92,Q4BaseShocks!BaseShockQ4_LR,MATCH(K$4,Q4BaseShocks!BaseShockQ4_CH,0),0)*K$183</f>
        <v>0</v>
      </c>
      <c r="L92" s="58">
        <f ca="1">VLOOKUP($B92,Q4BaseShocks!BaseShockQ4_LR,MATCH(L$4,Q4BaseShocks!BaseShockQ4_CH,0),0)*L$183</f>
        <v>0</v>
      </c>
      <c r="M92" s="58">
        <f ca="1"/>
        <v>0</v>
      </c>
      <c r="N92" s="64">
        <f ca="1"/>
        <v>0</v>
      </c>
      <c r="O92" s="64">
        <f ca="1"/>
        <v>0</v>
      </c>
      <c r="P92" s="64">
        <f ca="1"/>
        <v>0</v>
      </c>
      <c r="Q92" s="64">
        <f ca="1"/>
        <v>0</v>
      </c>
      <c r="R92" s="60">
        <f t="shared" ca="1" si="5"/>
        <v>0</v>
      </c>
      <c r="S92" s="61">
        <f ca="1"/>
        <v>0</v>
      </c>
      <c r="T92" s="62" cm="1">
        <f t="array" aca="1" ref="T92" ca="1">IF(OR(N92:R92+D92:H92&lt;-0.01),1,0)</f>
        <v>0</v>
      </c>
    </row>
    <row r="93" spans="1:20" hidden="1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VLOOKUP($B93,Q4BaseShocks!BaseShockQ4_LR,MATCH(I$4,Q4BaseShocks!BaseShockQ4_CH,0),0)*I$183</f>
        <v>-0.99999999999999978</v>
      </c>
      <c r="J93" s="58">
        <f ca="1">VLOOKUP($B93,Q4BaseShocks!BaseShockQ4_LR,MATCH(J$4,Q4BaseShocks!BaseShockQ4_CH,0),0)*J$183</f>
        <v>0</v>
      </c>
      <c r="K93" s="58">
        <f ca="1">VLOOKUP($B93,Q4BaseShocks!BaseShockQ4_LR,MATCH(K$4,Q4BaseShocks!BaseShockQ4_CH,0),0)*K$183</f>
        <v>0</v>
      </c>
      <c r="L93" s="58">
        <f ca="1">VLOOKUP($B93,Q4BaseShocks!BaseShockQ4_LR,MATCH(L$4,Q4BaseShocks!BaseShockQ4_CH,0),0)*L$183</f>
        <v>0</v>
      </c>
      <c r="M93" s="58">
        <f ca="1"/>
        <v>-0.80015033405845193</v>
      </c>
      <c r="N93" s="64">
        <f ca="1"/>
        <v>-226.37574731532467</v>
      </c>
      <c r="O93" s="64">
        <f ca="1"/>
        <v>0</v>
      </c>
      <c r="P93" s="64">
        <f ca="1"/>
        <v>0</v>
      </c>
      <c r="Q93" s="64">
        <f ca="1"/>
        <v>0</v>
      </c>
      <c r="R93" s="60">
        <f t="shared" ca="1" si="5"/>
        <v>-226.37574731532467</v>
      </c>
      <c r="S93" s="61">
        <f ca="1"/>
        <v>-226.37574731532467</v>
      </c>
      <c r="T93" s="62" cm="1">
        <f t="array" aca="1" ref="T93" ca="1">IF(OR(N93:R93+D93:H93&lt;-0.01),1,0)</f>
        <v>0</v>
      </c>
    </row>
    <row r="94" spans="1:20" hidden="1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VLOOKUP($B94,Q4BaseShocks!BaseShockQ4_LR,MATCH(I$4,Q4BaseShocks!BaseShockQ4_CH,0),0)*I$183</f>
        <v>0</v>
      </c>
      <c r="J94" s="58">
        <f ca="1">VLOOKUP($B94,Q4BaseShocks!BaseShockQ4_LR,MATCH(J$4,Q4BaseShocks!BaseShockQ4_CH,0),0)*J$183</f>
        <v>0</v>
      </c>
      <c r="K94" s="58">
        <f ca="1">VLOOKUP($B94,Q4BaseShocks!BaseShockQ4_LR,MATCH(K$4,Q4BaseShocks!BaseShockQ4_CH,0),0)*K$183</f>
        <v>0</v>
      </c>
      <c r="L94" s="58">
        <f ca="1">VLOOKUP($B94,Q4BaseShocks!BaseShockQ4_LR,MATCH(L$4,Q4BaseShocks!BaseShockQ4_CH,0),0)*L$183</f>
        <v>0</v>
      </c>
      <c r="M94" s="58">
        <f ca="1"/>
        <v>0</v>
      </c>
      <c r="N94" s="64">
        <f ca="1"/>
        <v>0</v>
      </c>
      <c r="O94" s="64">
        <f ca="1"/>
        <v>0</v>
      </c>
      <c r="P94" s="64">
        <f ca="1"/>
        <v>0</v>
      </c>
      <c r="Q94" s="64">
        <f ca="1"/>
        <v>0</v>
      </c>
      <c r="R94" s="60">
        <f t="shared" ca="1" si="5"/>
        <v>0</v>
      </c>
      <c r="S94" s="61">
        <f ca="1"/>
        <v>0</v>
      </c>
      <c r="T94" s="62" cm="1">
        <f t="array" aca="1" ref="T94" ca="1">IF(OR(N94:R94+D94:H94&lt;-0.01),1,0)</f>
        <v>0</v>
      </c>
    </row>
    <row r="95" spans="1:20" hidden="1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VLOOKUP($B95,Q4BaseShocks!BaseShockQ4_LR,MATCH(I$4,Q4BaseShocks!BaseShockQ4_CH,0),0)*I$183</f>
        <v>-9.9999999999999982</v>
      </c>
      <c r="J95" s="58">
        <f ca="1">VLOOKUP($B95,Q4BaseShocks!BaseShockQ4_LR,MATCH(J$4,Q4BaseShocks!BaseShockQ4_CH,0),0)*J$183</f>
        <v>0</v>
      </c>
      <c r="K95" s="58">
        <f ca="1">VLOOKUP($B95,Q4BaseShocks!BaseShockQ4_LR,MATCH(K$4,Q4BaseShocks!BaseShockQ4_CH,0),0)*K$183</f>
        <v>0</v>
      </c>
      <c r="L95" s="58">
        <f ca="1">VLOOKUP($B95,Q4BaseShocks!BaseShockQ4_LR,MATCH(L$4,Q4BaseShocks!BaseShockQ4_CH,0),0)*L$183</f>
        <v>0</v>
      </c>
      <c r="M95" s="58">
        <f ca="1"/>
        <v>-2.9491068293521536</v>
      </c>
      <c r="N95" s="64">
        <f ca="1"/>
        <v>-132.04327654107095</v>
      </c>
      <c r="O95" s="64">
        <f ca="1"/>
        <v>0</v>
      </c>
      <c r="P95" s="64">
        <f ca="1"/>
        <v>0</v>
      </c>
      <c r="Q95" s="64">
        <f ca="1"/>
        <v>0</v>
      </c>
      <c r="R95" s="60">
        <f t="shared" ca="1" si="5"/>
        <v>-132.04327654107095</v>
      </c>
      <c r="S95" s="61">
        <f ca="1"/>
        <v>-132.04327654107095</v>
      </c>
      <c r="T95" s="62" cm="1">
        <f t="array" aca="1" ref="T95" ca="1">IF(OR(N95:R95+D95:H95&lt;-0.01),1,0)</f>
        <v>0</v>
      </c>
    </row>
    <row r="96" spans="1:20" hidden="1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VLOOKUP($B96,Q4BaseShocks!BaseShockQ4_LR,MATCH(I$4,Q4BaseShocks!BaseShockQ4_CH,0),0)*I$183</f>
        <v>0</v>
      </c>
      <c r="J96" s="58">
        <f ca="1">VLOOKUP($B96,Q4BaseShocks!BaseShockQ4_LR,MATCH(J$4,Q4BaseShocks!BaseShockQ4_CH,0),0)*J$183</f>
        <v>0</v>
      </c>
      <c r="K96" s="58">
        <f ca="1">VLOOKUP($B96,Q4BaseShocks!BaseShockQ4_LR,MATCH(K$4,Q4BaseShocks!BaseShockQ4_CH,0),0)*K$183</f>
        <v>0</v>
      </c>
      <c r="L96" s="58">
        <f ca="1">VLOOKUP($B96,Q4BaseShocks!BaseShockQ4_LR,MATCH(L$4,Q4BaseShocks!BaseShockQ4_CH,0),0)*L$183</f>
        <v>0</v>
      </c>
      <c r="M96" s="58">
        <f ca="1"/>
        <v>0</v>
      </c>
      <c r="N96" s="64">
        <f ca="1"/>
        <v>0</v>
      </c>
      <c r="O96" s="64">
        <f ca="1"/>
        <v>0</v>
      </c>
      <c r="P96" s="64">
        <f ca="1"/>
        <v>0</v>
      </c>
      <c r="Q96" s="64">
        <f ca="1"/>
        <v>0</v>
      </c>
      <c r="R96" s="60">
        <f t="shared" ca="1" si="5"/>
        <v>0</v>
      </c>
      <c r="S96" s="61">
        <f ca="1"/>
        <v>0</v>
      </c>
      <c r="T96" s="62" cm="1">
        <f t="array" aca="1" ref="T96" ca="1">IF(OR(N96:R96+D96:H96&lt;-0.01),1,0)</f>
        <v>0</v>
      </c>
    </row>
    <row r="97" spans="1:20" hidden="1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VLOOKUP($B97,Q4BaseShocks!BaseShockQ4_LR,MATCH(I$4,Q4BaseShocks!BaseShockQ4_CH,0),0)*I$183</f>
        <v>0</v>
      </c>
      <c r="J97" s="58">
        <f ca="1">VLOOKUP($B97,Q4BaseShocks!BaseShockQ4_LR,MATCH(J$4,Q4BaseShocks!BaseShockQ4_CH,0),0)*J$183</f>
        <v>0</v>
      </c>
      <c r="K97" s="58">
        <f ca="1">VLOOKUP($B97,Q4BaseShocks!BaseShockQ4_LR,MATCH(K$4,Q4BaseShocks!BaseShockQ4_CH,0),0)*K$183</f>
        <v>0</v>
      </c>
      <c r="L97" s="58">
        <f ca="1">VLOOKUP($B97,Q4BaseShocks!BaseShockQ4_LR,MATCH(L$4,Q4BaseShocks!BaseShockQ4_CH,0),0)*L$183</f>
        <v>0</v>
      </c>
      <c r="M97" s="58">
        <f ca="1"/>
        <v>0</v>
      </c>
      <c r="N97" s="64">
        <f ca="1"/>
        <v>0</v>
      </c>
      <c r="O97" s="64">
        <f ca="1"/>
        <v>0</v>
      </c>
      <c r="P97" s="64">
        <f ca="1"/>
        <v>0</v>
      </c>
      <c r="Q97" s="64">
        <f ca="1"/>
        <v>0</v>
      </c>
      <c r="R97" s="60">
        <f t="shared" ca="1" si="5"/>
        <v>0</v>
      </c>
      <c r="S97" s="61">
        <f ca="1"/>
        <v>0</v>
      </c>
      <c r="T97" s="62" cm="1">
        <f t="array" aca="1" ref="T97" ca="1">IF(OR(N97:R97+D97:H97&lt;-0.01),1,0)</f>
        <v>0</v>
      </c>
    </row>
    <row r="98" spans="1:20" hidden="1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VLOOKUP($B98,Q4BaseShocks!BaseShockQ4_LR,MATCH(I$4,Q4BaseShocks!BaseShockQ4_CH,0),0)*I$183</f>
        <v>0</v>
      </c>
      <c r="J98" s="58">
        <f ca="1">VLOOKUP($B98,Q4BaseShocks!BaseShockQ4_LR,MATCH(J$4,Q4BaseShocks!BaseShockQ4_CH,0),0)*J$183</f>
        <v>0</v>
      </c>
      <c r="K98" s="58">
        <f ca="1">VLOOKUP($B98,Q4BaseShocks!BaseShockQ4_LR,MATCH(K$4,Q4BaseShocks!BaseShockQ4_CH,0),0)*K$183</f>
        <v>0</v>
      </c>
      <c r="L98" s="58">
        <f ca="1">VLOOKUP($B98,Q4BaseShocks!BaseShockQ4_LR,MATCH(L$4,Q4BaseShocks!BaseShockQ4_CH,0),0)*L$183</f>
        <v>0</v>
      </c>
      <c r="M98" s="58">
        <f ca="1"/>
        <v>0</v>
      </c>
      <c r="N98" s="64">
        <f ca="1"/>
        <v>0</v>
      </c>
      <c r="O98" s="64">
        <f ca="1"/>
        <v>0</v>
      </c>
      <c r="P98" s="64">
        <f ca="1"/>
        <v>0</v>
      </c>
      <c r="Q98" s="64">
        <f ca="1"/>
        <v>0</v>
      </c>
      <c r="R98" s="60">
        <f t="shared" ca="1" si="5"/>
        <v>0</v>
      </c>
      <c r="S98" s="61">
        <f ca="1"/>
        <v>0</v>
      </c>
      <c r="T98" s="62" cm="1">
        <f t="array" aca="1" ref="T98" ca="1">IF(OR(N98:R98+D98:H98&lt;-0.01),1,0)</f>
        <v>0</v>
      </c>
    </row>
    <row r="99" spans="1:20" hidden="1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VLOOKUP($B99,Q4BaseShocks!BaseShockQ4_LR,MATCH(I$4,Q4BaseShocks!BaseShockQ4_CH,0),0)*I$183</f>
        <v>-9.9999999999999982</v>
      </c>
      <c r="J99" s="58">
        <f ca="1">VLOOKUP($B99,Q4BaseShocks!BaseShockQ4_LR,MATCH(J$4,Q4BaseShocks!BaseShockQ4_CH,0),0)*J$183</f>
        <v>0</v>
      </c>
      <c r="K99" s="58">
        <f ca="1">VLOOKUP($B99,Q4BaseShocks!BaseShockQ4_LR,MATCH(K$4,Q4BaseShocks!BaseShockQ4_CH,0),0)*K$183</f>
        <v>0</v>
      </c>
      <c r="L99" s="58">
        <f ca="1">VLOOKUP($B99,Q4BaseShocks!BaseShockQ4_LR,MATCH(L$4,Q4BaseShocks!BaseShockQ4_CH,0),0)*L$183</f>
        <v>0</v>
      </c>
      <c r="M99" s="58">
        <f ca="1"/>
        <v>-1.1138958164101256</v>
      </c>
      <c r="N99" s="64">
        <f ca="1"/>
        <v>-44.794265530193798</v>
      </c>
      <c r="O99" s="64">
        <f ca="1"/>
        <v>0</v>
      </c>
      <c r="P99" s="64">
        <f ca="1"/>
        <v>0</v>
      </c>
      <c r="Q99" s="64">
        <f ca="1"/>
        <v>0</v>
      </c>
      <c r="R99" s="60">
        <f t="shared" ca="1" si="5"/>
        <v>-44.794265530193798</v>
      </c>
      <c r="S99" s="61">
        <f ca="1"/>
        <v>-44.794265530193798</v>
      </c>
      <c r="T99" s="62" cm="1">
        <f t="array" aca="1" ref="T99" ca="1">IF(OR(N99:R99+D99:H99&lt;-0.01),1,0)</f>
        <v>0</v>
      </c>
    </row>
    <row r="100" spans="1:20" hidden="1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VLOOKUP($B100,Q4BaseShocks!BaseShockQ4_LR,MATCH(I$4,Q4BaseShocks!BaseShockQ4_CH,0),0)*I$183</f>
        <v>0</v>
      </c>
      <c r="J100" s="58">
        <f ca="1">VLOOKUP($B100,Q4BaseShocks!BaseShockQ4_LR,MATCH(J$4,Q4BaseShocks!BaseShockQ4_CH,0),0)*J$183</f>
        <v>0</v>
      </c>
      <c r="K100" s="58">
        <f ca="1">VLOOKUP($B100,Q4BaseShocks!BaseShockQ4_LR,MATCH(K$4,Q4BaseShocks!BaseShockQ4_CH,0),0)*K$183</f>
        <v>0</v>
      </c>
      <c r="L100" s="58">
        <f ca="1">VLOOKUP($B100,Q4BaseShocks!BaseShockQ4_LR,MATCH(L$4,Q4BaseShocks!BaseShockQ4_CH,0),0)*L$183</f>
        <v>0</v>
      </c>
      <c r="M100" s="58">
        <f ca="1"/>
        <v>0</v>
      </c>
      <c r="N100" s="64">
        <f ca="1"/>
        <v>0</v>
      </c>
      <c r="O100" s="64">
        <f ca="1"/>
        <v>0</v>
      </c>
      <c r="P100" s="64">
        <f ca="1"/>
        <v>0</v>
      </c>
      <c r="Q100" s="64">
        <f ca="1"/>
        <v>0</v>
      </c>
      <c r="R100" s="60">
        <f t="shared" ca="1" si="5"/>
        <v>0</v>
      </c>
      <c r="S100" s="61">
        <f ca="1"/>
        <v>0</v>
      </c>
      <c r="T100" s="62" cm="1">
        <f t="array" aca="1" ref="T100" ca="1">IF(OR(N100:R100+D100:H100&lt;-0.01),1,0)</f>
        <v>0</v>
      </c>
    </row>
    <row r="101" spans="1:20" hidden="1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VLOOKUP($B101,Q4BaseShocks!BaseShockQ4_LR,MATCH(I$4,Q4BaseShocks!BaseShockQ4_CH,0),0)*I$183</f>
        <v>-14.999999999999996</v>
      </c>
      <c r="J101" s="58">
        <f ca="1">VLOOKUP($B101,Q4BaseShocks!BaseShockQ4_LR,MATCH(J$4,Q4BaseShocks!BaseShockQ4_CH,0),0)*J$183</f>
        <v>0</v>
      </c>
      <c r="K101" s="58">
        <f ca="1">VLOOKUP($B101,Q4BaseShocks!BaseShockQ4_LR,MATCH(K$4,Q4BaseShocks!BaseShockQ4_CH,0),0)*K$183</f>
        <v>0</v>
      </c>
      <c r="L101" s="58">
        <f ca="1">VLOOKUP($B101,Q4BaseShocks!BaseShockQ4_LR,MATCH(L$4,Q4BaseShocks!BaseShockQ4_CH,0),0)*L$183</f>
        <v>0</v>
      </c>
      <c r="M101" s="58">
        <f ca="1"/>
        <v>-5.5734292104502927</v>
      </c>
      <c r="N101" s="64">
        <f ca="1"/>
        <v>-677.67403975025957</v>
      </c>
      <c r="O101" s="64">
        <f ca="1"/>
        <v>0</v>
      </c>
      <c r="P101" s="64">
        <f ca="1"/>
        <v>0</v>
      </c>
      <c r="Q101" s="64">
        <f ca="1"/>
        <v>0</v>
      </c>
      <c r="R101" s="60">
        <f t="shared" ca="1" si="5"/>
        <v>-677.67403975025957</v>
      </c>
      <c r="S101" s="61">
        <f ca="1"/>
        <v>-677.67403975025957</v>
      </c>
      <c r="T101" s="62" cm="1">
        <f t="array" aca="1" ref="T101" ca="1">IF(OR(N101:R101+D101:H101&lt;-0.01),1,0)</f>
        <v>0</v>
      </c>
    </row>
    <row r="102" spans="1:20" hidden="1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VLOOKUP($B102,Q4BaseShocks!BaseShockQ4_LR,MATCH(I$4,Q4BaseShocks!BaseShockQ4_CH,0),0)*I$183</f>
        <v>0</v>
      </c>
      <c r="J102" s="58">
        <f ca="1">VLOOKUP($B102,Q4BaseShocks!BaseShockQ4_LR,MATCH(J$4,Q4BaseShocks!BaseShockQ4_CH,0),0)*J$183</f>
        <v>0</v>
      </c>
      <c r="K102" s="58">
        <f ca="1">VLOOKUP($B102,Q4BaseShocks!BaseShockQ4_LR,MATCH(K$4,Q4BaseShocks!BaseShockQ4_CH,0),0)*K$183</f>
        <v>0</v>
      </c>
      <c r="L102" s="58">
        <f ca="1">VLOOKUP($B102,Q4BaseShocks!BaseShockQ4_LR,MATCH(L$4,Q4BaseShocks!BaseShockQ4_CH,0),0)*L$183</f>
        <v>0</v>
      </c>
      <c r="M102" s="58">
        <f ca="1"/>
        <v>0</v>
      </c>
      <c r="N102" s="64">
        <f ca="1"/>
        <v>0</v>
      </c>
      <c r="O102" s="64">
        <f ca="1"/>
        <v>0</v>
      </c>
      <c r="P102" s="64">
        <f ca="1"/>
        <v>0</v>
      </c>
      <c r="Q102" s="64">
        <f ca="1"/>
        <v>0</v>
      </c>
      <c r="R102" s="60">
        <f t="shared" ca="1" si="5"/>
        <v>0</v>
      </c>
      <c r="S102" s="61">
        <f ca="1"/>
        <v>0</v>
      </c>
      <c r="T102" s="62" cm="1">
        <f t="array" aca="1" ref="T102" ca="1">IF(OR(N102:R102+D102:H102&lt;-0.01),1,0)</f>
        <v>0</v>
      </c>
    </row>
    <row r="103" spans="1:20" hidden="1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7">SUM(D103:G103)</f>
        <v>12278.487418124538</v>
      </c>
      <c r="I103" s="58">
        <f ca="1">VLOOKUP($B103,Q4BaseShocks!BaseShockQ4_LR,MATCH(I$4,Q4BaseShocks!BaseShockQ4_CH,0),0)*I$183</f>
        <v>-14.999999999999996</v>
      </c>
      <c r="J103" s="58">
        <f ca="1">VLOOKUP($B103,Q4BaseShocks!BaseShockQ4_LR,MATCH(J$4,Q4BaseShocks!BaseShockQ4_CH,0),0)*J$183</f>
        <v>0</v>
      </c>
      <c r="K103" s="58">
        <f ca="1">VLOOKUP($B103,Q4BaseShocks!BaseShockQ4_LR,MATCH(K$4,Q4BaseShocks!BaseShockQ4_CH,0),0)*K$183</f>
        <v>0</v>
      </c>
      <c r="L103" s="58">
        <f ca="1">VLOOKUP($B103,Q4BaseShocks!BaseShockQ4_LR,MATCH(L$4,Q4BaseShocks!BaseShockQ4_CH,0),0)*L$183</f>
        <v>0</v>
      </c>
      <c r="M103" s="58">
        <f ca="1"/>
        <v>-1.6990220536897012</v>
      </c>
      <c r="N103" s="64">
        <f ca="1"/>
        <v>-251.08312670499919</v>
      </c>
      <c r="O103" s="64">
        <f ca="1"/>
        <v>0</v>
      </c>
      <c r="P103" s="64">
        <f ca="1"/>
        <v>0</v>
      </c>
      <c r="Q103" s="64">
        <f ca="1"/>
        <v>0</v>
      </c>
      <c r="R103" s="60">
        <f t="shared" ref="R103:R166" ca="1" si="8">SUM(N103:Q103)</f>
        <v>-251.08312670499919</v>
      </c>
      <c r="S103" s="61">
        <f ca="1"/>
        <v>-251.08312670499919</v>
      </c>
      <c r="T103" s="62" cm="1">
        <f t="array" aca="1" ref="T103" ca="1">IF(OR(N103:R103+D103:H103&lt;-0.01),1,0)</f>
        <v>0</v>
      </c>
    </row>
    <row r="104" spans="1:20" hidden="1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7"/>
        <v>27904.826819198177</v>
      </c>
      <c r="I104" s="58">
        <f ca="1">VLOOKUP($B104,Q4BaseShocks!BaseShockQ4_LR,MATCH(I$4,Q4BaseShocks!BaseShockQ4_CH,0),0)*I$183</f>
        <v>-2.9999999999999991</v>
      </c>
      <c r="J104" s="58">
        <f ca="1">VLOOKUP($B104,Q4BaseShocks!BaseShockQ4_LR,MATCH(J$4,Q4BaseShocks!BaseShockQ4_CH,0),0)*J$183</f>
        <v>0</v>
      </c>
      <c r="K104" s="58">
        <f ca="1">VLOOKUP($B104,Q4BaseShocks!BaseShockQ4_LR,MATCH(K$4,Q4BaseShocks!BaseShockQ4_CH,0),0)*K$183</f>
        <v>0</v>
      </c>
      <c r="L104" s="58">
        <f ca="1">VLOOKUP($B104,Q4BaseShocks!BaseShockQ4_LR,MATCH(L$4,Q4BaseShocks!BaseShockQ4_CH,0),0)*L$183</f>
        <v>0</v>
      </c>
      <c r="M104" s="58">
        <f ca="1"/>
        <v>-1.2309423139911351</v>
      </c>
      <c r="N104" s="64">
        <f ca="1"/>
        <v>-373.49701845676987</v>
      </c>
      <c r="O104" s="64">
        <f ca="1"/>
        <v>0</v>
      </c>
      <c r="P104" s="64">
        <f ca="1"/>
        <v>0</v>
      </c>
      <c r="Q104" s="64">
        <f ca="1"/>
        <v>0</v>
      </c>
      <c r="R104" s="60">
        <f t="shared" ca="1" si="8"/>
        <v>-373.49701845676987</v>
      </c>
      <c r="S104" s="61">
        <f ca="1"/>
        <v>-373.49701845676987</v>
      </c>
      <c r="T104" s="62" cm="1">
        <f t="array" aca="1" ref="T104" ca="1">IF(OR(N104:R104+D104:H104&lt;-0.01),1,0)</f>
        <v>0</v>
      </c>
    </row>
    <row r="105" spans="1:20" hidden="1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7"/>
        <v>14092.731889532542</v>
      </c>
      <c r="I105" s="58">
        <f ca="1">VLOOKUP($B105,Q4BaseShocks!BaseShockQ4_LR,MATCH(I$4,Q4BaseShocks!BaseShockQ4_CH,0),0)*I$183</f>
        <v>0</v>
      </c>
      <c r="J105" s="58">
        <f ca="1">VLOOKUP($B105,Q4BaseShocks!BaseShockQ4_LR,MATCH(J$4,Q4BaseShocks!BaseShockQ4_CH,0),0)*J$183</f>
        <v>0</v>
      </c>
      <c r="K105" s="58">
        <f ca="1">VLOOKUP($B105,Q4BaseShocks!BaseShockQ4_LR,MATCH(K$4,Q4BaseShocks!BaseShockQ4_CH,0),0)*K$183</f>
        <v>0</v>
      </c>
      <c r="L105" s="58">
        <f ca="1">VLOOKUP($B105,Q4BaseShocks!BaseShockQ4_LR,MATCH(L$4,Q4BaseShocks!BaseShockQ4_CH,0),0)*L$183</f>
        <v>0</v>
      </c>
      <c r="M105" s="58">
        <f ca="1"/>
        <v>0</v>
      </c>
      <c r="N105" s="64">
        <f ca="1"/>
        <v>0</v>
      </c>
      <c r="O105" s="64">
        <f ca="1"/>
        <v>0</v>
      </c>
      <c r="P105" s="64">
        <f ca="1"/>
        <v>0</v>
      </c>
      <c r="Q105" s="64">
        <f ca="1"/>
        <v>0</v>
      </c>
      <c r="R105" s="60">
        <f t="shared" ca="1" si="8"/>
        <v>0</v>
      </c>
      <c r="S105" s="61">
        <f ca="1"/>
        <v>0</v>
      </c>
      <c r="T105" s="62" cm="1">
        <f t="array" aca="1" ref="T105" ca="1">IF(OR(N105:R105+D105:H105&lt;-0.01),1,0)</f>
        <v>0</v>
      </c>
    </row>
    <row r="106" spans="1:20" hidden="1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7"/>
        <v>133677.86986648498</v>
      </c>
      <c r="I106" s="58">
        <f ca="1">VLOOKUP($B106,Q4BaseShocks!BaseShockQ4_LR,MATCH(I$4,Q4BaseShocks!BaseShockQ4_CH,0),0)*I$183</f>
        <v>0</v>
      </c>
      <c r="J106" s="58">
        <f ca="1">VLOOKUP($B106,Q4BaseShocks!BaseShockQ4_LR,MATCH(J$4,Q4BaseShocks!BaseShockQ4_CH,0),0)*J$183</f>
        <v>0</v>
      </c>
      <c r="K106" s="58">
        <f ca="1">VLOOKUP($B106,Q4BaseShocks!BaseShockQ4_LR,MATCH(K$4,Q4BaseShocks!BaseShockQ4_CH,0),0)*K$183</f>
        <v>0</v>
      </c>
      <c r="L106" s="58">
        <f ca="1">VLOOKUP($B106,Q4BaseShocks!BaseShockQ4_LR,MATCH(L$4,Q4BaseShocks!BaseShockQ4_CH,0),0)*L$183</f>
        <v>0</v>
      </c>
      <c r="M106" s="58">
        <f ca="1"/>
        <v>0</v>
      </c>
      <c r="N106" s="64">
        <f ca="1"/>
        <v>0</v>
      </c>
      <c r="O106" s="64">
        <f ca="1"/>
        <v>0</v>
      </c>
      <c r="P106" s="64">
        <f ca="1"/>
        <v>0</v>
      </c>
      <c r="Q106" s="64">
        <f ca="1"/>
        <v>0</v>
      </c>
      <c r="R106" s="60">
        <f t="shared" ca="1" si="8"/>
        <v>0</v>
      </c>
      <c r="S106" s="61">
        <f ca="1"/>
        <v>0</v>
      </c>
      <c r="T106" s="62" cm="1">
        <f t="array" aca="1" ref="T106" ca="1">IF(OR(N106:R106+D106:H106&lt;-0.01),1,0)</f>
        <v>0</v>
      </c>
    </row>
    <row r="107" spans="1:20" hidden="1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7"/>
        <v>51377.383219093113</v>
      </c>
      <c r="I107" s="58">
        <f ca="1">VLOOKUP($B107,Q4BaseShocks!BaseShockQ4_LR,MATCH(I$4,Q4BaseShocks!BaseShockQ4_CH,0),0)*I$183</f>
        <v>-2.9999999999999991</v>
      </c>
      <c r="J107" s="58">
        <f ca="1">VLOOKUP($B107,Q4BaseShocks!BaseShockQ4_LR,MATCH(J$4,Q4BaseShocks!BaseShockQ4_CH,0),0)*J$183</f>
        <v>0</v>
      </c>
      <c r="K107" s="58">
        <f ca="1">VLOOKUP($B107,Q4BaseShocks!BaseShockQ4_LR,MATCH(K$4,Q4BaseShocks!BaseShockQ4_CH,0),0)*K$183</f>
        <v>0</v>
      </c>
      <c r="L107" s="58">
        <f ca="1">VLOOKUP($B107,Q4BaseShocks!BaseShockQ4_LR,MATCH(L$4,Q4BaseShocks!BaseShockQ4_CH,0),0)*L$183</f>
        <v>0</v>
      </c>
      <c r="M107" s="58">
        <f ca="1"/>
        <v>-6.3813866615339776E-2</v>
      </c>
      <c r="N107" s="64">
        <f ca="1"/>
        <v>-32.697445922568335</v>
      </c>
      <c r="O107" s="64">
        <f ca="1"/>
        <v>0</v>
      </c>
      <c r="P107" s="64">
        <f ca="1"/>
        <v>0</v>
      </c>
      <c r="Q107" s="64">
        <f ca="1"/>
        <v>0</v>
      </c>
      <c r="R107" s="60">
        <f t="shared" ca="1" si="8"/>
        <v>-32.697445922568335</v>
      </c>
      <c r="S107" s="61">
        <f ca="1"/>
        <v>-32.697445922568335</v>
      </c>
      <c r="T107" s="62" cm="1">
        <f t="array" aca="1" ref="T107" ca="1">IF(OR(N107:R107+D107:H107&lt;-0.01),1,0)</f>
        <v>0</v>
      </c>
    </row>
    <row r="108" spans="1:20" hidden="1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7"/>
        <v>10932.869570652967</v>
      </c>
      <c r="I108" s="58">
        <f ca="1">VLOOKUP($B108,Q4BaseShocks!BaseShockQ4_LR,MATCH(I$4,Q4BaseShocks!BaseShockQ4_CH,0),0)*I$183</f>
        <v>-2.9999999999999991</v>
      </c>
      <c r="J108" s="58">
        <f ca="1">VLOOKUP($B108,Q4BaseShocks!BaseShockQ4_LR,MATCH(J$4,Q4BaseShocks!BaseShockQ4_CH,0),0)*J$183</f>
        <v>0</v>
      </c>
      <c r="K108" s="58">
        <f ca="1">VLOOKUP($B108,Q4BaseShocks!BaseShockQ4_LR,MATCH(K$4,Q4BaseShocks!BaseShockQ4_CH,0),0)*K$183</f>
        <v>0</v>
      </c>
      <c r="L108" s="58">
        <f ca="1">VLOOKUP($B108,Q4BaseShocks!BaseShockQ4_LR,MATCH(L$4,Q4BaseShocks!BaseShockQ4_CH,0),0)*L$183</f>
        <v>0</v>
      </c>
      <c r="M108" s="58">
        <f ca="1"/>
        <v>-0.85725407145431454</v>
      </c>
      <c r="N108" s="64">
        <f ca="1"/>
        <v>-106.19567372197582</v>
      </c>
      <c r="O108" s="64">
        <f ca="1"/>
        <v>0</v>
      </c>
      <c r="P108" s="64">
        <f ca="1"/>
        <v>0</v>
      </c>
      <c r="Q108" s="64">
        <f ca="1"/>
        <v>0</v>
      </c>
      <c r="R108" s="60">
        <f t="shared" ca="1" si="8"/>
        <v>-106.19567372197582</v>
      </c>
      <c r="S108" s="61">
        <f ca="1"/>
        <v>-106.19567372197582</v>
      </c>
      <c r="T108" s="62" cm="1">
        <f t="array" aca="1" ref="T108" ca="1">IF(OR(N108:R108+D108:H108&lt;-0.01),1,0)</f>
        <v>0</v>
      </c>
    </row>
    <row r="109" spans="1:20" hidden="1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7"/>
        <v>3210.7922215438052</v>
      </c>
      <c r="I109" s="58">
        <f ca="1">VLOOKUP($B109,Q4BaseShocks!BaseShockQ4_LR,MATCH(I$4,Q4BaseShocks!BaseShockQ4_CH,0),0)*I$183</f>
        <v>-2.9999999999999991</v>
      </c>
      <c r="J109" s="58">
        <f ca="1">VLOOKUP($B109,Q4BaseShocks!BaseShockQ4_LR,MATCH(J$4,Q4BaseShocks!BaseShockQ4_CH,0),0)*J$183</f>
        <v>0</v>
      </c>
      <c r="K109" s="58">
        <f ca="1">VLOOKUP($B109,Q4BaseShocks!BaseShockQ4_LR,MATCH(K$4,Q4BaseShocks!BaseShockQ4_CH,0),0)*K$183</f>
        <v>0</v>
      </c>
      <c r="L109" s="58">
        <f ca="1">VLOOKUP($B109,Q4BaseShocks!BaseShockQ4_LR,MATCH(L$4,Q4BaseShocks!BaseShockQ4_CH,0),0)*L$183</f>
        <v>0</v>
      </c>
      <c r="M109" s="58">
        <f ca="1"/>
        <v>-0.81865973805461056</v>
      </c>
      <c r="N109" s="64">
        <f ca="1"/>
        <v>-25.330638911351489</v>
      </c>
      <c r="O109" s="64">
        <f ca="1"/>
        <v>0</v>
      </c>
      <c r="P109" s="64">
        <f ca="1"/>
        <v>0</v>
      </c>
      <c r="Q109" s="64">
        <f ca="1"/>
        <v>0</v>
      </c>
      <c r="R109" s="60">
        <f t="shared" ca="1" si="8"/>
        <v>-25.330638911351489</v>
      </c>
      <c r="S109" s="61">
        <f ca="1"/>
        <v>-25.330638911351489</v>
      </c>
      <c r="T109" s="62" cm="1">
        <f t="array" aca="1" ref="T109" ca="1">IF(OR(N109:R109+D109:H109&lt;-0.01),1,0)</f>
        <v>0</v>
      </c>
    </row>
    <row r="110" spans="1:20" hidden="1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7"/>
        <v>43101.357998680956</v>
      </c>
      <c r="I110" s="58">
        <f ca="1">VLOOKUP($B110,Q4BaseShocks!BaseShockQ4_LR,MATCH(I$4,Q4BaseShocks!BaseShockQ4_CH,0),0)*I$183</f>
        <v>0</v>
      </c>
      <c r="J110" s="58">
        <f ca="1">VLOOKUP($B110,Q4BaseShocks!BaseShockQ4_LR,MATCH(J$4,Q4BaseShocks!BaseShockQ4_CH,0),0)*J$183</f>
        <v>0</v>
      </c>
      <c r="K110" s="58">
        <f ca="1">VLOOKUP($B110,Q4BaseShocks!BaseShockQ4_LR,MATCH(K$4,Q4BaseShocks!BaseShockQ4_CH,0),0)*K$183</f>
        <v>0</v>
      </c>
      <c r="L110" s="58">
        <f ca="1">VLOOKUP($B110,Q4BaseShocks!BaseShockQ4_LR,MATCH(L$4,Q4BaseShocks!BaseShockQ4_CH,0),0)*L$183</f>
        <v>0</v>
      </c>
      <c r="M110" s="58">
        <f ca="1"/>
        <v>0</v>
      </c>
      <c r="N110" s="64">
        <f ca="1"/>
        <v>0</v>
      </c>
      <c r="O110" s="64">
        <f ca="1"/>
        <v>0</v>
      </c>
      <c r="P110" s="64">
        <f ca="1"/>
        <v>0</v>
      </c>
      <c r="Q110" s="64">
        <f ca="1"/>
        <v>0</v>
      </c>
      <c r="R110" s="60">
        <f t="shared" ca="1" si="8"/>
        <v>0</v>
      </c>
      <c r="S110" s="61">
        <f ca="1"/>
        <v>0</v>
      </c>
      <c r="T110" s="62" cm="1">
        <f t="array" aca="1" ref="T110" ca="1">IF(OR(N110:R110+D110:H110&lt;-0.01),1,0)</f>
        <v>0</v>
      </c>
    </row>
    <row r="111" spans="1:20" hidden="1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7"/>
        <v>60551.522540205508</v>
      </c>
      <c r="I111" s="58">
        <f ca="1">VLOOKUP($B111,Q4BaseShocks!BaseShockQ4_LR,MATCH(I$4,Q4BaseShocks!BaseShockQ4_CH,0),0)*I$183</f>
        <v>0</v>
      </c>
      <c r="J111" s="58">
        <f ca="1">VLOOKUP($B111,Q4BaseShocks!BaseShockQ4_LR,MATCH(J$4,Q4BaseShocks!BaseShockQ4_CH,0),0)*J$183</f>
        <v>0</v>
      </c>
      <c r="K111" s="58">
        <f ca="1">VLOOKUP($B111,Q4BaseShocks!BaseShockQ4_LR,MATCH(K$4,Q4BaseShocks!BaseShockQ4_CH,0),0)*K$183</f>
        <v>0</v>
      </c>
      <c r="L111" s="58">
        <f ca="1">VLOOKUP($B111,Q4BaseShocks!BaseShockQ4_LR,MATCH(L$4,Q4BaseShocks!BaseShockQ4_CH,0),0)*L$183</f>
        <v>0</v>
      </c>
      <c r="M111" s="58">
        <f ca="1"/>
        <v>0</v>
      </c>
      <c r="N111" s="64">
        <f ca="1"/>
        <v>0</v>
      </c>
      <c r="O111" s="64">
        <f ca="1"/>
        <v>0</v>
      </c>
      <c r="P111" s="64">
        <f ca="1"/>
        <v>0</v>
      </c>
      <c r="Q111" s="64">
        <f ca="1"/>
        <v>0</v>
      </c>
      <c r="R111" s="60">
        <f t="shared" ca="1" si="8"/>
        <v>0</v>
      </c>
      <c r="S111" s="61">
        <f ca="1"/>
        <v>0</v>
      </c>
      <c r="T111" s="62" cm="1">
        <f t="array" aca="1" ref="T111" ca="1">IF(OR(N111:R111+D111:H111&lt;-0.01),1,0)</f>
        <v>0</v>
      </c>
    </row>
    <row r="112" spans="1:20" hidden="1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7"/>
        <v>17236.281489516488</v>
      </c>
      <c r="I112" s="58">
        <f ca="1">VLOOKUP($B112,Q4BaseShocks!BaseShockQ4_LR,MATCH(I$4,Q4BaseShocks!BaseShockQ4_CH,0),0)*I$183</f>
        <v>-4.9999999999999991</v>
      </c>
      <c r="J112" s="58">
        <f ca="1">VLOOKUP($B112,Q4BaseShocks!BaseShockQ4_LR,MATCH(J$4,Q4BaseShocks!BaseShockQ4_CH,0),0)*J$183</f>
        <v>0</v>
      </c>
      <c r="K112" s="58">
        <f ca="1">VLOOKUP($B112,Q4BaseShocks!BaseShockQ4_LR,MATCH(K$4,Q4BaseShocks!BaseShockQ4_CH,0),0)*K$183</f>
        <v>0</v>
      </c>
      <c r="L112" s="58">
        <f ca="1">VLOOKUP($B112,Q4BaseShocks!BaseShockQ4_LR,MATCH(L$4,Q4BaseShocks!BaseShockQ4_CH,0),0)*L$183</f>
        <v>0</v>
      </c>
      <c r="M112" s="58">
        <f ca="1"/>
        <v>-0.10834220250119109</v>
      </c>
      <c r="N112" s="64">
        <f ca="1"/>
        <v>-19.165161673607301</v>
      </c>
      <c r="O112" s="64">
        <f ca="1"/>
        <v>0</v>
      </c>
      <c r="P112" s="64">
        <f ca="1"/>
        <v>0</v>
      </c>
      <c r="Q112" s="64">
        <f ca="1"/>
        <v>0</v>
      </c>
      <c r="R112" s="60">
        <f t="shared" ca="1" si="8"/>
        <v>-19.165161673607301</v>
      </c>
      <c r="S112" s="61">
        <f ca="1"/>
        <v>-19.165161673607301</v>
      </c>
      <c r="T112" s="62" cm="1">
        <f t="array" aca="1" ref="T112" ca="1">IF(OR(N112:R112+D112:H112&lt;-0.01),1,0)</f>
        <v>0</v>
      </c>
    </row>
    <row r="113" spans="1:20" hidden="1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7"/>
        <v>13722.934688741847</v>
      </c>
      <c r="I113" s="58">
        <f ca="1">VLOOKUP($B113,Q4BaseShocks!BaseShockQ4_LR,MATCH(I$4,Q4BaseShocks!BaseShockQ4_CH,0),0)*I$183</f>
        <v>0</v>
      </c>
      <c r="J113" s="58">
        <f ca="1">VLOOKUP($B113,Q4BaseShocks!BaseShockQ4_LR,MATCH(J$4,Q4BaseShocks!BaseShockQ4_CH,0),0)*J$183</f>
        <v>0</v>
      </c>
      <c r="K113" s="58">
        <f ca="1">VLOOKUP($B113,Q4BaseShocks!BaseShockQ4_LR,MATCH(K$4,Q4BaseShocks!BaseShockQ4_CH,0),0)*K$183</f>
        <v>0</v>
      </c>
      <c r="L113" s="58">
        <f ca="1">VLOOKUP($B113,Q4BaseShocks!BaseShockQ4_LR,MATCH(L$4,Q4BaseShocks!BaseShockQ4_CH,0),0)*L$183</f>
        <v>0</v>
      </c>
      <c r="M113" s="58">
        <f ca="1"/>
        <v>0</v>
      </c>
      <c r="N113" s="64">
        <f ca="1"/>
        <v>0</v>
      </c>
      <c r="O113" s="64">
        <f ca="1"/>
        <v>0</v>
      </c>
      <c r="P113" s="64">
        <f ca="1"/>
        <v>0</v>
      </c>
      <c r="Q113" s="64">
        <f ca="1"/>
        <v>0</v>
      </c>
      <c r="R113" s="60">
        <f t="shared" ca="1" si="8"/>
        <v>0</v>
      </c>
      <c r="S113" s="61">
        <f ca="1"/>
        <v>0</v>
      </c>
      <c r="T113" s="62" cm="1">
        <f t="array" aca="1" ref="T113" ca="1">IF(OR(N113:R113+D113:H113&lt;-0.01),1,0)</f>
        <v>0</v>
      </c>
    </row>
    <row r="114" spans="1:20" hidden="1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7"/>
        <v>2538.0717671528869</v>
      </c>
      <c r="I114" s="58">
        <f ca="1">VLOOKUP($B114,Q4BaseShocks!BaseShockQ4_LR,MATCH(I$4,Q4BaseShocks!BaseShockQ4_CH,0),0)*I$183</f>
        <v>-14.999999999999996</v>
      </c>
      <c r="J114" s="58">
        <f ca="1">VLOOKUP($B114,Q4BaseShocks!BaseShockQ4_LR,MATCH(J$4,Q4BaseShocks!BaseShockQ4_CH,0),0)*J$183</f>
        <v>0</v>
      </c>
      <c r="K114" s="58">
        <f ca="1">VLOOKUP($B114,Q4BaseShocks!BaseShockQ4_LR,MATCH(K$4,Q4BaseShocks!BaseShockQ4_CH,0),0)*K$183</f>
        <v>0</v>
      </c>
      <c r="L114" s="58">
        <f ca="1">VLOOKUP($B114,Q4BaseShocks!BaseShockQ4_LR,MATCH(L$4,Q4BaseShocks!BaseShockQ4_CH,0),0)*L$183</f>
        <v>0</v>
      </c>
      <c r="M114" s="58">
        <f ca="1"/>
        <v>-1.0482617694846381</v>
      </c>
      <c r="N114" s="64">
        <f ca="1"/>
        <v>-33.719385378538909</v>
      </c>
      <c r="O114" s="64">
        <f ca="1"/>
        <v>0</v>
      </c>
      <c r="P114" s="64">
        <f ca="1"/>
        <v>0</v>
      </c>
      <c r="Q114" s="64">
        <f ca="1"/>
        <v>0</v>
      </c>
      <c r="R114" s="60">
        <f t="shared" ca="1" si="8"/>
        <v>-33.719385378538909</v>
      </c>
      <c r="S114" s="61">
        <f ca="1"/>
        <v>-33.719385378538909</v>
      </c>
      <c r="T114" s="62" cm="1">
        <f t="array" aca="1" ref="T114" ca="1">IF(OR(N114:R114+D114:H114&lt;-0.01),1,0)</f>
        <v>0</v>
      </c>
    </row>
    <row r="115" spans="1:20" hidden="1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7"/>
        <v>11751.646833740979</v>
      </c>
      <c r="I115" s="58">
        <f ca="1">VLOOKUP($B115,Q4BaseShocks!BaseShockQ4_LR,MATCH(I$4,Q4BaseShocks!BaseShockQ4_CH,0),0)*I$183</f>
        <v>0</v>
      </c>
      <c r="J115" s="58">
        <f ca="1">VLOOKUP($B115,Q4BaseShocks!BaseShockQ4_LR,MATCH(J$4,Q4BaseShocks!BaseShockQ4_CH,0),0)*J$183</f>
        <v>0</v>
      </c>
      <c r="K115" s="58">
        <f ca="1">VLOOKUP($B115,Q4BaseShocks!BaseShockQ4_LR,MATCH(K$4,Q4BaseShocks!BaseShockQ4_CH,0),0)*K$183</f>
        <v>0</v>
      </c>
      <c r="L115" s="58">
        <f ca="1">VLOOKUP($B115,Q4BaseShocks!BaseShockQ4_LR,MATCH(L$4,Q4BaseShocks!BaseShockQ4_CH,0),0)*L$183</f>
        <v>0</v>
      </c>
      <c r="M115" s="58">
        <f ca="1"/>
        <v>0</v>
      </c>
      <c r="N115" s="64">
        <f ca="1"/>
        <v>0</v>
      </c>
      <c r="O115" s="64">
        <f ca="1"/>
        <v>0</v>
      </c>
      <c r="P115" s="64">
        <f ca="1"/>
        <v>0</v>
      </c>
      <c r="Q115" s="64">
        <f ca="1"/>
        <v>0</v>
      </c>
      <c r="R115" s="60">
        <f t="shared" ca="1" si="8"/>
        <v>0</v>
      </c>
      <c r="S115" s="61">
        <f ca="1"/>
        <v>0</v>
      </c>
      <c r="T115" s="62" cm="1">
        <f t="array" aca="1" ref="T115" ca="1">IF(OR(N115:R115+D115:H115&lt;-0.01),1,0)</f>
        <v>0</v>
      </c>
    </row>
    <row r="116" spans="1:20" hidden="1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7"/>
        <v>7999.2733115066876</v>
      </c>
      <c r="I116" s="58">
        <f ca="1">VLOOKUP($B116,Q4BaseShocks!BaseShockQ4_LR,MATCH(I$4,Q4BaseShocks!BaseShockQ4_CH,0),0)*I$183</f>
        <v>0</v>
      </c>
      <c r="J116" s="58">
        <f ca="1">VLOOKUP($B116,Q4BaseShocks!BaseShockQ4_LR,MATCH(J$4,Q4BaseShocks!BaseShockQ4_CH,0),0)*J$183</f>
        <v>0</v>
      </c>
      <c r="K116" s="58">
        <f ca="1">VLOOKUP($B116,Q4BaseShocks!BaseShockQ4_LR,MATCH(K$4,Q4BaseShocks!BaseShockQ4_CH,0),0)*K$183</f>
        <v>0</v>
      </c>
      <c r="L116" s="58">
        <f ca="1">VLOOKUP($B116,Q4BaseShocks!BaseShockQ4_LR,MATCH(L$4,Q4BaseShocks!BaseShockQ4_CH,0),0)*L$183</f>
        <v>0</v>
      </c>
      <c r="M116" s="58">
        <f ca="1"/>
        <v>0</v>
      </c>
      <c r="N116" s="64">
        <f ca="1"/>
        <v>0</v>
      </c>
      <c r="O116" s="64">
        <f ca="1"/>
        <v>0</v>
      </c>
      <c r="P116" s="64">
        <f ca="1"/>
        <v>0</v>
      </c>
      <c r="Q116" s="64">
        <f ca="1"/>
        <v>0</v>
      </c>
      <c r="R116" s="60">
        <f t="shared" ca="1" si="8"/>
        <v>0</v>
      </c>
      <c r="S116" s="61">
        <f ca="1"/>
        <v>0</v>
      </c>
      <c r="T116" s="62" cm="1">
        <f t="array" aca="1" ref="T116" ca="1">IF(OR(N116:R116+D116:H116&lt;-0.01),1,0)</f>
        <v>0</v>
      </c>
    </row>
    <row r="117" spans="1:20" hidden="1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7"/>
        <v>3033.0896306144609</v>
      </c>
      <c r="I117" s="58">
        <f ca="1">VLOOKUP($B117,Q4BaseShocks!BaseShockQ4_LR,MATCH(I$4,Q4BaseShocks!BaseShockQ4_CH,0),0)*I$183</f>
        <v>0</v>
      </c>
      <c r="J117" s="58">
        <f ca="1">VLOOKUP($B117,Q4BaseShocks!BaseShockQ4_LR,MATCH(J$4,Q4BaseShocks!BaseShockQ4_CH,0),0)*J$183</f>
        <v>0</v>
      </c>
      <c r="K117" s="58">
        <f ca="1">VLOOKUP($B117,Q4BaseShocks!BaseShockQ4_LR,MATCH(K$4,Q4BaseShocks!BaseShockQ4_CH,0),0)*K$183</f>
        <v>0</v>
      </c>
      <c r="L117" s="58">
        <f ca="1">VLOOKUP($B117,Q4BaseShocks!BaseShockQ4_LR,MATCH(L$4,Q4BaseShocks!BaseShockQ4_CH,0),0)*L$183</f>
        <v>0</v>
      </c>
      <c r="M117" s="58">
        <f ca="1"/>
        <v>0</v>
      </c>
      <c r="N117" s="64">
        <f ca="1"/>
        <v>0</v>
      </c>
      <c r="O117" s="64">
        <f ca="1"/>
        <v>0</v>
      </c>
      <c r="P117" s="64">
        <f ca="1"/>
        <v>0</v>
      </c>
      <c r="Q117" s="64">
        <f ca="1"/>
        <v>0</v>
      </c>
      <c r="R117" s="60">
        <f t="shared" ca="1" si="8"/>
        <v>0</v>
      </c>
      <c r="S117" s="61">
        <f ca="1"/>
        <v>0</v>
      </c>
      <c r="T117" s="62" cm="1">
        <f t="array" aca="1" ref="T117" ca="1">IF(OR(N117:R117+D117:H117&lt;-0.01),1,0)</f>
        <v>0</v>
      </c>
    </row>
    <row r="118" spans="1:20" hidden="1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7"/>
        <v>2940.5722010493646</v>
      </c>
      <c r="I118" s="58">
        <f ca="1">VLOOKUP($B118,Q4BaseShocks!BaseShockQ4_LR,MATCH(I$4,Q4BaseShocks!BaseShockQ4_CH,0),0)*I$183</f>
        <v>-14.999999999999996</v>
      </c>
      <c r="J118" s="58">
        <f ca="1">VLOOKUP($B118,Q4BaseShocks!BaseShockQ4_LR,MATCH(J$4,Q4BaseShocks!BaseShockQ4_CH,0),0)*J$183</f>
        <v>0</v>
      </c>
      <c r="K118" s="58">
        <f ca="1">VLOOKUP($B118,Q4BaseShocks!BaseShockQ4_LR,MATCH(K$4,Q4BaseShocks!BaseShockQ4_CH,0),0)*K$183</f>
        <v>0</v>
      </c>
      <c r="L118" s="58">
        <f ca="1">VLOOKUP($B118,Q4BaseShocks!BaseShockQ4_LR,MATCH(L$4,Q4BaseShocks!BaseShockQ4_CH,0),0)*L$183</f>
        <v>0</v>
      </c>
      <c r="M118" s="58">
        <f ca="1"/>
        <v>-4.2531858477547209</v>
      </c>
      <c r="N118" s="64">
        <f ca="1"/>
        <v>-122.37775849953115</v>
      </c>
      <c r="O118" s="64">
        <f ca="1"/>
        <v>0</v>
      </c>
      <c r="P118" s="64">
        <f ca="1"/>
        <v>0</v>
      </c>
      <c r="Q118" s="64">
        <f ca="1"/>
        <v>0</v>
      </c>
      <c r="R118" s="60">
        <f t="shared" ca="1" si="8"/>
        <v>-122.37775849953115</v>
      </c>
      <c r="S118" s="61">
        <f ca="1"/>
        <v>-122.37775849953115</v>
      </c>
      <c r="T118" s="62" cm="1">
        <f t="array" aca="1" ref="T118" ca="1">IF(OR(N118:R118+D118:H118&lt;-0.01),1,0)</f>
        <v>0</v>
      </c>
    </row>
    <row r="119" spans="1:20" hidden="1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7"/>
        <v>1236.4273270813351</v>
      </c>
      <c r="I119" s="58">
        <f ca="1">VLOOKUP($B119,Q4BaseShocks!BaseShockQ4_LR,MATCH(I$4,Q4BaseShocks!BaseShockQ4_CH,0),0)*I$183</f>
        <v>0</v>
      </c>
      <c r="J119" s="58">
        <f ca="1">VLOOKUP($B119,Q4BaseShocks!BaseShockQ4_LR,MATCH(J$4,Q4BaseShocks!BaseShockQ4_CH,0),0)*J$183</f>
        <v>0</v>
      </c>
      <c r="K119" s="58">
        <f ca="1">VLOOKUP($B119,Q4BaseShocks!BaseShockQ4_LR,MATCH(K$4,Q4BaseShocks!BaseShockQ4_CH,0),0)*K$183</f>
        <v>0</v>
      </c>
      <c r="L119" s="58">
        <f ca="1">VLOOKUP($B119,Q4BaseShocks!BaseShockQ4_LR,MATCH(L$4,Q4BaseShocks!BaseShockQ4_CH,0),0)*L$183</f>
        <v>0</v>
      </c>
      <c r="M119" s="58">
        <f ca="1"/>
        <v>0</v>
      </c>
      <c r="N119" s="64">
        <f ca="1"/>
        <v>0</v>
      </c>
      <c r="O119" s="64">
        <f ca="1"/>
        <v>0</v>
      </c>
      <c r="P119" s="64">
        <f ca="1"/>
        <v>0</v>
      </c>
      <c r="Q119" s="64">
        <f ca="1"/>
        <v>0</v>
      </c>
      <c r="R119" s="60">
        <f t="shared" ca="1" si="8"/>
        <v>0</v>
      </c>
      <c r="S119" s="61">
        <f ca="1"/>
        <v>0</v>
      </c>
      <c r="T119" s="62" cm="1">
        <f t="array" aca="1" ref="T119" ca="1">IF(OR(N119:R119+D119:H119&lt;-0.01),1,0)</f>
        <v>0</v>
      </c>
    </row>
    <row r="120" spans="1:20" hidden="1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7"/>
        <v>1889.5518825568595</v>
      </c>
      <c r="I120" s="58">
        <f ca="1">VLOOKUP($B120,Q4BaseShocks!BaseShockQ4_LR,MATCH(I$4,Q4BaseShocks!BaseShockQ4_CH,0),0)*I$183</f>
        <v>-14.999999999999996</v>
      </c>
      <c r="J120" s="58">
        <f ca="1">VLOOKUP($B120,Q4BaseShocks!BaseShockQ4_LR,MATCH(J$4,Q4BaseShocks!BaseShockQ4_CH,0),0)*J$183</f>
        <v>0</v>
      </c>
      <c r="K120" s="58">
        <f ca="1">VLOOKUP($B120,Q4BaseShocks!BaseShockQ4_LR,MATCH(K$4,Q4BaseShocks!BaseShockQ4_CH,0),0)*K$183</f>
        <v>0</v>
      </c>
      <c r="L120" s="58">
        <f ca="1">VLOOKUP($B120,Q4BaseShocks!BaseShockQ4_LR,MATCH(L$4,Q4BaseShocks!BaseShockQ4_CH,0),0)*L$183</f>
        <v>0</v>
      </c>
      <c r="M120" s="58">
        <f ca="1"/>
        <v>0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0</v>
      </c>
      <c r="R120" s="60">
        <f t="shared" ca="1" si="8"/>
        <v>0</v>
      </c>
      <c r="S120" s="61">
        <f ca="1"/>
        <v>0</v>
      </c>
      <c r="T120" s="62" cm="1">
        <f t="array" aca="1" ref="T120" ca="1">IF(OR(N120:R120+D120:H120&lt;-0.01),1,0)</f>
        <v>0</v>
      </c>
    </row>
    <row r="121" spans="1:20" hidden="1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7"/>
        <v>3016.3305260266188</v>
      </c>
      <c r="I121" s="58">
        <f ca="1">VLOOKUP($B121,Q4BaseShocks!BaseShockQ4_LR,MATCH(I$4,Q4BaseShocks!BaseShockQ4_CH,0),0)*I$183</f>
        <v>-14.999999999999996</v>
      </c>
      <c r="J121" s="58">
        <f ca="1">VLOOKUP($B121,Q4BaseShocks!BaseShockQ4_LR,MATCH(J$4,Q4BaseShocks!BaseShockQ4_CH,0),0)*J$183</f>
        <v>0</v>
      </c>
      <c r="K121" s="58">
        <f ca="1">VLOOKUP($B121,Q4BaseShocks!BaseShockQ4_LR,MATCH(K$4,Q4BaseShocks!BaseShockQ4_CH,0),0)*K$183</f>
        <v>0</v>
      </c>
      <c r="L121" s="58">
        <f ca="1">VLOOKUP($B121,Q4BaseShocks!BaseShockQ4_LR,MATCH(L$4,Q4BaseShocks!BaseShockQ4_CH,0),0)*L$183</f>
        <v>0</v>
      </c>
      <c r="M121" s="58">
        <f ca="1"/>
        <v>0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0</v>
      </c>
      <c r="R121" s="60">
        <f t="shared" ca="1" si="8"/>
        <v>0</v>
      </c>
      <c r="S121" s="61">
        <f ca="1"/>
        <v>0</v>
      </c>
      <c r="T121" s="62" cm="1">
        <f t="array" aca="1" ref="T121" ca="1">IF(OR(N121:R121+D121:H121&lt;-0.01),1,0)</f>
        <v>0</v>
      </c>
    </row>
    <row r="122" spans="1:20" hidden="1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7"/>
        <v>32539.595086458234</v>
      </c>
      <c r="I122" s="58">
        <f ca="1">VLOOKUP($B122,Q4BaseShocks!BaseShockQ4_LR,MATCH(I$4,Q4BaseShocks!BaseShockQ4_CH,0),0)*I$183</f>
        <v>0</v>
      </c>
      <c r="J122" s="58">
        <f ca="1">VLOOKUP($B122,Q4BaseShocks!BaseShockQ4_LR,MATCH(J$4,Q4BaseShocks!BaseShockQ4_CH,0),0)*J$183</f>
        <v>0</v>
      </c>
      <c r="K122" s="58">
        <f ca="1">VLOOKUP($B122,Q4BaseShocks!BaseShockQ4_LR,MATCH(K$4,Q4BaseShocks!BaseShockQ4_CH,0),0)*K$183</f>
        <v>0</v>
      </c>
      <c r="L122" s="58">
        <f ca="1">VLOOKUP($B122,Q4BaseShocks!BaseShockQ4_LR,MATCH(L$4,Q4BaseShocks!BaseShockQ4_CH,0),0)*L$183</f>
        <v>0</v>
      </c>
      <c r="M122" s="58">
        <f ca="1"/>
        <v>0</v>
      </c>
      <c r="N122" s="64">
        <f ca="1"/>
        <v>0</v>
      </c>
      <c r="O122" s="64">
        <f ca="1"/>
        <v>0</v>
      </c>
      <c r="P122" s="64">
        <f ca="1"/>
        <v>0</v>
      </c>
      <c r="Q122" s="64">
        <f ca="1"/>
        <v>0</v>
      </c>
      <c r="R122" s="60">
        <f t="shared" ca="1" si="8"/>
        <v>0</v>
      </c>
      <c r="S122" s="61">
        <f ca="1"/>
        <v>0</v>
      </c>
      <c r="T122" s="62" cm="1">
        <f t="array" aca="1" ref="T122" ca="1">IF(OR(N122:R122+D122:H122&lt;-0.01),1,0)</f>
        <v>0</v>
      </c>
    </row>
    <row r="123" spans="1:20" hidden="1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7"/>
        <v>13882.416123980529</v>
      </c>
      <c r="I123" s="58">
        <f ca="1">VLOOKUP($B123,Q4BaseShocks!BaseShockQ4_LR,MATCH(I$4,Q4BaseShocks!BaseShockQ4_CH,0),0)*I$183</f>
        <v>-14.999999999999996</v>
      </c>
      <c r="J123" s="58">
        <f ca="1">VLOOKUP($B123,Q4BaseShocks!BaseShockQ4_LR,MATCH(J$4,Q4BaseShocks!BaseShockQ4_CH,0),0)*J$183</f>
        <v>0</v>
      </c>
      <c r="K123" s="58">
        <f ca="1">VLOOKUP($B123,Q4BaseShocks!BaseShockQ4_LR,MATCH(K$4,Q4BaseShocks!BaseShockQ4_CH,0),0)*K$183</f>
        <v>0</v>
      </c>
      <c r="L123" s="58">
        <f ca="1">VLOOKUP($B123,Q4BaseShocks!BaseShockQ4_LR,MATCH(L$4,Q4BaseShocks!BaseShockQ4_CH,0),0)*L$183</f>
        <v>0</v>
      </c>
      <c r="M123" s="58">
        <f ca="1"/>
        <v>-6.1777332485599779</v>
      </c>
      <c r="N123" s="64">
        <f ca="1"/>
        <v>-857.8563234464857</v>
      </c>
      <c r="O123" s="64">
        <f ca="1"/>
        <v>0</v>
      </c>
      <c r="P123" s="64">
        <f ca="1"/>
        <v>0</v>
      </c>
      <c r="Q123" s="64">
        <f ca="1"/>
        <v>0</v>
      </c>
      <c r="R123" s="60">
        <f t="shared" ca="1" si="8"/>
        <v>-857.8563234464857</v>
      </c>
      <c r="S123" s="61">
        <f ca="1"/>
        <v>-857.8563234464857</v>
      </c>
      <c r="T123" s="62" cm="1">
        <f t="array" aca="1" ref="T123" ca="1">IF(OR(N123:R123+D123:H123&lt;-0.01),1,0)</f>
        <v>0</v>
      </c>
    </row>
    <row r="124" spans="1:20" hidden="1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7"/>
        <v>18018.515584451638</v>
      </c>
      <c r="I124" s="58">
        <f ca="1">VLOOKUP($B124,Q4BaseShocks!BaseShockQ4_LR,MATCH(I$4,Q4BaseShocks!BaseShockQ4_CH,0),0)*I$183</f>
        <v>0</v>
      </c>
      <c r="J124" s="58">
        <f ca="1">VLOOKUP($B124,Q4BaseShocks!BaseShockQ4_LR,MATCH(J$4,Q4BaseShocks!BaseShockQ4_CH,0),0)*J$183</f>
        <v>0</v>
      </c>
      <c r="K124" s="58">
        <f ca="1">VLOOKUP($B124,Q4BaseShocks!BaseShockQ4_LR,MATCH(K$4,Q4BaseShocks!BaseShockQ4_CH,0),0)*K$183</f>
        <v>0</v>
      </c>
      <c r="L124" s="58">
        <f ca="1">VLOOKUP($B124,Q4BaseShocks!BaseShockQ4_LR,MATCH(L$4,Q4BaseShocks!BaseShockQ4_CH,0),0)*L$183</f>
        <v>0</v>
      </c>
      <c r="M124" s="58">
        <f ca="1"/>
        <v>0</v>
      </c>
      <c r="N124" s="64">
        <f ca="1"/>
        <v>0</v>
      </c>
      <c r="O124" s="64">
        <f ca="1"/>
        <v>0</v>
      </c>
      <c r="P124" s="64">
        <f ca="1"/>
        <v>0</v>
      </c>
      <c r="Q124" s="64">
        <f ca="1"/>
        <v>0</v>
      </c>
      <c r="R124" s="60">
        <f t="shared" ca="1" si="8"/>
        <v>0</v>
      </c>
      <c r="S124" s="61">
        <f ca="1"/>
        <v>0</v>
      </c>
      <c r="T124" s="62" cm="1">
        <f t="array" aca="1" ref="T124" ca="1">IF(OR(N124:R124+D124:H124&lt;-0.01),1,0)</f>
        <v>0</v>
      </c>
    </row>
    <row r="125" spans="1:20" hidden="1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7"/>
        <v>7772.7251836691376</v>
      </c>
      <c r="I125" s="58">
        <f ca="1">VLOOKUP($B125,Q4BaseShocks!BaseShockQ4_LR,MATCH(I$4,Q4BaseShocks!BaseShockQ4_CH,0),0)*I$183</f>
        <v>-14.999999999999996</v>
      </c>
      <c r="J125" s="58">
        <f ca="1">VLOOKUP($B125,Q4BaseShocks!BaseShockQ4_LR,MATCH(J$4,Q4BaseShocks!BaseShockQ4_CH,0),0)*J$183</f>
        <v>0</v>
      </c>
      <c r="K125" s="58">
        <f ca="1">VLOOKUP($B125,Q4BaseShocks!BaseShockQ4_LR,MATCH(K$4,Q4BaseShocks!BaseShockQ4_CH,0),0)*K$183</f>
        <v>0</v>
      </c>
      <c r="L125" s="58">
        <f ca="1">VLOOKUP($B125,Q4BaseShocks!BaseShockQ4_LR,MATCH(L$4,Q4BaseShocks!BaseShockQ4_CH,0),0)*L$183</f>
        <v>0</v>
      </c>
      <c r="M125" s="58">
        <f ca="1"/>
        <v>-0.31321419979282011</v>
      </c>
      <c r="N125" s="64">
        <f ca="1"/>
        <v>-24.014012747273057</v>
      </c>
      <c r="O125" s="64">
        <f ca="1"/>
        <v>0</v>
      </c>
      <c r="P125" s="64">
        <f ca="1"/>
        <v>0</v>
      </c>
      <c r="Q125" s="64">
        <f ca="1"/>
        <v>0</v>
      </c>
      <c r="R125" s="60">
        <f t="shared" ca="1" si="8"/>
        <v>-24.014012747273057</v>
      </c>
      <c r="S125" s="61">
        <f ca="1"/>
        <v>-24.014012747273057</v>
      </c>
      <c r="T125" s="62" cm="1">
        <f t="array" aca="1" ref="T125" ca="1">IF(OR(N125:R125+D125:H125&lt;-0.01),1,0)</f>
        <v>0</v>
      </c>
    </row>
    <row r="126" spans="1:20" hidden="1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7"/>
        <v>104266.22068489504</v>
      </c>
      <c r="I126" s="58">
        <f ca="1">VLOOKUP($B126,Q4BaseShocks!BaseShockQ4_LR,MATCH(I$4,Q4BaseShocks!BaseShockQ4_CH,0),0)*I$183</f>
        <v>-14.999999999999996</v>
      </c>
      <c r="J126" s="58">
        <f ca="1">VLOOKUP($B126,Q4BaseShocks!BaseShockQ4_LR,MATCH(J$4,Q4BaseShocks!BaseShockQ4_CH,0),0)*J$183</f>
        <v>0</v>
      </c>
      <c r="K126" s="58">
        <f ca="1">VLOOKUP($B126,Q4BaseShocks!BaseShockQ4_LR,MATCH(K$4,Q4BaseShocks!BaseShockQ4_CH,0),0)*K$183</f>
        <v>0</v>
      </c>
      <c r="L126" s="58">
        <f ca="1">VLOOKUP($B126,Q4BaseShocks!BaseShockQ4_LR,MATCH(L$4,Q4BaseShocks!BaseShockQ4_CH,0),0)*L$183</f>
        <v>0</v>
      </c>
      <c r="M126" s="58">
        <f ca="1"/>
        <v>0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0</v>
      </c>
      <c r="R126" s="60">
        <f t="shared" ca="1" si="8"/>
        <v>0</v>
      </c>
      <c r="S126" s="61">
        <f ca="1"/>
        <v>0</v>
      </c>
      <c r="T126" s="62" cm="1">
        <f t="array" aca="1" ref="T126" ca="1">IF(OR(N126:R126+D126:H126&lt;-0.01),1,0)</f>
        <v>0</v>
      </c>
    </row>
    <row r="127" spans="1:20" hidden="1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7"/>
        <v>37663.276743971001</v>
      </c>
      <c r="I127" s="58">
        <f ca="1">VLOOKUP($B127,Q4BaseShocks!BaseShockQ4_LR,MATCH(I$4,Q4BaseShocks!BaseShockQ4_CH,0),0)*I$183</f>
        <v>-14.999999999999996</v>
      </c>
      <c r="J127" s="58">
        <f ca="1">VLOOKUP($B127,Q4BaseShocks!BaseShockQ4_LR,MATCH(J$4,Q4BaseShocks!BaseShockQ4_CH,0),0)*J$183</f>
        <v>0</v>
      </c>
      <c r="K127" s="58">
        <f ca="1">VLOOKUP($B127,Q4BaseShocks!BaseShockQ4_LR,MATCH(K$4,Q4BaseShocks!BaseShockQ4_CH,0),0)*K$183</f>
        <v>0</v>
      </c>
      <c r="L127" s="58">
        <f ca="1">VLOOKUP($B127,Q4BaseShocks!BaseShockQ4_LR,MATCH(L$4,Q4BaseShocks!BaseShockQ4_CH,0),0)*L$183</f>
        <v>0</v>
      </c>
      <c r="M127" s="58">
        <f ca="1"/>
        <v>0</v>
      </c>
      <c r="N127" s="64">
        <f ca="1"/>
        <v>0</v>
      </c>
      <c r="O127" s="64">
        <f ca="1"/>
        <v>0</v>
      </c>
      <c r="P127" s="64">
        <f ca="1"/>
        <v>0</v>
      </c>
      <c r="Q127" s="64">
        <f ca="1"/>
        <v>0</v>
      </c>
      <c r="R127" s="60">
        <f t="shared" ca="1" si="8"/>
        <v>0</v>
      </c>
      <c r="S127" s="61">
        <f ca="1"/>
        <v>0</v>
      </c>
      <c r="T127" s="62" cm="1">
        <f t="array" aca="1" ref="T127" ca="1">IF(OR(N127:R127+D127:H127&lt;-0.01),1,0)</f>
        <v>0</v>
      </c>
    </row>
    <row r="128" spans="1:20" hidden="1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7"/>
        <v>9689.2413729221844</v>
      </c>
      <c r="I128" s="58">
        <f ca="1">VLOOKUP($B128,Q4BaseShocks!BaseShockQ4_LR,MATCH(I$4,Q4BaseShocks!BaseShockQ4_CH,0),0)*I$183</f>
        <v>-14.999999999999996</v>
      </c>
      <c r="J128" s="58">
        <f ca="1">VLOOKUP($B128,Q4BaseShocks!BaseShockQ4_LR,MATCH(J$4,Q4BaseShocks!BaseShockQ4_CH,0),0)*J$183</f>
        <v>0</v>
      </c>
      <c r="K128" s="58">
        <f ca="1">VLOOKUP($B128,Q4BaseShocks!BaseShockQ4_LR,MATCH(K$4,Q4BaseShocks!BaseShockQ4_CH,0),0)*K$183</f>
        <v>0</v>
      </c>
      <c r="L128" s="58">
        <f ca="1">VLOOKUP($B128,Q4BaseShocks!BaseShockQ4_LR,MATCH(L$4,Q4BaseShocks!BaseShockQ4_CH,0),0)*L$183</f>
        <v>0</v>
      </c>
      <c r="M128" s="58">
        <f ca="1"/>
        <v>0</v>
      </c>
      <c r="N128" s="64">
        <f ca="1"/>
        <v>0</v>
      </c>
      <c r="O128" s="64">
        <f ca="1"/>
        <v>0</v>
      </c>
      <c r="P128" s="64">
        <f ca="1"/>
        <v>0</v>
      </c>
      <c r="Q128" s="64">
        <f ca="1"/>
        <v>0</v>
      </c>
      <c r="R128" s="60">
        <f t="shared" ca="1" si="8"/>
        <v>0</v>
      </c>
      <c r="S128" s="61">
        <f ca="1"/>
        <v>0</v>
      </c>
      <c r="T128" s="62" cm="1">
        <f t="array" aca="1" ref="T128" ca="1">IF(OR(N128:R128+D128:H128&lt;-0.01),1,0)</f>
        <v>0</v>
      </c>
    </row>
    <row r="129" spans="1:20" hidden="1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7"/>
        <v>1631.4182439201998</v>
      </c>
      <c r="I129" s="58">
        <f ca="1">VLOOKUP($B129,Q4BaseShocks!BaseShockQ4_LR,MATCH(I$4,Q4BaseShocks!BaseShockQ4_CH,0),0)*I$183</f>
        <v>-14.999999999999996</v>
      </c>
      <c r="J129" s="58">
        <f ca="1">VLOOKUP($B129,Q4BaseShocks!BaseShockQ4_LR,MATCH(J$4,Q4BaseShocks!BaseShockQ4_CH,0),0)*J$183</f>
        <v>0</v>
      </c>
      <c r="K129" s="58">
        <f ca="1">VLOOKUP($B129,Q4BaseShocks!BaseShockQ4_LR,MATCH(K$4,Q4BaseShocks!BaseShockQ4_CH,0),0)*K$183</f>
        <v>0</v>
      </c>
      <c r="L129" s="58">
        <f ca="1">VLOOKUP($B129,Q4BaseShocks!BaseShockQ4_LR,MATCH(L$4,Q4BaseShocks!BaseShockQ4_CH,0),0)*L$183</f>
        <v>0</v>
      </c>
      <c r="M129" s="58">
        <f ca="1"/>
        <v>0</v>
      </c>
      <c r="N129" s="64">
        <f ca="1"/>
        <v>0</v>
      </c>
      <c r="O129" s="64">
        <f ca="1"/>
        <v>0</v>
      </c>
      <c r="P129" s="64">
        <f ca="1"/>
        <v>0</v>
      </c>
      <c r="Q129" s="64">
        <f ca="1"/>
        <v>0</v>
      </c>
      <c r="R129" s="60">
        <f t="shared" ca="1" si="8"/>
        <v>0</v>
      </c>
      <c r="S129" s="61">
        <f ca="1"/>
        <v>0</v>
      </c>
      <c r="T129" s="62" cm="1">
        <f t="array" aca="1" ref="T129" ca="1">IF(OR(N129:R129+D129:H129&lt;-0.01),1,0)</f>
        <v>0</v>
      </c>
    </row>
    <row r="130" spans="1:20" hidden="1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7"/>
        <v>18036.720459390228</v>
      </c>
      <c r="I130" s="58">
        <f ca="1">VLOOKUP($B130,Q4BaseShocks!BaseShockQ4_LR,MATCH(I$4,Q4BaseShocks!BaseShockQ4_CH,0),0)*I$183</f>
        <v>-14.999999999999996</v>
      </c>
      <c r="J130" s="58">
        <f ca="1">VLOOKUP($B130,Q4BaseShocks!BaseShockQ4_LR,MATCH(J$4,Q4BaseShocks!BaseShockQ4_CH,0),0)*J$183</f>
        <v>0</v>
      </c>
      <c r="K130" s="58">
        <f ca="1">VLOOKUP($B130,Q4BaseShocks!BaseShockQ4_LR,MATCH(K$4,Q4BaseShocks!BaseShockQ4_CH,0),0)*K$183</f>
        <v>0</v>
      </c>
      <c r="L130" s="58">
        <f ca="1">VLOOKUP($B130,Q4BaseShocks!BaseShockQ4_LR,MATCH(L$4,Q4BaseShocks!BaseShockQ4_CH,0),0)*L$183</f>
        <v>0</v>
      </c>
      <c r="M130" s="58">
        <f ca="1"/>
        <v>-4.2901945918643705</v>
      </c>
      <c r="N130" s="64">
        <f ca="1"/>
        <v>-773.19570545830391</v>
      </c>
      <c r="O130" s="64">
        <f ca="1"/>
        <v>0</v>
      </c>
      <c r="P130" s="64">
        <f ca="1"/>
        <v>0</v>
      </c>
      <c r="Q130" s="64">
        <f ca="1"/>
        <v>0</v>
      </c>
      <c r="R130" s="60">
        <f t="shared" ca="1" si="8"/>
        <v>-773.19570545830391</v>
      </c>
      <c r="S130" s="61">
        <f ca="1"/>
        <v>-773.19570545830391</v>
      </c>
      <c r="T130" s="62" cm="1">
        <f t="array" aca="1" ref="T130" ca="1">IF(OR(N130:R130+D130:H130&lt;-0.01),1,0)</f>
        <v>0</v>
      </c>
    </row>
    <row r="131" spans="1:20" hidden="1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7"/>
        <v>28472.136585267563</v>
      </c>
      <c r="I131" s="58">
        <f ca="1">VLOOKUP($B131,Q4BaseShocks!BaseShockQ4_LR,MATCH(I$4,Q4BaseShocks!BaseShockQ4_CH,0),0)*I$183</f>
        <v>-14.999999999999996</v>
      </c>
      <c r="J131" s="58">
        <f ca="1">VLOOKUP($B131,Q4BaseShocks!BaseShockQ4_LR,MATCH(J$4,Q4BaseShocks!BaseShockQ4_CH,0),0)*J$183</f>
        <v>0</v>
      </c>
      <c r="K131" s="58">
        <f ca="1">VLOOKUP($B131,Q4BaseShocks!BaseShockQ4_LR,MATCH(K$4,Q4BaseShocks!BaseShockQ4_CH,0),0)*K$183</f>
        <v>0</v>
      </c>
      <c r="L131" s="58">
        <f ca="1">VLOOKUP($B131,Q4BaseShocks!BaseShockQ4_LR,MATCH(L$4,Q4BaseShocks!BaseShockQ4_CH,0),0)*L$183</f>
        <v>0</v>
      </c>
      <c r="M131" s="58">
        <f ca="1"/>
        <v>0</v>
      </c>
      <c r="N131" s="64">
        <f ca="1"/>
        <v>0</v>
      </c>
      <c r="O131" s="64">
        <f ca="1"/>
        <v>0</v>
      </c>
      <c r="P131" s="64">
        <f ca="1"/>
        <v>0</v>
      </c>
      <c r="Q131" s="64">
        <f ca="1"/>
        <v>0</v>
      </c>
      <c r="R131" s="60">
        <f t="shared" ca="1" si="8"/>
        <v>0</v>
      </c>
      <c r="S131" s="61">
        <f ca="1"/>
        <v>0</v>
      </c>
      <c r="T131" s="62" cm="1">
        <f t="array" aca="1" ref="T131" ca="1">IF(OR(N131:R131+D131:H131&lt;-0.01),1,0)</f>
        <v>0</v>
      </c>
    </row>
    <row r="132" spans="1:20" hidden="1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7"/>
        <v>16979.88271664115</v>
      </c>
      <c r="I132" s="58">
        <f ca="1">VLOOKUP($B132,Q4BaseShocks!BaseShockQ4_LR,MATCH(I$4,Q4BaseShocks!BaseShockQ4_CH,0),0)*I$183</f>
        <v>-14.999999999999996</v>
      </c>
      <c r="J132" s="58">
        <f ca="1">VLOOKUP($B132,Q4BaseShocks!BaseShockQ4_LR,MATCH(J$4,Q4BaseShocks!BaseShockQ4_CH,0),0)*J$183</f>
        <v>0</v>
      </c>
      <c r="K132" s="58">
        <f ca="1">VLOOKUP($B132,Q4BaseShocks!BaseShockQ4_LR,MATCH(K$4,Q4BaseShocks!BaseShockQ4_CH,0),0)*K$183</f>
        <v>0</v>
      </c>
      <c r="L132" s="58">
        <f ca="1">VLOOKUP($B132,Q4BaseShocks!BaseShockQ4_LR,MATCH(L$4,Q4BaseShocks!BaseShockQ4_CH,0),0)*L$183</f>
        <v>0</v>
      </c>
      <c r="M132" s="58">
        <f ca="1"/>
        <v>-0.36429477028720691</v>
      </c>
      <c r="N132" s="64">
        <f ca="1"/>
        <v>-62.067537244561301</v>
      </c>
      <c r="O132" s="64">
        <f ca="1"/>
        <v>0</v>
      </c>
      <c r="P132" s="64">
        <f ca="1"/>
        <v>0</v>
      </c>
      <c r="Q132" s="64">
        <f ca="1"/>
        <v>0</v>
      </c>
      <c r="R132" s="60">
        <f t="shared" ca="1" si="8"/>
        <v>-62.067537244561301</v>
      </c>
      <c r="S132" s="61">
        <f ca="1"/>
        <v>-62.067537244561301</v>
      </c>
      <c r="T132" s="62" cm="1">
        <f t="array" aca="1" ref="T132" ca="1">IF(OR(N132:R132+D132:H132&lt;-0.01),1,0)</f>
        <v>0</v>
      </c>
    </row>
    <row r="133" spans="1:20" hidden="1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7"/>
        <v>7370.9086955694984</v>
      </c>
      <c r="I133" s="58">
        <f ca="1">VLOOKUP($B133,Q4BaseShocks!BaseShockQ4_LR,MATCH(I$4,Q4BaseShocks!BaseShockQ4_CH,0),0)*I$183</f>
        <v>-14.999999999999996</v>
      </c>
      <c r="J133" s="58">
        <f ca="1">VLOOKUP($B133,Q4BaseShocks!BaseShockQ4_LR,MATCH(J$4,Q4BaseShocks!BaseShockQ4_CH,0),0)*J$183</f>
        <v>0</v>
      </c>
      <c r="K133" s="58">
        <f ca="1">VLOOKUP($B133,Q4BaseShocks!BaseShockQ4_LR,MATCH(K$4,Q4BaseShocks!BaseShockQ4_CH,0),0)*K$183</f>
        <v>0</v>
      </c>
      <c r="L133" s="58">
        <f ca="1">VLOOKUP($B133,Q4BaseShocks!BaseShockQ4_LR,MATCH(L$4,Q4BaseShocks!BaseShockQ4_CH,0),0)*L$183</f>
        <v>0</v>
      </c>
      <c r="M133" s="58">
        <f ca="1"/>
        <v>0</v>
      </c>
      <c r="N133" s="64">
        <f ca="1"/>
        <v>0</v>
      </c>
      <c r="O133" s="64">
        <f ca="1"/>
        <v>0</v>
      </c>
      <c r="P133" s="64">
        <f ca="1"/>
        <v>0</v>
      </c>
      <c r="Q133" s="64">
        <f ca="1"/>
        <v>0</v>
      </c>
      <c r="R133" s="60">
        <f t="shared" ca="1" si="8"/>
        <v>0</v>
      </c>
      <c r="S133" s="61">
        <f ca="1"/>
        <v>0</v>
      </c>
      <c r="T133" s="62" cm="1">
        <f t="array" aca="1" ref="T133" ca="1">IF(OR(N133:R133+D133:H133&lt;-0.01),1,0)</f>
        <v>0</v>
      </c>
    </row>
    <row r="134" spans="1:20" hidden="1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7"/>
        <v>7289.3975251735228</v>
      </c>
      <c r="I134" s="58">
        <f ca="1">VLOOKUP($B134,Q4BaseShocks!BaseShockQ4_LR,MATCH(I$4,Q4BaseShocks!BaseShockQ4_CH,0),0)*I$183</f>
        <v>-14.999999999999996</v>
      </c>
      <c r="J134" s="58">
        <f ca="1">VLOOKUP($B134,Q4BaseShocks!BaseShockQ4_LR,MATCH(J$4,Q4BaseShocks!BaseShockQ4_CH,0),0)*J$183</f>
        <v>0</v>
      </c>
      <c r="K134" s="58">
        <f ca="1">VLOOKUP($B134,Q4BaseShocks!BaseShockQ4_LR,MATCH(K$4,Q4BaseShocks!BaseShockQ4_CH,0),0)*K$183</f>
        <v>0</v>
      </c>
      <c r="L134" s="58">
        <f ca="1">VLOOKUP($B134,Q4BaseShocks!BaseShockQ4_LR,MATCH(L$4,Q4BaseShocks!BaseShockQ4_CH,0),0)*L$183</f>
        <v>0</v>
      </c>
      <c r="M134" s="58">
        <f ca="1"/>
        <v>0</v>
      </c>
      <c r="N134" s="64">
        <f ca="1"/>
        <v>0</v>
      </c>
      <c r="O134" s="64">
        <f ca="1"/>
        <v>0</v>
      </c>
      <c r="P134" s="64">
        <f ca="1"/>
        <v>0</v>
      </c>
      <c r="Q134" s="64">
        <f ca="1"/>
        <v>0</v>
      </c>
      <c r="R134" s="60">
        <f t="shared" ca="1" si="8"/>
        <v>0</v>
      </c>
      <c r="S134" s="61">
        <f ca="1"/>
        <v>0</v>
      </c>
      <c r="T134" s="62" cm="1">
        <f t="array" aca="1" ref="T134" ca="1">IF(OR(N134:R134+D134:H134&lt;-0.01),1,0)</f>
        <v>0</v>
      </c>
    </row>
    <row r="135" spans="1:20" hidden="1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VLOOKUP($B135,Q4BaseShocks!BaseShockQ4_LR,MATCH(I$4,Q4BaseShocks!BaseShockQ4_CH,0),0)*I$183</f>
        <v>-14.999999999999996</v>
      </c>
      <c r="J135" s="58">
        <f ca="1">VLOOKUP($B135,Q4BaseShocks!BaseShockQ4_LR,MATCH(J$4,Q4BaseShocks!BaseShockQ4_CH,0),0)*J$183</f>
        <v>0</v>
      </c>
      <c r="K135" s="58">
        <f ca="1">VLOOKUP($B135,Q4BaseShocks!BaseShockQ4_LR,MATCH(K$4,Q4BaseShocks!BaseShockQ4_CH,0),0)*K$183</f>
        <v>0</v>
      </c>
      <c r="L135" s="58">
        <f ca="1">VLOOKUP($B135,Q4BaseShocks!BaseShockQ4_LR,MATCH(L$4,Q4BaseShocks!BaseShockQ4_CH,0),0)*L$183</f>
        <v>0</v>
      </c>
      <c r="M135" s="58">
        <f ca="1"/>
        <v>-0.19982020733076086</v>
      </c>
      <c r="N135" s="64">
        <f ca="1"/>
        <v>-62.230847657337009</v>
      </c>
      <c r="O135" s="64">
        <f ca="1"/>
        <v>0</v>
      </c>
      <c r="P135" s="64">
        <f ca="1"/>
        <v>0</v>
      </c>
      <c r="Q135" s="64">
        <f ca="1"/>
        <v>0</v>
      </c>
      <c r="R135" s="60">
        <f t="shared" ca="1" si="8"/>
        <v>-62.230847657337009</v>
      </c>
      <c r="S135" s="61">
        <f ca="1"/>
        <v>-62.230847657337009</v>
      </c>
      <c r="T135" s="62" cm="1">
        <f t="array" aca="1" ref="T135" ca="1">IF(OR(N135:R135+D135:H135&lt;-0.01),1,0)</f>
        <v>0</v>
      </c>
    </row>
    <row r="136" spans="1:20" hidden="1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VLOOKUP($B136,Q4BaseShocks!BaseShockQ4_LR,MATCH(I$4,Q4BaseShocks!BaseShockQ4_CH,0),0)*I$183</f>
        <v>-14.999999999999996</v>
      </c>
      <c r="J136" s="58">
        <f ca="1">VLOOKUP($B136,Q4BaseShocks!BaseShockQ4_LR,MATCH(J$4,Q4BaseShocks!BaseShockQ4_CH,0),0)*J$183</f>
        <v>0</v>
      </c>
      <c r="K136" s="58">
        <f ca="1">VLOOKUP($B136,Q4BaseShocks!BaseShockQ4_LR,MATCH(K$4,Q4BaseShocks!BaseShockQ4_CH,0),0)*K$183</f>
        <v>0</v>
      </c>
      <c r="L136" s="58">
        <f ca="1">VLOOKUP($B136,Q4BaseShocks!BaseShockQ4_LR,MATCH(L$4,Q4BaseShocks!BaseShockQ4_CH,0),0)*L$183</f>
        <v>0</v>
      </c>
      <c r="M136" s="58">
        <f ca="1"/>
        <v>-0.16106699368899607</v>
      </c>
      <c r="N136" s="64">
        <f ca="1"/>
        <v>-151.48982594132917</v>
      </c>
      <c r="O136" s="64">
        <f ca="1"/>
        <v>0</v>
      </c>
      <c r="P136" s="64">
        <f ca="1"/>
        <v>0</v>
      </c>
      <c r="Q136" s="64">
        <f ca="1"/>
        <v>0</v>
      </c>
      <c r="R136" s="60">
        <f t="shared" ca="1" si="8"/>
        <v>-151.48982594132917</v>
      </c>
      <c r="S136" s="61">
        <f ca="1"/>
        <v>-151.48982594132917</v>
      </c>
      <c r="T136" s="62" cm="1">
        <f t="array" aca="1" ref="T136" ca="1">IF(OR(N136:R136+D136:H136&lt;-0.01),1,0)</f>
        <v>0</v>
      </c>
    </row>
    <row r="137" spans="1:20" hidden="1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VLOOKUP($B137,Q4BaseShocks!BaseShockQ4_LR,MATCH(I$4,Q4BaseShocks!BaseShockQ4_CH,0),0)*I$183</f>
        <v>0</v>
      </c>
      <c r="J137" s="58">
        <f ca="1">VLOOKUP($B137,Q4BaseShocks!BaseShockQ4_LR,MATCH(J$4,Q4BaseShocks!BaseShockQ4_CH,0),0)*J$183</f>
        <v>0</v>
      </c>
      <c r="K137" s="58">
        <f ca="1">VLOOKUP($B137,Q4BaseShocks!BaseShockQ4_LR,MATCH(K$4,Q4BaseShocks!BaseShockQ4_CH,0),0)*K$183</f>
        <v>0</v>
      </c>
      <c r="L137" s="58">
        <f ca="1">VLOOKUP($B137,Q4BaseShocks!BaseShockQ4_LR,MATCH(L$4,Q4BaseShocks!BaseShockQ4_CH,0),0)*L$183</f>
        <v>0</v>
      </c>
      <c r="M137" s="58">
        <f ca="1"/>
        <v>0</v>
      </c>
      <c r="N137" s="64">
        <f ca="1"/>
        <v>0</v>
      </c>
      <c r="O137" s="64">
        <f ca="1"/>
        <v>0</v>
      </c>
      <c r="P137" s="64">
        <f ca="1"/>
        <v>0</v>
      </c>
      <c r="Q137" s="64">
        <f ca="1"/>
        <v>0</v>
      </c>
      <c r="R137" s="60">
        <f t="shared" ca="1" si="8"/>
        <v>0</v>
      </c>
      <c r="S137" s="61">
        <f ca="1"/>
        <v>0</v>
      </c>
      <c r="T137" s="62" cm="1">
        <f t="array" aca="1" ref="T137" ca="1">IF(OR(N137:R137+D137:H137&lt;-0.01),1,0)</f>
        <v>0</v>
      </c>
    </row>
    <row r="138" spans="1:20" hidden="1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VLOOKUP($B138,Q4BaseShocks!BaseShockQ4_LR,MATCH(I$4,Q4BaseShocks!BaseShockQ4_CH,0),0)*I$183</f>
        <v>-14.999999999999996</v>
      </c>
      <c r="J138" s="58">
        <f ca="1">VLOOKUP($B138,Q4BaseShocks!BaseShockQ4_LR,MATCH(J$4,Q4BaseShocks!BaseShockQ4_CH,0),0)*J$183</f>
        <v>0</v>
      </c>
      <c r="K138" s="58">
        <f ca="1">VLOOKUP($B138,Q4BaseShocks!BaseShockQ4_LR,MATCH(K$4,Q4BaseShocks!BaseShockQ4_CH,0),0)*K$183</f>
        <v>0</v>
      </c>
      <c r="L138" s="58">
        <f ca="1">VLOOKUP($B138,Q4BaseShocks!BaseShockQ4_LR,MATCH(L$4,Q4BaseShocks!BaseShockQ4_CH,0),0)*L$183</f>
        <v>0</v>
      </c>
      <c r="M138" s="58">
        <f ca="1"/>
        <v>-2.9605372575503766</v>
      </c>
      <c r="N138" s="64">
        <f ca="1"/>
        <v>-947.88158544467672</v>
      </c>
      <c r="O138" s="64">
        <f ca="1"/>
        <v>0</v>
      </c>
      <c r="P138" s="64">
        <f ca="1"/>
        <v>0</v>
      </c>
      <c r="Q138" s="64">
        <f ca="1"/>
        <v>0</v>
      </c>
      <c r="R138" s="60">
        <f t="shared" ca="1" si="8"/>
        <v>-947.88158544467672</v>
      </c>
      <c r="S138" s="61">
        <f ca="1"/>
        <v>-947.88158544467672</v>
      </c>
      <c r="T138" s="62" cm="1">
        <f t="array" aca="1" ref="T138" ca="1">IF(OR(N138:R138+D138:H138&lt;-0.01),1,0)</f>
        <v>0</v>
      </c>
    </row>
    <row r="139" spans="1:20" hidden="1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VLOOKUP($B139,Q4BaseShocks!BaseShockQ4_LR,MATCH(I$4,Q4BaseShocks!BaseShockQ4_CH,0),0)*I$183</f>
        <v>-14.999999999999996</v>
      </c>
      <c r="J139" s="58">
        <f ca="1">VLOOKUP($B139,Q4BaseShocks!BaseShockQ4_LR,MATCH(J$4,Q4BaseShocks!BaseShockQ4_CH,0),0)*J$183</f>
        <v>0</v>
      </c>
      <c r="K139" s="58">
        <f ca="1">VLOOKUP($B139,Q4BaseShocks!BaseShockQ4_LR,MATCH(K$4,Q4BaseShocks!BaseShockQ4_CH,0),0)*K$183</f>
        <v>0</v>
      </c>
      <c r="L139" s="58">
        <f ca="1">VLOOKUP($B139,Q4BaseShocks!BaseShockQ4_LR,MATCH(L$4,Q4BaseShocks!BaseShockQ4_CH,0),0)*L$183</f>
        <v>0</v>
      </c>
      <c r="M139" s="58">
        <f ca="1"/>
        <v>-0.64243717135884137</v>
      </c>
      <c r="N139" s="64">
        <f ca="1"/>
        <v>-376.19994745785743</v>
      </c>
      <c r="O139" s="64">
        <f ca="1"/>
        <v>0</v>
      </c>
      <c r="P139" s="64">
        <f ca="1"/>
        <v>0</v>
      </c>
      <c r="Q139" s="64">
        <f ca="1"/>
        <v>0</v>
      </c>
      <c r="R139" s="60">
        <f t="shared" ca="1" si="8"/>
        <v>-376.19994745785743</v>
      </c>
      <c r="S139" s="61">
        <f ca="1"/>
        <v>-376.19994745785743</v>
      </c>
      <c r="T139" s="62" cm="1">
        <f t="array" aca="1" ref="T139" ca="1">IF(OR(N139:R139+D139:H139&lt;-0.01),1,0)</f>
        <v>0</v>
      </c>
    </row>
    <row r="140" spans="1:20" hidden="1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VLOOKUP($B140,Q4BaseShocks!BaseShockQ4_LR,MATCH(I$4,Q4BaseShocks!BaseShockQ4_CH,0),0)*I$183</f>
        <v>0</v>
      </c>
      <c r="J140" s="58">
        <f ca="1">VLOOKUP($B140,Q4BaseShocks!BaseShockQ4_LR,MATCH(J$4,Q4BaseShocks!BaseShockQ4_CH,0),0)*J$183</f>
        <v>0</v>
      </c>
      <c r="K140" s="58">
        <f ca="1">VLOOKUP($B140,Q4BaseShocks!BaseShockQ4_LR,MATCH(K$4,Q4BaseShocks!BaseShockQ4_CH,0),0)*K$183</f>
        <v>0</v>
      </c>
      <c r="L140" s="58">
        <f ca="1">VLOOKUP($B140,Q4BaseShocks!BaseShockQ4_LR,MATCH(L$4,Q4BaseShocks!BaseShockQ4_CH,0),0)*L$183</f>
        <v>0</v>
      </c>
      <c r="M140" s="58">
        <f ca="1"/>
        <v>0</v>
      </c>
      <c r="N140" s="64">
        <f ca="1"/>
        <v>0</v>
      </c>
      <c r="O140" s="64">
        <f ca="1"/>
        <v>0</v>
      </c>
      <c r="P140" s="64">
        <f ca="1"/>
        <v>0</v>
      </c>
      <c r="Q140" s="64">
        <f ca="1"/>
        <v>0</v>
      </c>
      <c r="R140" s="60">
        <f t="shared" ca="1" si="8"/>
        <v>0</v>
      </c>
      <c r="S140" s="61">
        <f ca="1"/>
        <v>0</v>
      </c>
      <c r="T140" s="62" cm="1">
        <f t="array" aca="1" ref="T140" ca="1">IF(OR(N140:R140+D140:H140&lt;-0.01),1,0)</f>
        <v>0</v>
      </c>
    </row>
    <row r="141" spans="1:20" hidden="1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VLOOKUP($B141,Q4BaseShocks!BaseShockQ4_LR,MATCH(I$4,Q4BaseShocks!BaseShockQ4_CH,0),0)*I$183</f>
        <v>3.9999999999999991</v>
      </c>
      <c r="J141" s="58">
        <f ca="1">VLOOKUP($B141,Q4BaseShocks!BaseShockQ4_LR,MATCH(J$4,Q4BaseShocks!BaseShockQ4_CH,0),0)*J$183</f>
        <v>0</v>
      </c>
      <c r="K141" s="58">
        <f ca="1">VLOOKUP($B141,Q4BaseShocks!BaseShockQ4_LR,MATCH(K$4,Q4BaseShocks!BaseShockQ4_CH,0),0)*K$183</f>
        <v>0</v>
      </c>
      <c r="L141" s="58">
        <f ca="1">VLOOKUP($B141,Q4BaseShocks!BaseShockQ4_LR,MATCH(L$4,Q4BaseShocks!BaseShockQ4_CH,0),0)*L$183</f>
        <v>0</v>
      </c>
      <c r="M141" s="58">
        <f ca="1"/>
        <v>0.89137456301664331</v>
      </c>
      <c r="N141" s="64">
        <f ca="1"/>
        <v>371.89716212739376</v>
      </c>
      <c r="O141" s="64">
        <f ca="1"/>
        <v>0</v>
      </c>
      <c r="P141" s="64">
        <f ca="1"/>
        <v>0</v>
      </c>
      <c r="Q141" s="64">
        <f ca="1"/>
        <v>0</v>
      </c>
      <c r="R141" s="60">
        <f t="shared" ca="1" si="8"/>
        <v>371.89716212739376</v>
      </c>
      <c r="S141" s="61">
        <f ca="1"/>
        <v>371.89716212739376</v>
      </c>
      <c r="T141" s="62" cm="1">
        <f t="array" aca="1" ref="T141" ca="1">IF(OR(N141:R141+D141:H141&lt;-0.01),1,0)</f>
        <v>0</v>
      </c>
    </row>
    <row r="142" spans="1:20" hidden="1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VLOOKUP($B142,Q4BaseShocks!BaseShockQ4_LR,MATCH(I$4,Q4BaseShocks!BaseShockQ4_CH,0),0)*I$183</f>
        <v>0</v>
      </c>
      <c r="J142" s="58">
        <f ca="1">VLOOKUP($B142,Q4BaseShocks!BaseShockQ4_LR,MATCH(J$4,Q4BaseShocks!BaseShockQ4_CH,0),0)*J$183</f>
        <v>0</v>
      </c>
      <c r="K142" s="58">
        <f ca="1">VLOOKUP($B142,Q4BaseShocks!BaseShockQ4_LR,MATCH(K$4,Q4BaseShocks!BaseShockQ4_CH,0),0)*K$183</f>
        <v>0</v>
      </c>
      <c r="L142" s="58">
        <f ca="1">VLOOKUP($B142,Q4BaseShocks!BaseShockQ4_LR,MATCH(L$4,Q4BaseShocks!BaseShockQ4_CH,0),0)*L$183</f>
        <v>0</v>
      </c>
      <c r="M142" s="58">
        <f ca="1"/>
        <v>0</v>
      </c>
      <c r="N142" s="64">
        <f ca="1"/>
        <v>0</v>
      </c>
      <c r="O142" s="64">
        <f ca="1"/>
        <v>0</v>
      </c>
      <c r="P142" s="64">
        <f ca="1"/>
        <v>0</v>
      </c>
      <c r="Q142" s="64">
        <f ca="1"/>
        <v>0</v>
      </c>
      <c r="R142" s="60">
        <f t="shared" ca="1" si="8"/>
        <v>0</v>
      </c>
      <c r="S142" s="61">
        <f ca="1"/>
        <v>0</v>
      </c>
      <c r="T142" s="62" cm="1">
        <f t="array" aca="1" ref="T142" ca="1">IF(OR(N142:R142+D142:H142&lt;-0.01),1,0)</f>
        <v>0</v>
      </c>
    </row>
    <row r="143" spans="1:20" hidden="1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VLOOKUP($B143,Q4BaseShocks!BaseShockQ4_LR,MATCH(I$4,Q4BaseShocks!BaseShockQ4_CH,0),0)*I$183</f>
        <v>-14.999999999999996</v>
      </c>
      <c r="J143" s="58">
        <f ca="1">VLOOKUP($B143,Q4BaseShocks!BaseShockQ4_LR,MATCH(J$4,Q4BaseShocks!BaseShockQ4_CH,0),0)*J$183</f>
        <v>0</v>
      </c>
      <c r="K143" s="58">
        <f ca="1">VLOOKUP($B143,Q4BaseShocks!BaseShockQ4_LR,MATCH(K$4,Q4BaseShocks!BaseShockQ4_CH,0),0)*K$183</f>
        <v>0</v>
      </c>
      <c r="L143" s="58">
        <f ca="1">VLOOKUP($B143,Q4BaseShocks!BaseShockQ4_LR,MATCH(L$4,Q4BaseShocks!BaseShockQ4_CH,0),0)*L$183</f>
        <v>0</v>
      </c>
      <c r="M143" s="58">
        <f ca="1"/>
        <v>-0.51471869742311194</v>
      </c>
      <c r="N143" s="64">
        <f ca="1"/>
        <v>-101.54361375438053</v>
      </c>
      <c r="O143" s="64">
        <f ca="1"/>
        <v>0</v>
      </c>
      <c r="P143" s="64">
        <f ca="1"/>
        <v>0</v>
      </c>
      <c r="Q143" s="64">
        <f ca="1"/>
        <v>0</v>
      </c>
      <c r="R143" s="60">
        <f t="shared" ca="1" si="8"/>
        <v>-101.54361375438053</v>
      </c>
      <c r="S143" s="61">
        <f ca="1"/>
        <v>-101.54361375438053</v>
      </c>
      <c r="T143" s="62" cm="1">
        <f t="array" aca="1" ref="T143" ca="1">IF(OR(N143:R143+D143:H143&lt;-0.01),1,0)</f>
        <v>0</v>
      </c>
    </row>
    <row r="144" spans="1:20" hidden="1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VLOOKUP($B144,Q4BaseShocks!BaseShockQ4_LR,MATCH(I$4,Q4BaseShocks!BaseShockQ4_CH,0),0)*I$183</f>
        <v>-14.999999999999996</v>
      </c>
      <c r="J144" s="58">
        <f ca="1">VLOOKUP($B144,Q4BaseShocks!BaseShockQ4_LR,MATCH(J$4,Q4BaseShocks!BaseShockQ4_CH,0),0)*J$183</f>
        <v>0</v>
      </c>
      <c r="K144" s="58">
        <f ca="1">VLOOKUP($B144,Q4BaseShocks!BaseShockQ4_LR,MATCH(K$4,Q4BaseShocks!BaseShockQ4_CH,0),0)*K$183</f>
        <v>0</v>
      </c>
      <c r="L144" s="58">
        <f ca="1">VLOOKUP($B144,Q4BaseShocks!BaseShockQ4_LR,MATCH(L$4,Q4BaseShocks!BaseShockQ4_CH,0),0)*L$183</f>
        <v>0</v>
      </c>
      <c r="M144" s="58">
        <f ca="1"/>
        <v>0</v>
      </c>
      <c r="N144" s="64">
        <f ca="1"/>
        <v>0</v>
      </c>
      <c r="O144" s="64">
        <f ca="1"/>
        <v>0</v>
      </c>
      <c r="P144" s="64">
        <f ca="1"/>
        <v>0</v>
      </c>
      <c r="Q144" s="64">
        <f ca="1"/>
        <v>0</v>
      </c>
      <c r="R144" s="60">
        <f t="shared" ca="1" si="8"/>
        <v>0</v>
      </c>
      <c r="S144" s="61">
        <f ca="1"/>
        <v>0</v>
      </c>
      <c r="T144" s="62" cm="1">
        <f t="array" aca="1" ref="T144" ca="1">IF(OR(N144:R144+D144:H144&lt;-0.01),1,0)</f>
        <v>0</v>
      </c>
    </row>
    <row r="145" spans="1:20" hidden="1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VLOOKUP($B145,Q4BaseShocks!BaseShockQ4_LR,MATCH(I$4,Q4BaseShocks!BaseShockQ4_CH,0),0)*I$183</f>
        <v>-14.999999999999996</v>
      </c>
      <c r="J145" s="58">
        <f ca="1">VLOOKUP($B145,Q4BaseShocks!BaseShockQ4_LR,MATCH(J$4,Q4BaseShocks!BaseShockQ4_CH,0),0)*J$183</f>
        <v>0</v>
      </c>
      <c r="K145" s="58">
        <f ca="1">VLOOKUP($B145,Q4BaseShocks!BaseShockQ4_LR,MATCH(K$4,Q4BaseShocks!BaseShockQ4_CH,0),0)*K$183</f>
        <v>0</v>
      </c>
      <c r="L145" s="58">
        <f ca="1">VLOOKUP($B145,Q4BaseShocks!BaseShockQ4_LR,MATCH(L$4,Q4BaseShocks!BaseShockQ4_CH,0),0)*L$183</f>
        <v>0</v>
      </c>
      <c r="M145" s="58">
        <f ca="1"/>
        <v>0</v>
      </c>
      <c r="N145" s="64">
        <f ca="1"/>
        <v>0</v>
      </c>
      <c r="O145" s="64">
        <f ca="1"/>
        <v>0</v>
      </c>
      <c r="P145" s="64">
        <f ca="1"/>
        <v>0</v>
      </c>
      <c r="Q145" s="64">
        <f ca="1"/>
        <v>0</v>
      </c>
      <c r="R145" s="60">
        <f t="shared" ca="1" si="8"/>
        <v>0</v>
      </c>
      <c r="S145" s="61">
        <f ca="1"/>
        <v>0</v>
      </c>
      <c r="T145" s="62" cm="1">
        <f t="array" aca="1" ref="T145" ca="1">IF(OR(N145:R145+D145:H145&lt;-0.01),1,0)</f>
        <v>0</v>
      </c>
    </row>
    <row r="146" spans="1:20" hidden="1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VLOOKUP($B146,Q4BaseShocks!BaseShockQ4_LR,MATCH(I$4,Q4BaseShocks!BaseShockQ4_CH,0),0)*I$183</f>
        <v>0</v>
      </c>
      <c r="J146" s="58">
        <f ca="1">VLOOKUP($B146,Q4BaseShocks!BaseShockQ4_LR,MATCH(J$4,Q4BaseShocks!BaseShockQ4_CH,0),0)*J$183</f>
        <v>0</v>
      </c>
      <c r="K146" s="58">
        <f ca="1">VLOOKUP($B146,Q4BaseShocks!BaseShockQ4_LR,MATCH(K$4,Q4BaseShocks!BaseShockQ4_CH,0),0)*K$183</f>
        <v>0</v>
      </c>
      <c r="L146" s="58">
        <f ca="1">VLOOKUP($B146,Q4BaseShocks!BaseShockQ4_LR,MATCH(L$4,Q4BaseShocks!BaseShockQ4_CH,0),0)*L$183</f>
        <v>0</v>
      </c>
      <c r="M146" s="58">
        <f ca="1"/>
        <v>0</v>
      </c>
      <c r="N146" s="64">
        <f ca="1"/>
        <v>0</v>
      </c>
      <c r="O146" s="64">
        <f ca="1"/>
        <v>0</v>
      </c>
      <c r="P146" s="64">
        <f ca="1"/>
        <v>0</v>
      </c>
      <c r="Q146" s="64">
        <f ca="1"/>
        <v>0</v>
      </c>
      <c r="R146" s="60">
        <f t="shared" ca="1" si="8"/>
        <v>0</v>
      </c>
      <c r="S146" s="61">
        <f ca="1"/>
        <v>0</v>
      </c>
      <c r="T146" s="62" cm="1">
        <f t="array" aca="1" ref="T146" ca="1">IF(OR(N146:R146+D146:H146&lt;-0.01),1,0)</f>
        <v>0</v>
      </c>
    </row>
    <row r="147" spans="1:20" hidden="1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VLOOKUP($B147,Q4BaseShocks!BaseShockQ4_LR,MATCH(I$4,Q4BaseShocks!BaseShockQ4_CH,0),0)*I$183</f>
        <v>-15.999999999999996</v>
      </c>
      <c r="J147" s="58">
        <f ca="1">VLOOKUP($B147,Q4BaseShocks!BaseShockQ4_LR,MATCH(J$4,Q4BaseShocks!BaseShockQ4_CH,0),0)*J$183</f>
        <v>0</v>
      </c>
      <c r="K147" s="58">
        <f ca="1">VLOOKUP($B147,Q4BaseShocks!BaseShockQ4_LR,MATCH(K$4,Q4BaseShocks!BaseShockQ4_CH,0),0)*K$183</f>
        <v>0</v>
      </c>
      <c r="L147" s="58">
        <f ca="1">VLOOKUP($B147,Q4BaseShocks!BaseShockQ4_LR,MATCH(L$4,Q4BaseShocks!BaseShockQ4_CH,0),0)*L$183</f>
        <v>0</v>
      </c>
      <c r="M147" s="58">
        <f ca="1"/>
        <v>0</v>
      </c>
      <c r="N147" s="64">
        <f ca="1"/>
        <v>0</v>
      </c>
      <c r="O147" s="64">
        <f ca="1"/>
        <v>0</v>
      </c>
      <c r="P147" s="64">
        <f ca="1"/>
        <v>0</v>
      </c>
      <c r="Q147" s="64">
        <f ca="1"/>
        <v>0</v>
      </c>
      <c r="R147" s="60">
        <f t="shared" ca="1" si="8"/>
        <v>0</v>
      </c>
      <c r="S147" s="61">
        <f ca="1"/>
        <v>0</v>
      </c>
      <c r="T147" s="62" cm="1">
        <f t="array" aca="1" ref="T147" ca="1">IF(OR(N147:R147+D147:H147&lt;-0.01),1,0)</f>
        <v>0</v>
      </c>
    </row>
    <row r="148" spans="1:20" hidden="1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VLOOKUP($B148,Q4BaseShocks!BaseShockQ4_LR,MATCH(I$4,Q4BaseShocks!BaseShockQ4_CH,0),0)*I$183</f>
        <v>-15.999999999999996</v>
      </c>
      <c r="J148" s="58">
        <f ca="1">VLOOKUP($B148,Q4BaseShocks!BaseShockQ4_LR,MATCH(J$4,Q4BaseShocks!BaseShockQ4_CH,0),0)*J$183</f>
        <v>0</v>
      </c>
      <c r="K148" s="58">
        <f ca="1">VLOOKUP($B148,Q4BaseShocks!BaseShockQ4_LR,MATCH(K$4,Q4BaseShocks!BaseShockQ4_CH,0),0)*K$183</f>
        <v>0</v>
      </c>
      <c r="L148" s="58">
        <f ca="1">VLOOKUP($B148,Q4BaseShocks!BaseShockQ4_LR,MATCH(L$4,Q4BaseShocks!BaseShockQ4_CH,0),0)*L$183</f>
        <v>0</v>
      </c>
      <c r="M148" s="58">
        <f ca="1"/>
        <v>-0.32953038429530984</v>
      </c>
      <c r="N148" s="64">
        <f ca="1"/>
        <v>-563.30622502853089</v>
      </c>
      <c r="O148" s="64">
        <f ca="1"/>
        <v>0</v>
      </c>
      <c r="P148" s="64">
        <f ca="1"/>
        <v>0</v>
      </c>
      <c r="Q148" s="64">
        <f ca="1"/>
        <v>0</v>
      </c>
      <c r="R148" s="60">
        <f t="shared" ca="1" si="8"/>
        <v>-563.30622502853089</v>
      </c>
      <c r="S148" s="61">
        <f ca="1"/>
        <v>-563.30622502853089</v>
      </c>
      <c r="T148" s="62" cm="1">
        <f t="array" aca="1" ref="T148" ca="1">IF(OR(N148:R148+D148:H148&lt;-0.01),1,0)</f>
        <v>0</v>
      </c>
    </row>
    <row r="149" spans="1:20" hidden="1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VLOOKUP($B149,Q4BaseShocks!BaseShockQ4_LR,MATCH(I$4,Q4BaseShocks!BaseShockQ4_CH,0),0)*I$183</f>
        <v>-7.9999999999999982</v>
      </c>
      <c r="J149" s="58">
        <f ca="1">VLOOKUP($B149,Q4BaseShocks!BaseShockQ4_LR,MATCH(J$4,Q4BaseShocks!BaseShockQ4_CH,0),0)*J$183</f>
        <v>0</v>
      </c>
      <c r="K149" s="58">
        <f ca="1">VLOOKUP($B149,Q4BaseShocks!BaseShockQ4_LR,MATCH(K$4,Q4BaseShocks!BaseShockQ4_CH,0),0)*K$183</f>
        <v>0</v>
      </c>
      <c r="L149" s="58">
        <f ca="1">VLOOKUP($B149,Q4BaseShocks!BaseShockQ4_LR,MATCH(L$4,Q4BaseShocks!BaseShockQ4_CH,0),0)*L$183</f>
        <v>0</v>
      </c>
      <c r="M149" s="58">
        <f ca="1"/>
        <v>0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0</v>
      </c>
      <c r="R149" s="60">
        <f t="shared" ca="1" si="8"/>
        <v>0</v>
      </c>
      <c r="S149" s="61">
        <f ca="1"/>
        <v>0</v>
      </c>
      <c r="T149" s="62" cm="1">
        <f t="array" aca="1" ref="T149" ca="1">IF(OR(N149:R149+D149:H149&lt;-0.01),1,0)</f>
        <v>0</v>
      </c>
    </row>
    <row r="150" spans="1:20" hidden="1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VLOOKUP($B150,Q4BaseShocks!BaseShockQ4_LR,MATCH(I$4,Q4BaseShocks!BaseShockQ4_CH,0),0)*I$183</f>
        <v>-1.9999999999999996</v>
      </c>
      <c r="J150" s="58">
        <f ca="1">VLOOKUP($B150,Q4BaseShocks!BaseShockQ4_LR,MATCH(J$4,Q4BaseShocks!BaseShockQ4_CH,0),0)*J$183</f>
        <v>0</v>
      </c>
      <c r="K150" s="58">
        <f ca="1">VLOOKUP($B150,Q4BaseShocks!BaseShockQ4_LR,MATCH(K$4,Q4BaseShocks!BaseShockQ4_CH,0),0)*K$183</f>
        <v>0</v>
      </c>
      <c r="L150" s="58">
        <f ca="1">VLOOKUP($B150,Q4BaseShocks!BaseShockQ4_LR,MATCH(L$4,Q4BaseShocks!BaseShockQ4_CH,0),0)*L$183</f>
        <v>0</v>
      </c>
      <c r="M150" s="58">
        <f ca="1"/>
        <v>-1.3395519626059875</v>
      </c>
      <c r="N150" s="64">
        <f ca="1"/>
        <v>-498.22193836696687</v>
      </c>
      <c r="O150" s="64">
        <f ca="1"/>
        <v>0</v>
      </c>
      <c r="P150" s="64">
        <f ca="1"/>
        <v>0</v>
      </c>
      <c r="Q150" s="64">
        <f ca="1"/>
        <v>0</v>
      </c>
      <c r="R150" s="60">
        <f t="shared" ca="1" si="8"/>
        <v>-498.22193836696687</v>
      </c>
      <c r="S150" s="61">
        <f ca="1"/>
        <v>-498.22193836696687</v>
      </c>
      <c r="T150" s="62" cm="1">
        <f t="array" aca="1" ref="T150" ca="1">IF(OR(N150:R150+D150:H150&lt;-0.01),1,0)</f>
        <v>0</v>
      </c>
    </row>
    <row r="151" spans="1:20" hidden="1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VLOOKUP($B151,Q4BaseShocks!BaseShockQ4_LR,MATCH(I$4,Q4BaseShocks!BaseShockQ4_CH,0),0)*I$183</f>
        <v>-0.99999999999999978</v>
      </c>
      <c r="J151" s="58">
        <f ca="1">VLOOKUP($B151,Q4BaseShocks!BaseShockQ4_LR,MATCH(J$4,Q4BaseShocks!BaseShockQ4_CH,0),0)*J$183</f>
        <v>0</v>
      </c>
      <c r="K151" s="58">
        <f ca="1">VLOOKUP($B151,Q4BaseShocks!BaseShockQ4_LR,MATCH(K$4,Q4BaseShocks!BaseShockQ4_CH,0),0)*K$183</f>
        <v>0</v>
      </c>
      <c r="L151" s="58">
        <f ca="1">VLOOKUP($B151,Q4BaseShocks!BaseShockQ4_LR,MATCH(L$4,Q4BaseShocks!BaseShockQ4_CH,0),0)*L$183</f>
        <v>0</v>
      </c>
      <c r="M151" s="58">
        <f ca="1"/>
        <v>-0.9382951561896361</v>
      </c>
      <c r="N151" s="64">
        <f ca="1"/>
        <v>-501.33216142010417</v>
      </c>
      <c r="O151" s="64">
        <f ca="1"/>
        <v>0</v>
      </c>
      <c r="P151" s="64">
        <f ca="1"/>
        <v>0</v>
      </c>
      <c r="Q151" s="64">
        <f ca="1"/>
        <v>0</v>
      </c>
      <c r="R151" s="60">
        <f t="shared" ca="1" si="8"/>
        <v>-501.33216142010417</v>
      </c>
      <c r="S151" s="61">
        <f ca="1"/>
        <v>-501.33216142010417</v>
      </c>
      <c r="T151" s="62" cm="1">
        <f t="array" aca="1" ref="T151" ca="1">IF(OR(N151:R151+D151:H151&lt;-0.01),1,0)</f>
        <v>0</v>
      </c>
    </row>
    <row r="152" spans="1:20" hidden="1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VLOOKUP($B152,Q4BaseShocks!BaseShockQ4_LR,MATCH(I$4,Q4BaseShocks!BaseShockQ4_CH,0),0)*I$183</f>
        <v>-4.9999999999999991</v>
      </c>
      <c r="J152" s="58">
        <f ca="1">VLOOKUP($B152,Q4BaseShocks!BaseShockQ4_LR,MATCH(J$4,Q4BaseShocks!BaseShockQ4_CH,0),0)*J$183</f>
        <v>0</v>
      </c>
      <c r="K152" s="58">
        <f ca="1">VLOOKUP($B152,Q4BaseShocks!BaseShockQ4_LR,MATCH(K$4,Q4BaseShocks!BaseShockQ4_CH,0),0)*K$183</f>
        <v>0</v>
      </c>
      <c r="L152" s="58">
        <f ca="1">VLOOKUP($B152,Q4BaseShocks!BaseShockQ4_LR,MATCH(L$4,Q4BaseShocks!BaseShockQ4_CH,0),0)*L$183</f>
        <v>0</v>
      </c>
      <c r="M152" s="58">
        <f ca="1"/>
        <v>-4.1386601069084508</v>
      </c>
      <c r="N152" s="64">
        <f ca="1"/>
        <v>-5960.2496442556385</v>
      </c>
      <c r="O152" s="64">
        <f ca="1"/>
        <v>0</v>
      </c>
      <c r="P152" s="64">
        <f ca="1"/>
        <v>0</v>
      </c>
      <c r="Q152" s="64">
        <f ca="1"/>
        <v>0</v>
      </c>
      <c r="R152" s="60">
        <f t="shared" ca="1" si="8"/>
        <v>-5960.2496442556385</v>
      </c>
      <c r="S152" s="61">
        <f ca="1"/>
        <v>-5960.2496442556385</v>
      </c>
      <c r="T152" s="62" cm="1">
        <f t="array" aca="1" ref="T152" ca="1">IF(OR(N152:R152+D152:H152&lt;-0.01),1,0)</f>
        <v>0</v>
      </c>
    </row>
    <row r="153" spans="1:20" hidden="1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VLOOKUP($B153,Q4BaseShocks!BaseShockQ4_LR,MATCH(I$4,Q4BaseShocks!BaseShockQ4_CH,0),0)*I$183</f>
        <v>0</v>
      </c>
      <c r="J153" s="58">
        <f ca="1">VLOOKUP($B153,Q4BaseShocks!BaseShockQ4_LR,MATCH(J$4,Q4BaseShocks!BaseShockQ4_CH,0),0)*J$183</f>
        <v>0</v>
      </c>
      <c r="K153" s="58">
        <f ca="1">VLOOKUP($B153,Q4BaseShocks!BaseShockQ4_LR,MATCH(K$4,Q4BaseShocks!BaseShockQ4_CH,0),0)*K$183</f>
        <v>0</v>
      </c>
      <c r="L153" s="58">
        <f ca="1">VLOOKUP($B153,Q4BaseShocks!BaseShockQ4_LR,MATCH(L$4,Q4BaseShocks!BaseShockQ4_CH,0),0)*L$183</f>
        <v>0</v>
      </c>
      <c r="M153" s="58">
        <f ca="1"/>
        <v>0</v>
      </c>
      <c r="N153" s="64">
        <f ca="1"/>
        <v>0</v>
      </c>
      <c r="O153" s="64">
        <f ca="1"/>
        <v>0</v>
      </c>
      <c r="P153" s="64">
        <f ca="1"/>
        <v>0</v>
      </c>
      <c r="Q153" s="64">
        <f ca="1"/>
        <v>0</v>
      </c>
      <c r="R153" s="60">
        <f t="shared" ca="1" si="8"/>
        <v>0</v>
      </c>
      <c r="S153" s="61">
        <f ca="1"/>
        <v>0</v>
      </c>
      <c r="T153" s="62" cm="1">
        <f t="array" aca="1" ref="T153" ca="1">IF(OR(N153:R153+D153:H153&lt;-0.01),1,0)</f>
        <v>0</v>
      </c>
    </row>
    <row r="154" spans="1:20" hidden="1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VLOOKUP($B154,Q4BaseShocks!BaseShockQ4_LR,MATCH(I$4,Q4BaseShocks!BaseShockQ4_CH,0),0)*I$183</f>
        <v>0</v>
      </c>
      <c r="J154" s="58">
        <f ca="1">VLOOKUP($B154,Q4BaseShocks!BaseShockQ4_LR,MATCH(J$4,Q4BaseShocks!BaseShockQ4_CH,0),0)*J$183</f>
        <v>0</v>
      </c>
      <c r="K154" s="58">
        <f ca="1">VLOOKUP($B154,Q4BaseShocks!BaseShockQ4_LR,MATCH(K$4,Q4BaseShocks!BaseShockQ4_CH,0),0)*K$183</f>
        <v>0</v>
      </c>
      <c r="L154" s="58">
        <f ca="1">VLOOKUP($B154,Q4BaseShocks!BaseShockQ4_LR,MATCH(L$4,Q4BaseShocks!BaseShockQ4_CH,0),0)*L$183</f>
        <v>0</v>
      </c>
      <c r="M154" s="58">
        <f ca="1"/>
        <v>0</v>
      </c>
      <c r="N154" s="64">
        <f ca="1"/>
        <v>0</v>
      </c>
      <c r="O154" s="64">
        <f ca="1"/>
        <v>0</v>
      </c>
      <c r="P154" s="64">
        <f ca="1"/>
        <v>0</v>
      </c>
      <c r="Q154" s="64">
        <f ca="1"/>
        <v>0</v>
      </c>
      <c r="R154" s="60">
        <f t="shared" ca="1" si="8"/>
        <v>0</v>
      </c>
      <c r="S154" s="61">
        <f ca="1"/>
        <v>0</v>
      </c>
      <c r="T154" s="62" cm="1">
        <f t="array" aca="1" ref="T154" ca="1">IF(OR(N154:R154+D154:H154&lt;-0.01),1,0)</f>
        <v>0</v>
      </c>
    </row>
    <row r="155" spans="1:20" hidden="1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VLOOKUP($B155,Q4BaseShocks!BaseShockQ4_LR,MATCH(I$4,Q4BaseShocks!BaseShockQ4_CH,0),0)*I$183</f>
        <v>0</v>
      </c>
      <c r="J155" s="58">
        <f ca="1">VLOOKUP($B155,Q4BaseShocks!BaseShockQ4_LR,MATCH(J$4,Q4BaseShocks!BaseShockQ4_CH,0),0)*J$183</f>
        <v>0</v>
      </c>
      <c r="K155" s="58">
        <f ca="1">VLOOKUP($B155,Q4BaseShocks!BaseShockQ4_LR,MATCH(K$4,Q4BaseShocks!BaseShockQ4_CH,0),0)*K$183</f>
        <v>0</v>
      </c>
      <c r="L155" s="58">
        <f ca="1">VLOOKUP($B155,Q4BaseShocks!BaseShockQ4_LR,MATCH(L$4,Q4BaseShocks!BaseShockQ4_CH,0),0)*L$183</f>
        <v>0</v>
      </c>
      <c r="M155" s="58">
        <f ca="1"/>
        <v>0</v>
      </c>
      <c r="N155" s="64">
        <f ca="1"/>
        <v>0</v>
      </c>
      <c r="O155" s="64">
        <f ca="1"/>
        <v>0</v>
      </c>
      <c r="P155" s="64">
        <f ca="1"/>
        <v>0</v>
      </c>
      <c r="Q155" s="64">
        <f ca="1"/>
        <v>0</v>
      </c>
      <c r="R155" s="60">
        <f t="shared" ca="1" si="8"/>
        <v>0</v>
      </c>
      <c r="S155" s="61">
        <f ca="1"/>
        <v>0</v>
      </c>
      <c r="T155" s="62" cm="1">
        <f t="array" aca="1" ref="T155" ca="1">IF(OR(N155:R155+D155:H155&lt;-0.01),1,0)</f>
        <v>0</v>
      </c>
    </row>
    <row r="156" spans="1:20" hidden="1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VLOOKUP($B156,Q4BaseShocks!BaseShockQ4_LR,MATCH(I$4,Q4BaseShocks!BaseShockQ4_CH,0),0)*I$183</f>
        <v>0</v>
      </c>
      <c r="J156" s="58">
        <f ca="1">VLOOKUP($B156,Q4BaseShocks!BaseShockQ4_LR,MATCH(J$4,Q4BaseShocks!BaseShockQ4_CH,0),0)*J$183</f>
        <v>0</v>
      </c>
      <c r="K156" s="58">
        <f ca="1">VLOOKUP($B156,Q4BaseShocks!BaseShockQ4_LR,MATCH(K$4,Q4BaseShocks!BaseShockQ4_CH,0),0)*K$183</f>
        <v>0</v>
      </c>
      <c r="L156" s="58">
        <f ca="1">VLOOKUP($B156,Q4BaseShocks!BaseShockQ4_LR,MATCH(L$4,Q4BaseShocks!BaseShockQ4_CH,0),0)*L$183</f>
        <v>0</v>
      </c>
      <c r="M156" s="58">
        <f ca="1"/>
        <v>0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0</v>
      </c>
      <c r="R156" s="60">
        <f t="shared" ca="1" si="8"/>
        <v>0</v>
      </c>
      <c r="S156" s="61">
        <f ca="1"/>
        <v>0</v>
      </c>
      <c r="T156" s="62" cm="1">
        <f t="array" aca="1" ref="T156" ca="1">IF(OR(N156:R156+D156:H156&lt;-0.01),1,0)</f>
        <v>0</v>
      </c>
    </row>
    <row r="157" spans="1:20" hidden="1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VLOOKUP($B157,Q4BaseShocks!BaseShockQ4_LR,MATCH(I$4,Q4BaseShocks!BaseShockQ4_CH,0),0)*I$183</f>
        <v>0</v>
      </c>
      <c r="J157" s="58">
        <f ca="1">VLOOKUP($B157,Q4BaseShocks!BaseShockQ4_LR,MATCH(J$4,Q4BaseShocks!BaseShockQ4_CH,0),0)*J$183</f>
        <v>0</v>
      </c>
      <c r="K157" s="58">
        <f ca="1">VLOOKUP($B157,Q4BaseShocks!BaseShockQ4_LR,MATCH(K$4,Q4BaseShocks!BaseShockQ4_CH,0),0)*K$183</f>
        <v>0</v>
      </c>
      <c r="L157" s="58">
        <f ca="1">VLOOKUP($B157,Q4BaseShocks!BaseShockQ4_LR,MATCH(L$4,Q4BaseShocks!BaseShockQ4_CH,0),0)*L$183</f>
        <v>0</v>
      </c>
      <c r="M157" s="58">
        <f ca="1"/>
        <v>0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0</v>
      </c>
      <c r="R157" s="60">
        <f t="shared" ca="1" si="8"/>
        <v>0</v>
      </c>
      <c r="S157" s="61">
        <f ca="1"/>
        <v>0</v>
      </c>
      <c r="T157" s="62" cm="1">
        <f t="array" aca="1" ref="T157" ca="1">IF(OR(N157:R157+D157:H157&lt;-0.01),1,0)</f>
        <v>0</v>
      </c>
    </row>
    <row r="158" spans="1:20" hidden="1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VLOOKUP($B158,Q4BaseShocks!BaseShockQ4_LR,MATCH(I$4,Q4BaseShocks!BaseShockQ4_CH,0),0)*I$183</f>
        <v>0</v>
      </c>
      <c r="J158" s="58">
        <f ca="1">VLOOKUP($B158,Q4BaseShocks!BaseShockQ4_LR,MATCH(J$4,Q4BaseShocks!BaseShockQ4_CH,0),0)*J$183</f>
        <v>0</v>
      </c>
      <c r="K158" s="58">
        <f ca="1">VLOOKUP($B158,Q4BaseShocks!BaseShockQ4_LR,MATCH(K$4,Q4BaseShocks!BaseShockQ4_CH,0),0)*K$183</f>
        <v>0</v>
      </c>
      <c r="L158" s="58">
        <f ca="1">VLOOKUP($B158,Q4BaseShocks!BaseShockQ4_LR,MATCH(L$4,Q4BaseShocks!BaseShockQ4_CH,0),0)*L$183</f>
        <v>0</v>
      </c>
      <c r="M158" s="58">
        <f ca="1"/>
        <v>0</v>
      </c>
      <c r="N158" s="64">
        <f ca="1"/>
        <v>0</v>
      </c>
      <c r="O158" s="64">
        <f ca="1"/>
        <v>0</v>
      </c>
      <c r="P158" s="64">
        <f ca="1"/>
        <v>0</v>
      </c>
      <c r="Q158" s="64">
        <f ca="1"/>
        <v>0</v>
      </c>
      <c r="R158" s="60">
        <f t="shared" ca="1" si="8"/>
        <v>0</v>
      </c>
      <c r="S158" s="61">
        <f ca="1"/>
        <v>0</v>
      </c>
      <c r="T158" s="62" cm="1">
        <f t="array" aca="1" ref="T158" ca="1">IF(OR(N158:R158+D158:H158&lt;-0.01),1,0)</f>
        <v>0</v>
      </c>
    </row>
    <row r="159" spans="1:20" hidden="1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VLOOKUP($B159,Q4BaseShocks!BaseShockQ4_LR,MATCH(I$4,Q4BaseShocks!BaseShockQ4_CH,0),0)*I$183</f>
        <v>0</v>
      </c>
      <c r="J159" s="58">
        <f ca="1">VLOOKUP($B159,Q4BaseShocks!BaseShockQ4_LR,MATCH(J$4,Q4BaseShocks!BaseShockQ4_CH,0),0)*J$183</f>
        <v>0</v>
      </c>
      <c r="K159" s="58">
        <f ca="1">VLOOKUP($B159,Q4BaseShocks!BaseShockQ4_LR,MATCH(K$4,Q4BaseShocks!BaseShockQ4_CH,0),0)*K$183</f>
        <v>0</v>
      </c>
      <c r="L159" s="58">
        <f ca="1">VLOOKUP($B159,Q4BaseShocks!BaseShockQ4_LR,MATCH(L$4,Q4BaseShocks!BaseShockQ4_CH,0),0)*L$183</f>
        <v>0</v>
      </c>
      <c r="M159" s="58">
        <f ca="1"/>
        <v>0</v>
      </c>
      <c r="N159" s="64">
        <f ca="1"/>
        <v>0</v>
      </c>
      <c r="O159" s="64">
        <f ca="1"/>
        <v>0</v>
      </c>
      <c r="P159" s="64">
        <f ca="1"/>
        <v>0</v>
      </c>
      <c r="Q159" s="64">
        <f ca="1"/>
        <v>0</v>
      </c>
      <c r="R159" s="60">
        <f t="shared" ca="1" si="8"/>
        <v>0</v>
      </c>
      <c r="S159" s="61">
        <f ca="1"/>
        <v>0</v>
      </c>
      <c r="T159" s="62" cm="1">
        <f t="array" aca="1" ref="T159" ca="1">IF(OR(N159:R159+D159:H159&lt;-0.01),1,0)</f>
        <v>0</v>
      </c>
    </row>
    <row r="160" spans="1:20" hidden="1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VLOOKUP($B160,Q4BaseShocks!BaseShockQ4_LR,MATCH(I$4,Q4BaseShocks!BaseShockQ4_CH,0),0)*I$183</f>
        <v>-0.99999999999999978</v>
      </c>
      <c r="J160" s="58">
        <f ca="1">VLOOKUP($B160,Q4BaseShocks!BaseShockQ4_LR,MATCH(J$4,Q4BaseShocks!BaseShockQ4_CH,0),0)*J$183</f>
        <v>0</v>
      </c>
      <c r="K160" s="58">
        <f ca="1">VLOOKUP($B160,Q4BaseShocks!BaseShockQ4_LR,MATCH(K$4,Q4BaseShocks!BaseShockQ4_CH,0),0)*K$183</f>
        <v>0</v>
      </c>
      <c r="L160" s="58">
        <f ca="1">VLOOKUP($B160,Q4BaseShocks!BaseShockQ4_LR,MATCH(L$4,Q4BaseShocks!BaseShockQ4_CH,0),0)*L$183</f>
        <v>0</v>
      </c>
      <c r="M160" s="58">
        <f ca="1"/>
        <v>-1.4329746067168192E-2</v>
      </c>
      <c r="N160" s="64">
        <f ca="1"/>
        <v>-2.1819466774810152</v>
      </c>
      <c r="O160" s="64">
        <f ca="1"/>
        <v>0</v>
      </c>
      <c r="P160" s="64">
        <f ca="1"/>
        <v>0</v>
      </c>
      <c r="Q160" s="64">
        <f ca="1"/>
        <v>0</v>
      </c>
      <c r="R160" s="60">
        <f t="shared" ca="1" si="8"/>
        <v>-2.1819466774810152</v>
      </c>
      <c r="S160" s="61">
        <f ca="1"/>
        <v>-2.1819466774810152</v>
      </c>
      <c r="T160" s="62" cm="1">
        <f t="array" aca="1" ref="T160" ca="1">IF(OR(N160:R160+D160:H160&lt;-0.01),1,0)</f>
        <v>0</v>
      </c>
    </row>
    <row r="161" spans="1:20" hidden="1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VLOOKUP($B161,Q4BaseShocks!BaseShockQ4_LR,MATCH(I$4,Q4BaseShocks!BaseShockQ4_CH,0),0)*I$183</f>
        <v>0</v>
      </c>
      <c r="J161" s="58">
        <f ca="1">VLOOKUP($B161,Q4BaseShocks!BaseShockQ4_LR,MATCH(J$4,Q4BaseShocks!BaseShockQ4_CH,0),0)*J$183</f>
        <v>0</v>
      </c>
      <c r="K161" s="58">
        <f ca="1">VLOOKUP($B161,Q4BaseShocks!BaseShockQ4_LR,MATCH(K$4,Q4BaseShocks!BaseShockQ4_CH,0),0)*K$183</f>
        <v>0</v>
      </c>
      <c r="L161" s="58">
        <f ca="1">VLOOKUP($B161,Q4BaseShocks!BaseShockQ4_LR,MATCH(L$4,Q4BaseShocks!BaseShockQ4_CH,0),0)*L$183</f>
        <v>0</v>
      </c>
      <c r="M161" s="58">
        <f ca="1"/>
        <v>0</v>
      </c>
      <c r="N161" s="64">
        <f ca="1"/>
        <v>0</v>
      </c>
      <c r="O161" s="64">
        <f ca="1"/>
        <v>0</v>
      </c>
      <c r="P161" s="64">
        <f ca="1"/>
        <v>0</v>
      </c>
      <c r="Q161" s="64">
        <f ca="1"/>
        <v>0</v>
      </c>
      <c r="R161" s="60">
        <f t="shared" ca="1" si="8"/>
        <v>0</v>
      </c>
      <c r="S161" s="61">
        <f ca="1"/>
        <v>0</v>
      </c>
      <c r="T161" s="62" cm="1">
        <f t="array" aca="1" ref="T161" ca="1">IF(OR(N161:R161+D161:H161&lt;-0.01),1,0)</f>
        <v>0</v>
      </c>
    </row>
    <row r="162" spans="1:20" hidden="1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VLOOKUP($B162,Q4BaseShocks!BaseShockQ4_LR,MATCH(I$4,Q4BaseShocks!BaseShockQ4_CH,0),0)*I$183</f>
        <v>0</v>
      </c>
      <c r="J162" s="58">
        <f ca="1">VLOOKUP($B162,Q4BaseShocks!BaseShockQ4_LR,MATCH(J$4,Q4BaseShocks!BaseShockQ4_CH,0),0)*J$183</f>
        <v>0</v>
      </c>
      <c r="K162" s="58">
        <f ca="1">VLOOKUP($B162,Q4BaseShocks!BaseShockQ4_LR,MATCH(K$4,Q4BaseShocks!BaseShockQ4_CH,0),0)*K$183</f>
        <v>0</v>
      </c>
      <c r="L162" s="58">
        <f ca="1">VLOOKUP($B162,Q4BaseShocks!BaseShockQ4_LR,MATCH(L$4,Q4BaseShocks!BaseShockQ4_CH,0),0)*L$183</f>
        <v>0</v>
      </c>
      <c r="M162" s="58">
        <f ca="1"/>
        <v>0</v>
      </c>
      <c r="N162" s="64">
        <f ca="1"/>
        <v>0</v>
      </c>
      <c r="O162" s="64">
        <f ca="1"/>
        <v>0</v>
      </c>
      <c r="P162" s="64">
        <f ca="1"/>
        <v>0</v>
      </c>
      <c r="Q162" s="64">
        <f ca="1"/>
        <v>0</v>
      </c>
      <c r="R162" s="60">
        <f t="shared" ca="1" si="8"/>
        <v>0</v>
      </c>
      <c r="S162" s="61">
        <f ca="1"/>
        <v>0</v>
      </c>
      <c r="T162" s="62" cm="1">
        <f t="array" aca="1" ref="T162" ca="1">IF(OR(N162:R162+D162:H162&lt;-0.01),1,0)</f>
        <v>0</v>
      </c>
    </row>
    <row r="163" spans="1:20" hidden="1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VLOOKUP($B163,Q4BaseShocks!BaseShockQ4_LR,MATCH(I$4,Q4BaseShocks!BaseShockQ4_CH,0),0)*I$183</f>
        <v>-9.9999999999999982</v>
      </c>
      <c r="J163" s="58">
        <f ca="1">VLOOKUP($B163,Q4BaseShocks!BaseShockQ4_LR,MATCH(J$4,Q4BaseShocks!BaseShockQ4_CH,0),0)*J$183</f>
        <v>0</v>
      </c>
      <c r="K163" s="58">
        <f ca="1">VLOOKUP($B163,Q4BaseShocks!BaseShockQ4_LR,MATCH(K$4,Q4BaseShocks!BaseShockQ4_CH,0),0)*K$183</f>
        <v>0</v>
      </c>
      <c r="L163" s="58">
        <f ca="1">VLOOKUP($B163,Q4BaseShocks!BaseShockQ4_LR,MATCH(L$4,Q4BaseShocks!BaseShockQ4_CH,0),0)*L$183</f>
        <v>0</v>
      </c>
      <c r="M163" s="58">
        <f ca="1"/>
        <v>0</v>
      </c>
      <c r="N163" s="64">
        <f ca="1"/>
        <v>0</v>
      </c>
      <c r="O163" s="64">
        <f ca="1"/>
        <v>0</v>
      </c>
      <c r="P163" s="64">
        <f ca="1"/>
        <v>0</v>
      </c>
      <c r="Q163" s="64">
        <f ca="1"/>
        <v>0</v>
      </c>
      <c r="R163" s="60">
        <f t="shared" ca="1" si="8"/>
        <v>0</v>
      </c>
      <c r="S163" s="61">
        <f ca="1"/>
        <v>0</v>
      </c>
      <c r="T163" s="62" cm="1">
        <f t="array" aca="1" ref="T163" ca="1">IF(OR(N163:R163+D163:H163&lt;-0.01),1,0)</f>
        <v>0</v>
      </c>
    </row>
    <row r="164" spans="1:20" hidden="1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VLOOKUP($B164,Q4BaseShocks!BaseShockQ4_LR,MATCH(I$4,Q4BaseShocks!BaseShockQ4_CH,0),0)*I$183</f>
        <v>0</v>
      </c>
      <c r="J164" s="58">
        <f ca="1">VLOOKUP($B164,Q4BaseShocks!BaseShockQ4_LR,MATCH(J$4,Q4BaseShocks!BaseShockQ4_CH,0),0)*J$183</f>
        <v>0</v>
      </c>
      <c r="K164" s="58">
        <f ca="1">VLOOKUP($B164,Q4BaseShocks!BaseShockQ4_LR,MATCH(K$4,Q4BaseShocks!BaseShockQ4_CH,0),0)*K$183</f>
        <v>0</v>
      </c>
      <c r="L164" s="58">
        <f ca="1">VLOOKUP($B164,Q4BaseShocks!BaseShockQ4_LR,MATCH(L$4,Q4BaseShocks!BaseShockQ4_CH,0),0)*L$183</f>
        <v>0</v>
      </c>
      <c r="M164" s="58">
        <f ca="1"/>
        <v>0</v>
      </c>
      <c r="N164" s="64">
        <f ca="1"/>
        <v>0</v>
      </c>
      <c r="O164" s="64">
        <f ca="1"/>
        <v>0</v>
      </c>
      <c r="P164" s="64">
        <f ca="1"/>
        <v>0</v>
      </c>
      <c r="Q164" s="64">
        <f ca="1"/>
        <v>0</v>
      </c>
      <c r="R164" s="60">
        <f t="shared" ca="1" si="8"/>
        <v>0</v>
      </c>
      <c r="S164" s="61">
        <f ca="1"/>
        <v>0</v>
      </c>
      <c r="T164" s="62" cm="1">
        <f t="array" aca="1" ref="T164" ca="1">IF(OR(N164:R164+D164:H164&lt;-0.01),1,0)</f>
        <v>0</v>
      </c>
    </row>
    <row r="165" spans="1:20" hidden="1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VLOOKUP($B165,Q4BaseShocks!BaseShockQ4_LR,MATCH(I$4,Q4BaseShocks!BaseShockQ4_CH,0),0)*I$183</f>
        <v>-0.99999999999999978</v>
      </c>
      <c r="J165" s="58">
        <f ca="1">VLOOKUP($B165,Q4BaseShocks!BaseShockQ4_LR,MATCH(J$4,Q4BaseShocks!BaseShockQ4_CH,0),0)*J$183</f>
        <v>0</v>
      </c>
      <c r="K165" s="58">
        <f ca="1">VLOOKUP($B165,Q4BaseShocks!BaseShockQ4_LR,MATCH(K$4,Q4BaseShocks!BaseShockQ4_CH,0),0)*K$183</f>
        <v>0</v>
      </c>
      <c r="L165" s="58">
        <f ca="1">VLOOKUP($B165,Q4BaseShocks!BaseShockQ4_LR,MATCH(L$4,Q4BaseShocks!BaseShockQ4_CH,0),0)*L$183</f>
        <v>0</v>
      </c>
      <c r="M165" s="58">
        <f ca="1"/>
        <v>-0.52699856312850379</v>
      </c>
      <c r="N165" s="64">
        <f ca="1"/>
        <v>-89.070517611902844</v>
      </c>
      <c r="O165" s="64">
        <f ca="1"/>
        <v>0</v>
      </c>
      <c r="P165" s="64">
        <f ca="1"/>
        <v>0</v>
      </c>
      <c r="Q165" s="64">
        <f ca="1"/>
        <v>0</v>
      </c>
      <c r="R165" s="60">
        <f t="shared" ca="1" si="8"/>
        <v>-89.070517611902844</v>
      </c>
      <c r="S165" s="61">
        <f ca="1"/>
        <v>-89.070517611902844</v>
      </c>
      <c r="T165" s="62" cm="1">
        <f t="array" aca="1" ref="T165" ca="1">IF(OR(N165:R165+D165:H165&lt;-0.01),1,0)</f>
        <v>0</v>
      </c>
    </row>
    <row r="166" spans="1:20" hidden="1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VLOOKUP($B166,Q4BaseShocks!BaseShockQ4_LR,MATCH(I$4,Q4BaseShocks!BaseShockQ4_CH,0),0)*I$183</f>
        <v>0</v>
      </c>
      <c r="J166" s="58">
        <f ca="1">VLOOKUP($B166,Q4BaseShocks!BaseShockQ4_LR,MATCH(J$4,Q4BaseShocks!BaseShockQ4_CH,0),0)*J$183</f>
        <v>0</v>
      </c>
      <c r="K166" s="58">
        <f ca="1">VLOOKUP($B166,Q4BaseShocks!BaseShockQ4_LR,MATCH(K$4,Q4BaseShocks!BaseShockQ4_CH,0),0)*K$183</f>
        <v>0</v>
      </c>
      <c r="L166" s="58">
        <f ca="1">VLOOKUP($B166,Q4BaseShocks!BaseShockQ4_LR,MATCH(L$4,Q4BaseShocks!BaseShockQ4_CH,0),0)*L$183</f>
        <v>0</v>
      </c>
      <c r="M166" s="58">
        <f ca="1"/>
        <v>0</v>
      </c>
      <c r="N166" s="64">
        <f ca="1"/>
        <v>0</v>
      </c>
      <c r="O166" s="64">
        <f ca="1"/>
        <v>0</v>
      </c>
      <c r="P166" s="64">
        <f ca="1"/>
        <v>0</v>
      </c>
      <c r="Q166" s="64">
        <f ca="1"/>
        <v>0</v>
      </c>
      <c r="R166" s="60">
        <f t="shared" ca="1" si="8"/>
        <v>0</v>
      </c>
      <c r="S166" s="61">
        <f ca="1"/>
        <v>0</v>
      </c>
      <c r="T166" s="62" cm="1">
        <f t="array" aca="1" ref="T166" ca="1">IF(OR(N166:R166+D166:H166&lt;-0.01),1,0)</f>
        <v>0</v>
      </c>
    </row>
    <row r="167" spans="1:20" hidden="1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0">SUM(D167:G167)</f>
        <v>68735.787095399312</v>
      </c>
      <c r="I167" s="58">
        <f ca="1">VLOOKUP($B167,Q4BaseShocks!BaseShockQ4_LR,MATCH(I$4,Q4BaseShocks!BaseShockQ4_CH,0),0)*I$183</f>
        <v>0</v>
      </c>
      <c r="J167" s="58">
        <f ca="1">VLOOKUP($B167,Q4BaseShocks!BaseShockQ4_LR,MATCH(J$4,Q4BaseShocks!BaseShockQ4_CH,0),0)*J$183</f>
        <v>0</v>
      </c>
      <c r="K167" s="58">
        <f ca="1">VLOOKUP($B167,Q4BaseShocks!BaseShockQ4_LR,MATCH(K$4,Q4BaseShocks!BaseShockQ4_CH,0),0)*K$183</f>
        <v>0</v>
      </c>
      <c r="L167" s="58">
        <f ca="1">VLOOKUP($B167,Q4BaseShocks!BaseShockQ4_LR,MATCH(L$4,Q4BaseShocks!BaseShockQ4_CH,0),0)*L$183</f>
        <v>0</v>
      </c>
      <c r="M167" s="58">
        <f ca="1"/>
        <v>0</v>
      </c>
      <c r="N167" s="64">
        <f ca="1"/>
        <v>0</v>
      </c>
      <c r="O167" s="64">
        <f ca="1"/>
        <v>0</v>
      </c>
      <c r="P167" s="64">
        <f ca="1"/>
        <v>0</v>
      </c>
      <c r="Q167" s="64">
        <f ca="1"/>
        <v>0</v>
      </c>
      <c r="R167" s="60">
        <f t="shared" ref="R167:R179" ca="1" si="11">SUM(N167:Q167)</f>
        <v>0</v>
      </c>
      <c r="S167" s="61">
        <f ca="1"/>
        <v>0</v>
      </c>
      <c r="T167" s="62" cm="1">
        <f t="array" aca="1" ref="T167" ca="1">IF(OR(N167:R167+D167:H167&lt;-0.01),1,0)</f>
        <v>0</v>
      </c>
    </row>
    <row r="168" spans="1:20" hidden="1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0"/>
        <v>806.07790346998797</v>
      </c>
      <c r="I168" s="58">
        <f ca="1">VLOOKUP($B168,Q4BaseShocks!BaseShockQ4_LR,MATCH(I$4,Q4BaseShocks!BaseShockQ4_CH,0),0)*I$183</f>
        <v>-4.9999999999999991</v>
      </c>
      <c r="J168" s="58">
        <f ca="1">VLOOKUP($B168,Q4BaseShocks!BaseShockQ4_LR,MATCH(J$4,Q4BaseShocks!BaseShockQ4_CH,0),0)*J$183</f>
        <v>0</v>
      </c>
      <c r="K168" s="58">
        <f ca="1">VLOOKUP($B168,Q4BaseShocks!BaseShockQ4_LR,MATCH(K$4,Q4BaseShocks!BaseShockQ4_CH,0),0)*K$183</f>
        <v>0</v>
      </c>
      <c r="L168" s="58">
        <f ca="1">VLOOKUP($B168,Q4BaseShocks!BaseShockQ4_LR,MATCH(L$4,Q4BaseShocks!BaseShockQ4_CH,0),0)*L$183</f>
        <v>0</v>
      </c>
      <c r="M168" s="58">
        <f ca="1"/>
        <v>0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0</v>
      </c>
      <c r="R168" s="60">
        <f t="shared" ca="1" si="11"/>
        <v>0</v>
      </c>
      <c r="S168" s="61">
        <f ca="1"/>
        <v>0</v>
      </c>
      <c r="T168" s="62" cm="1">
        <f t="array" aca="1" ref="T168" ca="1">IF(OR(N168:R168+D168:H168&lt;-0.01),1,0)</f>
        <v>0</v>
      </c>
    </row>
    <row r="169" spans="1:20" hidden="1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0"/>
        <v>858432.06256280036</v>
      </c>
      <c r="I169" s="58">
        <f ca="1">VLOOKUP($B169,Q4BaseShocks!BaseShockQ4_LR,MATCH(I$4,Q4BaseShocks!BaseShockQ4_CH,0),0)*I$183</f>
        <v>0</v>
      </c>
      <c r="J169" s="58">
        <f ca="1">VLOOKUP($B169,Q4BaseShocks!BaseShockQ4_LR,MATCH(J$4,Q4BaseShocks!BaseShockQ4_CH,0),0)*J$183</f>
        <v>0</v>
      </c>
      <c r="K169" s="58">
        <f ca="1">VLOOKUP($B169,Q4BaseShocks!BaseShockQ4_LR,MATCH(K$4,Q4BaseShocks!BaseShockQ4_CH,0),0)*K$183</f>
        <v>0</v>
      </c>
      <c r="L169" s="58">
        <f ca="1">VLOOKUP($B169,Q4BaseShocks!BaseShockQ4_LR,MATCH(L$4,Q4BaseShocks!BaseShockQ4_CH,0),0)*L$183</f>
        <v>0</v>
      </c>
      <c r="M169" s="58">
        <f ca="1"/>
        <v>0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0</v>
      </c>
      <c r="R169" s="60">
        <f t="shared" ca="1" si="11"/>
        <v>0</v>
      </c>
      <c r="S169" s="61">
        <f ca="1"/>
        <v>0</v>
      </c>
      <c r="T169" s="62" cm="1">
        <f t="array" aca="1" ref="T169" ca="1">IF(OR(N169:R169+D169:H169&lt;-0.01),1,0)</f>
        <v>0</v>
      </c>
    </row>
    <row r="170" spans="1:20" hidden="1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0"/>
        <v>52548.426699663272</v>
      </c>
      <c r="I170" s="58">
        <f ca="1">VLOOKUP($B170,Q4BaseShocks!BaseShockQ4_LR,MATCH(I$4,Q4BaseShocks!BaseShockQ4_CH,0),0)*I$183</f>
        <v>0</v>
      </c>
      <c r="J170" s="58">
        <f ca="1">VLOOKUP($B170,Q4BaseShocks!BaseShockQ4_LR,MATCH(J$4,Q4BaseShocks!BaseShockQ4_CH,0),0)*J$183</f>
        <v>0</v>
      </c>
      <c r="K170" s="58">
        <f ca="1">VLOOKUP($B170,Q4BaseShocks!BaseShockQ4_LR,MATCH(K$4,Q4BaseShocks!BaseShockQ4_CH,0),0)*K$183</f>
        <v>0</v>
      </c>
      <c r="L170" s="58">
        <f ca="1">VLOOKUP($B170,Q4BaseShocks!BaseShockQ4_LR,MATCH(L$4,Q4BaseShocks!BaseShockQ4_CH,0),0)*L$183</f>
        <v>0</v>
      </c>
      <c r="M170" s="58">
        <f ca="1"/>
        <v>0</v>
      </c>
      <c r="N170" s="64">
        <f ca="1"/>
        <v>0</v>
      </c>
      <c r="O170" s="64">
        <f ca="1"/>
        <v>0</v>
      </c>
      <c r="P170" s="64">
        <f ca="1"/>
        <v>0</v>
      </c>
      <c r="Q170" s="64">
        <f ca="1"/>
        <v>0</v>
      </c>
      <c r="R170" s="60">
        <f t="shared" ca="1" si="11"/>
        <v>0</v>
      </c>
      <c r="S170" s="61">
        <f ca="1"/>
        <v>0</v>
      </c>
      <c r="T170" s="62" cm="1">
        <f t="array" aca="1" ref="T170" ca="1">IF(OR(N170:R170+D170:H170&lt;-0.01),1,0)</f>
        <v>0</v>
      </c>
    </row>
    <row r="171" spans="1:20" hidden="1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0"/>
        <v>132381.36973895089</v>
      </c>
      <c r="I171" s="58">
        <f ca="1">VLOOKUP($B171,Q4BaseShocks!BaseShockQ4_LR,MATCH(I$4,Q4BaseShocks!BaseShockQ4_CH,0),0)*I$183</f>
        <v>0</v>
      </c>
      <c r="J171" s="58">
        <f ca="1">VLOOKUP($B171,Q4BaseShocks!BaseShockQ4_LR,MATCH(J$4,Q4BaseShocks!BaseShockQ4_CH,0),0)*J$183</f>
        <v>0</v>
      </c>
      <c r="K171" s="58">
        <f ca="1">VLOOKUP($B171,Q4BaseShocks!BaseShockQ4_LR,MATCH(K$4,Q4BaseShocks!BaseShockQ4_CH,0),0)*K$183</f>
        <v>0</v>
      </c>
      <c r="L171" s="58">
        <f ca="1">VLOOKUP($B171,Q4BaseShocks!BaseShockQ4_LR,MATCH(L$4,Q4BaseShocks!BaseShockQ4_CH,0),0)*L$183</f>
        <v>0</v>
      </c>
      <c r="M171" s="58">
        <f ca="1"/>
        <v>0</v>
      </c>
      <c r="N171" s="64">
        <f ca="1"/>
        <v>0</v>
      </c>
      <c r="O171" s="64">
        <f ca="1"/>
        <v>0</v>
      </c>
      <c r="P171" s="64">
        <f ca="1"/>
        <v>0</v>
      </c>
      <c r="Q171" s="64">
        <f ca="1"/>
        <v>0</v>
      </c>
      <c r="R171" s="60">
        <f t="shared" ca="1" si="11"/>
        <v>0</v>
      </c>
      <c r="S171" s="61">
        <f ca="1"/>
        <v>0</v>
      </c>
      <c r="T171" s="62" cm="1">
        <f t="array" aca="1" ref="T171" ca="1">IF(OR(N171:R171+D171:H171&lt;-0.01),1,0)</f>
        <v>0</v>
      </c>
    </row>
    <row r="172" spans="1:20" collapsed="1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0"/>
        <v>142628.65453641056</v>
      </c>
      <c r="I172" s="58">
        <f ca="1">VLOOKUP($B172,Q4BaseShocks!BaseShockQ4_LR,MATCH(I$4,Q4BaseShocks!BaseShockQ4_CH,0),0)*I$183</f>
        <v>0</v>
      </c>
      <c r="J172" s="58">
        <f ca="1">VLOOKUP($B172,Q4BaseShocks!BaseShockQ4_LR,MATCH(J$4,Q4BaseShocks!BaseShockQ4_CH,0),0)*J$183</f>
        <v>0</v>
      </c>
      <c r="K172" s="58">
        <f ca="1">VLOOKUP($B172,Q4BaseShocks!BaseShockQ4_LR,MATCH(K$4,Q4BaseShocks!BaseShockQ4_CH,0),0)*K$183</f>
        <v>0</v>
      </c>
      <c r="L172" s="58">
        <f ca="1">VLOOKUP($B172,Q4BaseShocks!BaseShockQ4_LR,MATCH(L$4,Q4BaseShocks!BaseShockQ4_CH,0),0)*L$183</f>
        <v>0</v>
      </c>
      <c r="M172" s="58">
        <f ca="1"/>
        <v>0</v>
      </c>
      <c r="N172" s="64">
        <f ca="1"/>
        <v>0</v>
      </c>
      <c r="O172" s="64">
        <f ca="1"/>
        <v>0</v>
      </c>
      <c r="P172" s="64">
        <f ca="1"/>
        <v>0</v>
      </c>
      <c r="Q172" s="64">
        <f ca="1"/>
        <v>0</v>
      </c>
      <c r="R172" s="60">
        <f t="shared" ca="1" si="11"/>
        <v>0</v>
      </c>
      <c r="S172" s="61">
        <f ca="1"/>
        <v>0</v>
      </c>
      <c r="T172" s="62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0"/>
        <v>0</v>
      </c>
      <c r="I173" s="58"/>
      <c r="J173" s="58"/>
      <c r="K173" s="58"/>
      <c r="L173" s="58"/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1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0"/>
        <v>558.8534566711279</v>
      </c>
      <c r="I174" s="58"/>
      <c r="J174" s="58"/>
      <c r="K174" s="58"/>
      <c r="L174" s="58"/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1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0"/>
        <v>1020.275501172206</v>
      </c>
      <c r="I175" s="58"/>
      <c r="J175" s="58"/>
      <c r="K175" s="58"/>
      <c r="L175" s="58"/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1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0"/>
        <v>2632.342070812927</v>
      </c>
      <c r="I176" s="58"/>
      <c r="J176" s="58"/>
      <c r="K176" s="58"/>
      <c r="L176" s="58"/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1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0"/>
        <v>6276.5289713437396</v>
      </c>
      <c r="I177" s="58"/>
      <c r="J177" s="58"/>
      <c r="K177" s="58"/>
      <c r="L177" s="58"/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1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0"/>
        <v>87528</v>
      </c>
      <c r="I178" s="58"/>
      <c r="J178" s="58"/>
      <c r="K178" s="58"/>
      <c r="L178" s="58"/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1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0"/>
        <v>0</v>
      </c>
      <c r="I179" s="58"/>
      <c r="J179" s="58"/>
      <c r="K179" s="58"/>
      <c r="L179" s="58"/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1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-0.66658343370205408</v>
      </c>
      <c r="J180" s="58">
        <f t="shared" ref="J180:M180" ca="1" si="13">100*O180/E180</f>
        <v>0</v>
      </c>
      <c r="K180" s="58">
        <f t="shared" ca="1" si="13"/>
        <v>0</v>
      </c>
      <c r="L180" s="58">
        <f t="shared" ca="1" si="13"/>
        <v>0</v>
      </c>
      <c r="M180" s="58">
        <f t="shared" ca="1" si="13"/>
        <v>-0.2987113235345128</v>
      </c>
      <c r="N180" s="64">
        <f t="shared" ref="N180" ca="1" si="14">SUM(N7:N178)</f>
        <v>-16113.128033683983</v>
      </c>
      <c r="O180" s="64">
        <f t="shared" ref="O180:S180" ca="1" si="15">SUM(O7:O178)</f>
        <v>0</v>
      </c>
      <c r="P180" s="64">
        <f t="shared" ca="1" si="15"/>
        <v>0</v>
      </c>
      <c r="Q180" s="64">
        <f t="shared" ca="1" si="15"/>
        <v>0</v>
      </c>
      <c r="R180" s="60">
        <f t="shared" ca="1" si="15"/>
        <v>-16113.128033683983</v>
      </c>
      <c r="S180" s="61">
        <f t="shared" ca="1" si="15"/>
        <v>-16113.128033683983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1">
        <f ca="1">100*N180/$R180</f>
        <v>100</v>
      </c>
      <c r="O182" s="121">
        <f t="shared" ref="O182:R182" ca="1" si="16">100*O180/$R180</f>
        <v>0</v>
      </c>
      <c r="P182" s="121">
        <f t="shared" ca="1" si="16"/>
        <v>0</v>
      </c>
      <c r="Q182" s="121">
        <f t="shared" ca="1" si="16"/>
        <v>0</v>
      </c>
      <c r="R182" s="122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I183" s="114">
        <f t="array" ref="I183:L183">TRANSPOSE(Adj_Q4)</f>
        <v>1</v>
      </c>
      <c r="J183" s="114">
        <v>1</v>
      </c>
      <c r="K183" s="114">
        <v>1</v>
      </c>
      <c r="L183" s="114">
        <v>1</v>
      </c>
      <c r="M183" s="58"/>
      <c r="N183" s="121"/>
      <c r="O183" s="121"/>
      <c r="P183" s="121"/>
      <c r="Q183" s="121"/>
      <c r="R183" s="122"/>
      <c r="S183" s="61"/>
    </row>
    <row r="184" spans="1:19" x14ac:dyDescent="0.2">
      <c r="L184" s="68"/>
    </row>
  </sheetData>
  <mergeCells count="5">
    <mergeCell ref="D2:H2"/>
    <mergeCell ref="I2:R2"/>
    <mergeCell ref="D3:H3"/>
    <mergeCell ref="I3:M3"/>
    <mergeCell ref="N3:R3"/>
  </mergeCells>
  <conditionalFormatting sqref="I7:M68 I173:M180 M69:M172">
    <cfRule type="cellIs" dxfId="11" priority="6" operator="greaterThan">
      <formula>0</formula>
    </cfRule>
  </conditionalFormatting>
  <conditionalFormatting sqref="I68:M68 I173:M180 M69:M172">
    <cfRule type="cellIs" dxfId="10" priority="7" operator="greaterThan">
      <formula>0</formula>
    </cfRule>
  </conditionalFormatting>
  <conditionalFormatting sqref="I182:M183">
    <cfRule type="cellIs" dxfId="9" priority="3" operator="greaterThan">
      <formula>0</formula>
    </cfRule>
  </conditionalFormatting>
  <conditionalFormatting sqref="I182:M183">
    <cfRule type="cellIs" dxfId="8" priority="4" operator="greaterThan">
      <formula>0</formula>
    </cfRule>
  </conditionalFormatting>
  <conditionalFormatting sqref="I70:L172">
    <cfRule type="cellIs" dxfId="7" priority="2" operator="greaterThan">
      <formula>0</formula>
    </cfRule>
  </conditionalFormatting>
  <conditionalFormatting sqref="I69:L172">
    <cfRule type="cellIs" dxfId="6" priority="1" operator="greaterThan">
      <formula>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DAB4-99FC-476F-A6E9-1E83D47C663C}">
  <sheetPr>
    <tabColor theme="9" tint="0.59999389629810485"/>
  </sheetPr>
  <dimension ref="A1:EJ240"/>
  <sheetViews>
    <sheetView zoomScaleNormal="100" workbookViewId="0">
      <pane xSplit="7" ySplit="9" topLeftCell="J10" activePane="bottomRight" state="frozen"/>
      <selection activeCell="U192" sqref="U192"/>
      <selection pane="topRight" activeCell="U192" sqref="U192"/>
      <selection pane="bottomLeft" activeCell="U192" sqref="U192"/>
      <selection pane="bottomRight" activeCell="X69" sqref="X69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Q4Impacts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7"/>
      <c r="BB6" s="198" t="s">
        <v>740</v>
      </c>
      <c r="BC6" s="198" t="s">
        <v>741</v>
      </c>
      <c r="BD6" s="198" t="s">
        <v>304</v>
      </c>
      <c r="BE6" s="198" t="s">
        <v>742</v>
      </c>
      <c r="BF6" s="198" t="s">
        <v>743</v>
      </c>
      <c r="BG6" s="198" t="s">
        <v>744</v>
      </c>
      <c r="BH6" s="198" t="s">
        <v>741</v>
      </c>
      <c r="BI6" s="198" t="s">
        <v>304</v>
      </c>
      <c r="BJ6" s="198" t="s">
        <v>742</v>
      </c>
      <c r="BK6" s="198" t="s">
        <v>743</v>
      </c>
      <c r="BL6" s="199"/>
      <c r="BM6" s="199"/>
      <c r="BN6" s="199" t="s">
        <v>742</v>
      </c>
      <c r="BO6" s="199"/>
      <c r="BP6" s="199" t="s">
        <v>742</v>
      </c>
      <c r="BQ6" s="200"/>
      <c r="BR6" s="200"/>
      <c r="BS6" s="200"/>
      <c r="BT6" s="200" t="s">
        <v>745</v>
      </c>
      <c r="BU6" s="200"/>
      <c r="BV6" s="200"/>
      <c r="BW6" s="200"/>
      <c r="BX6" s="200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7"/>
      <c r="BB7" s="201" t="s">
        <v>585</v>
      </c>
      <c r="BC7" s="201" t="s">
        <v>585</v>
      </c>
      <c r="BD7" s="201" t="s">
        <v>746</v>
      </c>
      <c r="BE7" s="201" t="s">
        <v>747</v>
      </c>
      <c r="BF7" s="201" t="s">
        <v>746</v>
      </c>
      <c r="BG7" s="201" t="s">
        <v>748</v>
      </c>
      <c r="BH7" s="201" t="s">
        <v>749</v>
      </c>
      <c r="BI7" s="201" t="s">
        <v>771</v>
      </c>
      <c r="BJ7" s="201" t="s">
        <v>750</v>
      </c>
      <c r="BK7" s="201" t="s">
        <v>751</v>
      </c>
      <c r="BL7" s="199"/>
      <c r="BM7" s="199"/>
      <c r="BN7" s="199" t="s">
        <v>747</v>
      </c>
      <c r="BO7" s="199"/>
      <c r="BP7" s="199" t="s">
        <v>750</v>
      </c>
      <c r="BQ7" s="200"/>
      <c r="BR7" s="200"/>
      <c r="BS7" s="202" t="str">
        <f ca="1">$A$1</f>
        <v>Q4Impacts</v>
      </c>
      <c r="BT7" s="200" t="s">
        <v>747</v>
      </c>
      <c r="BU7" s="200"/>
      <c r="BV7" s="200"/>
      <c r="BW7" s="202" t="str">
        <f ca="1">$A$1</f>
        <v>Q4Impacts</v>
      </c>
      <c r="BX7" s="200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Q4Shock!shock</f>
        <v>0</v>
      </c>
      <c r="Q8" s="28">
        <f t="array" aca="1" ref="Q8:Q180" ca="1">IF(Constraint_Selector_Mod_Q4=1,dm_exo,MMULT(MINVERSE(M),MMULT(N,dm_exo)))</f>
        <v>-655.93949973240331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ref="U8:U179" ca="1">dm_endo/x*100</f>
        <v>-0.34074548292059476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MMULT(Z/TRANSPOSE(x),dm_exo)</f>
        <v>0</v>
      </c>
      <c r="Y8" s="28">
        <f ca="1">Q8-X8</f>
        <v>-655.93949973240331</v>
      </c>
      <c r="Z8" s="33">
        <f ca="1">RANK(X8,X$8:X$69,1)</f>
        <v>43</v>
      </c>
      <c r="AA8" s="33">
        <f ca="1">RANK(Y8,Y$8:Y$69,1)</f>
        <v>6</v>
      </c>
      <c r="AB8" s="33">
        <f t="shared" ref="AB8:AB69" ca="1" si="1">RANK(Q8,Q$8:Q$69,1)</f>
        <v>11</v>
      </c>
      <c r="AC8" s="21">
        <v>1</v>
      </c>
      <c r="AD8" s="6" t="str">
        <f ca="1">INDEX($A$8:$A$69,MATCH($AC8,$Z$8:$Z$69,0),1)</f>
        <v>altrp</v>
      </c>
      <c r="AE8" s="6">
        <f ca="1">INDEX($X$8:$X$69,MATCH($AC8,$Z$8:$Z$69,0),1)</f>
        <v>-4089.424668174197</v>
      </c>
      <c r="AF8" s="6" t="str">
        <f t="shared" ref="AF8:AF69" ca="1" si="2">INDEX($A$8:$A$69,MATCH($AC8,$AA$8:$AA$69,0),1)</f>
        <v>awtrd</v>
      </c>
      <c r="AG8" s="6">
        <f t="shared" ref="AG8:AG69" ca="1" si="3">INDEX($Y$8:$Y$69,MATCH($AC8,$AA$8:$AA$69,0),1)</f>
        <v>-1221.7047123559335</v>
      </c>
      <c r="AH8" s="6" t="str">
        <f t="shared" ref="AH8:AH69" ca="1" si="4">INDEX($A$8:$A$69,MATCH($AC8,$AB$8:$AB$69,0),1)</f>
        <v>altrp</v>
      </c>
      <c r="AI8" s="6">
        <f t="shared" ref="AI8:AI69" ca="1" si="5">INDEX($Q$8:$Q$69,MATCH($AC8,$AB$8:$AB$69,0),1)</f>
        <v>-5035.0315254788338</v>
      </c>
      <c r="AJ8" s="17"/>
      <c r="AK8" s="6">
        <f t="array" ref="AK8:AK69">gdp_act/x_act*x_act</f>
        <v>71772.679721382781</v>
      </c>
      <c r="AL8" s="6">
        <f t="array" ref="AL8:AL69" ca="1">gdp_act/x_act*first_rnd</f>
        <v>0</v>
      </c>
      <c r="AM8" s="6">
        <f ca="1">AN8-AL8</f>
        <v>-244.56216412167757</v>
      </c>
      <c r="AN8" s="6" cm="1">
        <f t="array" aca="1" ref="AN8:AN69" ca="1">gdp_act/x_act*dm_endo_act</f>
        <v>-244.56216412167757</v>
      </c>
      <c r="AO8" s="33">
        <f ca="1">RANK(AN8,AN$8:AN$69,1)</f>
        <v>13</v>
      </c>
      <c r="AP8" s="34" cm="1">
        <f t="array" aca="1" ref="AP8:AS69" ca="1">EMP_all*EMP_ELAS_all/x_act*dm_endo_act</f>
        <v>-0.949675377952513</v>
      </c>
      <c r="AQ8" s="34">
        <f ca="1"/>
        <v>-0.62207323918756008</v>
      </c>
      <c r="AR8" s="34">
        <f ca="1"/>
        <v>-0.4042987939583283</v>
      </c>
      <c r="AS8" s="34">
        <f ca="1"/>
        <v>-0.24199609537814781</v>
      </c>
      <c r="AT8" s="34">
        <f ca="1">SUM(AP8:AS8)</f>
        <v>-2.2180435064765494</v>
      </c>
      <c r="AU8" s="33">
        <f ca="1">RANK(AT8,AT$8:AT$69,1)</f>
        <v>5</v>
      </c>
      <c r="AV8" s="21">
        <v>1</v>
      </c>
      <c r="AW8" s="6" t="str">
        <f t="shared" ref="AW8:AW69" ca="1" si="6">INDEX($A$8:$A$69,MATCH($AV8,$AO$8:$AO$69,0),1)</f>
        <v>altrp</v>
      </c>
      <c r="AX8" s="6">
        <f ca="1">INDEX($AN$8:$AN$69,MATCH($AV8,$AO$8:$AO$69,0),1)</f>
        <v>-2716.0187957513881</v>
      </c>
      <c r="AY8" s="6" t="str">
        <f t="shared" ref="AY8:AY69" ca="1" si="7">INDEX($A$8:$A$69,MATCH($AV8,$AU$8:$AU$69,0),1)</f>
        <v>artrd</v>
      </c>
      <c r="AZ8" s="6">
        <f ca="1">INDEX($AT$8:$AT$69,MATCH($AV8,$AU$8:$AU$69,0),1)</f>
        <v>-4.021166353868221</v>
      </c>
      <c r="BA8" s="197"/>
      <c r="BB8" s="36">
        <f>100*AK8/SUM(AK$8:AK$69)</f>
        <v>2.0198072663457785</v>
      </c>
      <c r="BC8" s="36">
        <f t="array" aca="1" ref="BC8:BC69" ca="1">100*_xlfn.ANCHORARRAY(AN8)/AK8:AK69</f>
        <v>-0.34074548292059481</v>
      </c>
      <c r="BD8" s="33">
        <f ca="1">RANK(BC8,BC$8:BC$69,1)</f>
        <v>21</v>
      </c>
      <c r="BE8" s="203">
        <f t="array" ref="BE8:BE69" ca="1">BB8:BB69*BC8:BC69/100</f>
        <v>-6.8824020237751868E-3</v>
      </c>
      <c r="BF8" s="33">
        <f ca="1">RANK(BE8,BE$8:BE$69,1)</f>
        <v>13</v>
      </c>
      <c r="BG8" s="36">
        <f>100*M8/SUM(M$8:M$69)</f>
        <v>4.2974746915495263</v>
      </c>
      <c r="BH8" s="36">
        <f t="array" ref="BH8:BH69" ca="1">100*AT8:AT69/M8:M69</f>
        <v>-0.34074548292059481</v>
      </c>
      <c r="BI8" s="33">
        <f ca="1">RANK(BH8,BH$8:BH$69,1)</f>
        <v>14</v>
      </c>
      <c r="BJ8" s="203">
        <f t="array" ref="BJ8:BJ69" ca="1">BG8:BG69*BH8:BH69/100</f>
        <v>-1.4643450891110776E-2</v>
      </c>
      <c r="BK8" s="33">
        <f ca="1">RANK(BJ8,BJ$8:BJ$69,1)</f>
        <v>5</v>
      </c>
      <c r="BL8" s="204">
        <v>1</v>
      </c>
      <c r="BM8" s="6" t="str">
        <f t="shared" ref="BM8:BM69" ca="1" si="8">INDEX($A$8:$A$69,MATCH($BL8,$BF$8:$BF$69,0),1)</f>
        <v>altrp</v>
      </c>
      <c r="BN8" s="42">
        <f t="shared" ref="BN8:BN69" ca="1" si="9">INDEX($BE$8:$BE$69,MATCH($BL8,$BF$8:$BF$69,0),1)</f>
        <v>-7.6433463547495265E-2</v>
      </c>
      <c r="BO8" s="6" t="str">
        <f ca="1">INDEX($A$8:$A$69,MATCH($BL8,$BK$8:$BK$69,0),1)</f>
        <v>artrd</v>
      </c>
      <c r="BP8" s="42">
        <f ca="1">INDEX($BJ$8:$BJ$69,MATCH($BL8,$BK$8:$BK$69,0),1)</f>
        <v>-2.6547609123048928E-2</v>
      </c>
      <c r="BQ8" s="205">
        <v>1</v>
      </c>
      <c r="BR8" s="6" t="str">
        <f ca="1">INDEX($A$8:$A$69,MATCH($BQ8,$BD$8:$BD$69,0),1)</f>
        <v>aleat</v>
      </c>
      <c r="BS8" s="6" t="str">
        <f ca="1">VLOOKUP(BR8,Notes!$A$12:$B$206,2,0)</f>
        <v>Tanning and dressing of leather</v>
      </c>
      <c r="BT8" s="42">
        <f ca="1">INDEX($BC$8:$BC$69,MATCH($BL8,$BD$8:$BD$69,0),1)</f>
        <v>-2.5435080587841661</v>
      </c>
      <c r="BU8" s="205">
        <v>1</v>
      </c>
      <c r="BV8" s="6" t="str">
        <f ca="1">INDEX($A$8:$A$69,MATCH($BU8,$BI$8:$BI$69,0),1)</f>
        <v>aleat</v>
      </c>
      <c r="BW8" s="6" t="str">
        <f ca="1">VLOOKUP(BV8,Notes!$A$12:$B$206,2,0)</f>
        <v>Tanning and dressing of leather</v>
      </c>
      <c r="BX8" s="42">
        <f t="shared" ref="BX8:BX69" ca="1" si="10">INDEX($BH$8:$BH$69,MATCH($BQ8,$BI$8:$BI$69,0),1)</f>
        <v>-2.3339688739364695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-75.781828026185835</v>
      </c>
      <c r="R9" s="28">
        <v>0</v>
      </c>
      <c r="S9" s="28"/>
      <c r="T9" s="35" t="e">
        <f ca="1"/>
        <v>#DIV/0!</v>
      </c>
      <c r="U9" s="30">
        <f ca="1"/>
        <v>-0.39622317287770137</v>
      </c>
      <c r="V9" s="31">
        <v>0</v>
      </c>
      <c r="W9" s="32">
        <f ca="1"/>
        <v>-0.39622317287770137</v>
      </c>
      <c r="X9" s="28">
        <f ca="1"/>
        <v>0</v>
      </c>
      <c r="Y9" s="28">
        <f ca="1">Q9-X9</f>
        <v>-75.781828026185835</v>
      </c>
      <c r="Z9" s="33">
        <f t="shared" ref="Z9:AA69" ca="1" si="11">RANK(X9,X$8:X$69,1)</f>
        <v>43</v>
      </c>
      <c r="AA9" s="33">
        <f t="shared" ca="1" si="11"/>
        <v>40</v>
      </c>
      <c r="AB9" s="33">
        <f t="shared" ca="1" si="1"/>
        <v>45</v>
      </c>
      <c r="AC9" s="21">
        <v>2</v>
      </c>
      <c r="AD9" s="6" t="str">
        <f t="shared" ref="AD9:AD69" ca="1" si="12">INDEX($A$8:$A$69,MATCH($AC9,$Z$8:$Z$69,0),1)</f>
        <v>afood</v>
      </c>
      <c r="AE9" s="6">
        <f t="shared" ref="AE9:AE69" ca="1" si="13">INDEX($X$8:$X$69,MATCH($AC9,$Z$8:$Z$69,0),1)</f>
        <v>-1995.9696780287213</v>
      </c>
      <c r="AF9" s="6" t="str">
        <f t="shared" ca="1" si="2"/>
        <v>artrd</v>
      </c>
      <c r="AG9" s="6">
        <f t="shared" ca="1" si="3"/>
        <v>-981.32938136209191</v>
      </c>
      <c r="AH9" s="6" t="str">
        <f t="shared" ca="1" si="4"/>
        <v>afood</v>
      </c>
      <c r="AI9" s="6">
        <f t="shared" ca="1" si="5"/>
        <v>-2381.0122528635288</v>
      </c>
      <c r="AJ9" s="17"/>
      <c r="AK9" s="6">
        <v>6711.9146317608192</v>
      </c>
      <c r="AL9" s="6">
        <f ca="1"/>
        <v>0</v>
      </c>
      <c r="AM9" s="6">
        <f t="shared" ref="AM9:AM69" ca="1" si="14">AN9-AL9</f>
        <v>-26.594161114805402</v>
      </c>
      <c r="AN9" s="6">
        <f ca="1"/>
        <v>-26.594161114805402</v>
      </c>
      <c r="AO9" s="33">
        <f t="shared" ref="AO9:AO69" ca="1" si="15">RANK(AN9,AN$8:AN$69,1)</f>
        <v>41</v>
      </c>
      <c r="AP9" s="34">
        <f ca="1"/>
        <v>-7.8104473052819118E-2</v>
      </c>
      <c r="AQ9" s="34">
        <f ca="1"/>
        <v>-3.7417629102316344E-2</v>
      </c>
      <c r="AR9" s="34">
        <f ca="1"/>
        <v>-3.1609531925229473E-2</v>
      </c>
      <c r="AS9" s="34">
        <f ca="1"/>
        <v>-1.0091835392056672E-2</v>
      </c>
      <c r="AT9" s="34">
        <f t="shared" ref="AT9:AT69" ca="1" si="16">SUM(AP9:AS9)</f>
        <v>-0.15722346947242161</v>
      </c>
      <c r="AU9" s="33">
        <f t="shared" ref="AU9:AU69" ca="1" si="17">RANK(AT9,AT$8:AT$69,1)</f>
        <v>26</v>
      </c>
      <c r="AV9" s="21">
        <v>2</v>
      </c>
      <c r="AW9" s="6" t="str">
        <f t="shared" ca="1" si="6"/>
        <v>anobs</v>
      </c>
      <c r="AX9" s="6">
        <f t="shared" ref="AX9:AX69" ca="1" si="18">INDEX($AN$8:$AN$69,MATCH($AV9,$AO$8:$AO$69,0),1)</f>
        <v>-1047.6259825446075</v>
      </c>
      <c r="AY9" s="6" t="str">
        <f t="shared" ca="1" si="7"/>
        <v>aobus</v>
      </c>
      <c r="AZ9" s="6">
        <f t="shared" ref="AZ9:AZ69" ca="1" si="19">INDEX($AT$8:$AT$69,MATCH($AV9,$AU$8:$AU$69,0),1)</f>
        <v>-3.1200000301267021</v>
      </c>
      <c r="BA9" s="197"/>
      <c r="BB9" s="36">
        <f t="shared" ref="BB9:BB69" si="20">100*AK9/SUM(AK$8:AK$69)</f>
        <v>0.18888487927369624</v>
      </c>
      <c r="BC9" s="36">
        <f ca="1"/>
        <v>-0.39622317287770131</v>
      </c>
      <c r="BD9" s="33">
        <f t="shared" ref="BD9:BD69" ca="1" si="21">RANK(BC9,BC$8:BC$69,1)</f>
        <v>14</v>
      </c>
      <c r="BE9" s="203">
        <f ca="1"/>
        <v>-7.4840566174445486E-4</v>
      </c>
      <c r="BF9" s="33">
        <f t="shared" ref="BF9:BF69" ca="1" si="22">RANK(BE9,BE$8:BE$69,1)</f>
        <v>41</v>
      </c>
      <c r="BG9" s="36">
        <f t="shared" ref="BG9:BG69" si="23">100*M9/SUM(M$8:M$69)</f>
        <v>0.26196958907682993</v>
      </c>
      <c r="BH9" s="42">
        <f ca="1"/>
        <v>-0.39622317287770126</v>
      </c>
      <c r="BI9" s="33">
        <f t="shared" ref="BI9:BI69" ca="1" si="24">RANK(BH9,BH$8:BH$69,1)</f>
        <v>12</v>
      </c>
      <c r="BJ9" s="203">
        <f ca="1"/>
        <v>-1.0379842178148914E-3</v>
      </c>
      <c r="BK9" s="33">
        <f t="shared" ref="BK9:BK69" ca="1" si="25">RANK(BJ9,BJ$8:BJ$69,1)</f>
        <v>26</v>
      </c>
      <c r="BL9" s="204">
        <v>2</v>
      </c>
      <c r="BM9" s="6" t="str">
        <f t="shared" ca="1" si="8"/>
        <v>anobs</v>
      </c>
      <c r="BN9" s="42">
        <f t="shared" ca="1" si="9"/>
        <v>-2.9482005968990269E-2</v>
      </c>
      <c r="BO9" s="6" t="str">
        <f t="shared" ref="BO9:BO69" ca="1" si="26">INDEX($A$8:$A$69,MATCH($AV9,$AU$8:$AU$69,0),1)</f>
        <v>aobus</v>
      </c>
      <c r="BP9" s="42">
        <f t="shared" ref="BP9:BP69" ca="1" si="27">INDEX($BJ$8:$BJ$69,MATCH($BL9,$BK$8:$BK$69,0),1)</f>
        <v>-2.059813844409257E-2</v>
      </c>
      <c r="BQ9" s="205">
        <v>2</v>
      </c>
      <c r="BR9" s="6" t="str">
        <f t="shared" ref="BR9:BR69" ca="1" si="28">INDEX($A$8:$A$69,MATCH($BL9,$BF$8:$BF$69,0),1)</f>
        <v>anobs</v>
      </c>
      <c r="BS9" s="6" t="str">
        <f ca="1">VLOOKUP(BR9,Notes!$A$12:$B$206,2,0)</f>
        <v>Non-observed, informal, non-profit, households,</v>
      </c>
      <c r="BT9" s="42">
        <f t="shared" ref="BT9:BT69" ca="1" si="29">INDEX($BC$8:$BC$69,MATCH($BL9,$BD$8:$BD$69,0),1)</f>
        <v>-2.4514166064148042</v>
      </c>
      <c r="BU9" s="205">
        <v>2</v>
      </c>
      <c r="BV9" s="6" t="str">
        <f t="shared" ref="BV9:BV69" ca="1" si="30">INDEX($A$8:$A$69,MATCH($AV9,$AU$8:$AU$69,0),1)</f>
        <v>aobus</v>
      </c>
      <c r="BW9" s="6" t="str">
        <f ca="1">VLOOKUP(BV9,Notes!$A$12:$B$206,2,0)</f>
        <v>Other business activities</v>
      </c>
      <c r="BX9" s="42">
        <f t="shared" ca="1" si="10"/>
        <v>-1.3558275780810902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-25.561543203154464</v>
      </c>
      <c r="R10" s="28">
        <v>0</v>
      </c>
      <c r="S10" s="28"/>
      <c r="T10" s="35" t="e">
        <f ca="1"/>
        <v>#DIV/0!</v>
      </c>
      <c r="U10" s="30">
        <f ca="1"/>
        <v>-0.35685768108410676</v>
      </c>
      <c r="V10" s="31">
        <v>0</v>
      </c>
      <c r="W10" s="32">
        <f ca="1"/>
        <v>-0.35685768108410676</v>
      </c>
      <c r="X10" s="28">
        <f ca="1"/>
        <v>0</v>
      </c>
      <c r="Y10" s="28">
        <f t="shared" ref="Y10:Y69" ca="1" si="31">Q10-X10</f>
        <v>-25.561543203154464</v>
      </c>
      <c r="Z10" s="33">
        <f t="shared" ca="1" si="11"/>
        <v>43</v>
      </c>
      <c r="AA10" s="33">
        <f t="shared" ca="1" si="11"/>
        <v>48</v>
      </c>
      <c r="AB10" s="33">
        <f t="shared" ca="1" si="1"/>
        <v>50</v>
      </c>
      <c r="AC10" s="21">
        <v>3</v>
      </c>
      <c r="AD10" s="6" t="str">
        <f t="shared" ca="1" si="12"/>
        <v>aatrp</v>
      </c>
      <c r="AE10" s="6">
        <f t="shared" ca="1" si="13"/>
        <v>-977.24552963054123</v>
      </c>
      <c r="AF10" s="6" t="str">
        <f t="shared" ca="1" si="2"/>
        <v>altrp</v>
      </c>
      <c r="AG10" s="6">
        <f t="shared" ca="1" si="3"/>
        <v>-945.60685730463683</v>
      </c>
      <c r="AH10" s="6" t="str">
        <f t="shared" ca="1" si="4"/>
        <v>anobs</v>
      </c>
      <c r="AI10" s="6">
        <f t="shared" ca="1" si="5"/>
        <v>-1598.4454216022016</v>
      </c>
      <c r="AJ10" s="17"/>
      <c r="AK10" s="6">
        <v>5109.3359822034436</v>
      </c>
      <c r="AL10" s="6">
        <f ca="1"/>
        <v>0</v>
      </c>
      <c r="AM10" s="6">
        <f t="shared" ca="1" si="14"/>
        <v>-18.233057904887076</v>
      </c>
      <c r="AN10" s="6">
        <f ca="1"/>
        <v>-18.233057904887076</v>
      </c>
      <c r="AO10" s="33">
        <f t="shared" ca="1" si="15"/>
        <v>46</v>
      </c>
      <c r="AP10" s="34">
        <f ca="1"/>
        <v>-1.1079404697137835E-2</v>
      </c>
      <c r="AQ10" s="34">
        <f ca="1"/>
        <v>-8.8085945196906719E-3</v>
      </c>
      <c r="AR10" s="34">
        <f ca="1"/>
        <v>-1.4379097533553284E-2</v>
      </c>
      <c r="AS10" s="34">
        <f ca="1"/>
        <v>-6.3467860539324185E-3</v>
      </c>
      <c r="AT10" s="34">
        <f t="shared" ca="1" si="16"/>
        <v>-4.0613882804314209E-2</v>
      </c>
      <c r="AU10" s="33">
        <f t="shared" ca="1" si="17"/>
        <v>45</v>
      </c>
      <c r="AV10" s="21">
        <v>3</v>
      </c>
      <c r="AW10" s="6" t="str">
        <f t="shared" ca="1" si="6"/>
        <v>afood</v>
      </c>
      <c r="AX10" s="6">
        <f t="shared" ca="1" si="18"/>
        <v>-695.9890788088785</v>
      </c>
      <c r="AY10" s="6" t="str">
        <f t="shared" ca="1" si="7"/>
        <v>acnst</v>
      </c>
      <c r="AZ10" s="6">
        <f t="shared" ca="1" si="19"/>
        <v>-2.6004706565764795</v>
      </c>
      <c r="BA10" s="197"/>
      <c r="BB10" s="36">
        <f t="shared" si="20"/>
        <v>0.14378554601998406</v>
      </c>
      <c r="BC10" s="36">
        <f ca="1"/>
        <v>-0.3568576810841067</v>
      </c>
      <c r="BD10" s="33">
        <f t="shared" ca="1" si="21"/>
        <v>18</v>
      </c>
      <c r="BE10" s="203">
        <f ca="1"/>
        <v>-5.1310976526103616E-4</v>
      </c>
      <c r="BF10" s="33">
        <f t="shared" ca="1" si="22"/>
        <v>46</v>
      </c>
      <c r="BG10" s="36">
        <f t="shared" si="23"/>
        <v>7.5136824542983718E-2</v>
      </c>
      <c r="BH10" s="42">
        <f ca="1"/>
        <v>-0.35685768108410676</v>
      </c>
      <c r="BI10" s="33">
        <f t="shared" ca="1" si="24"/>
        <v>13</v>
      </c>
      <c r="BJ10" s="203">
        <f ca="1"/>
        <v>-2.6813152970432572E-4</v>
      </c>
      <c r="BK10" s="33">
        <f t="shared" ca="1" si="25"/>
        <v>45</v>
      </c>
      <c r="BL10" s="204">
        <v>3</v>
      </c>
      <c r="BM10" s="6" t="str">
        <f t="shared" ca="1" si="8"/>
        <v>afood</v>
      </c>
      <c r="BN10" s="42">
        <f t="shared" ca="1" si="9"/>
        <v>-1.9586335693923759E-2</v>
      </c>
      <c r="BO10" s="6" t="str">
        <f t="shared" ca="1" si="26"/>
        <v>acnst</v>
      </c>
      <c r="BP10" s="42">
        <f t="shared" ca="1" si="27"/>
        <v>-1.7168222463698944E-2</v>
      </c>
      <c r="BQ10" s="205">
        <v>3</v>
      </c>
      <c r="BR10" s="6" t="str">
        <f t="shared" ca="1" si="28"/>
        <v>afood</v>
      </c>
      <c r="BS10" s="6" t="str">
        <f ca="1">VLOOKUP(BR10,Notes!$A$12:$B$206,2,0)</f>
        <v>Food</v>
      </c>
      <c r="BT10" s="42">
        <f t="shared" ca="1" si="29"/>
        <v>-1.336459754672964</v>
      </c>
      <c r="BU10" s="205">
        <v>3</v>
      </c>
      <c r="BV10" s="6" t="str">
        <f t="shared" ca="1" si="30"/>
        <v>acnst</v>
      </c>
      <c r="BW10" s="6" t="str">
        <f ca="1">VLOOKUP(BV10,Notes!$A$12:$B$206,2,0)</f>
        <v>Construction</v>
      </c>
      <c r="BX10" s="42">
        <f t="shared" ca="1" si="10"/>
        <v>-0.79372476015664739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-125.64195292895987</v>
      </c>
      <c r="R11" s="28">
        <v>0</v>
      </c>
      <c r="S11" s="28"/>
      <c r="T11" s="35" t="e">
        <f ca="1"/>
        <v>#DIV/0!</v>
      </c>
      <c r="U11" s="30">
        <f ca="1"/>
        <v>-0.11158403479955543</v>
      </c>
      <c r="V11" s="31">
        <v>0</v>
      </c>
      <c r="W11" s="32">
        <f ca="1"/>
        <v>-0.11158403479955543</v>
      </c>
      <c r="X11" s="28">
        <f ca="1"/>
        <v>0</v>
      </c>
      <c r="Y11" s="28">
        <f t="shared" ca="1" si="31"/>
        <v>-125.64195292895987</v>
      </c>
      <c r="Z11" s="33">
        <f t="shared" ca="1" si="11"/>
        <v>43</v>
      </c>
      <c r="AA11" s="33">
        <f t="shared" ca="1" si="11"/>
        <v>28</v>
      </c>
      <c r="AB11" s="33">
        <f t="shared" ca="1" si="1"/>
        <v>36</v>
      </c>
      <c r="AC11" s="21">
        <v>4</v>
      </c>
      <c r="AD11" s="6" t="str">
        <f t="shared" ca="1" si="12"/>
        <v>anobs</v>
      </c>
      <c r="AE11" s="6">
        <f t="shared" ca="1" si="13"/>
        <v>-728.45115622669096</v>
      </c>
      <c r="AF11" s="6" t="str">
        <f t="shared" ca="1" si="2"/>
        <v>anobs</v>
      </c>
      <c r="AG11" s="6">
        <f t="shared" ca="1" si="3"/>
        <v>-869.99426537551062</v>
      </c>
      <c r="AH11" s="6" t="str">
        <f t="shared" ca="1" si="4"/>
        <v>awtrd</v>
      </c>
      <c r="AI11" s="6">
        <f t="shared" ca="1" si="5"/>
        <v>-1221.7047123559335</v>
      </c>
      <c r="AJ11" s="17"/>
      <c r="AK11" s="6">
        <v>66041.550037649853</v>
      </c>
      <c r="AL11" s="6">
        <f ca="1"/>
        <v>0</v>
      </c>
      <c r="AM11" s="6">
        <f t="shared" ca="1" si="14"/>
        <v>-73.691826176177031</v>
      </c>
      <c r="AN11" s="6">
        <f ca="1"/>
        <v>-73.691826176177031</v>
      </c>
      <c r="AO11" s="33">
        <f t="shared" ca="1" si="15"/>
        <v>25</v>
      </c>
      <c r="AP11" s="34">
        <f ca="1"/>
        <v>-8.0650616782656191E-3</v>
      </c>
      <c r="AQ11" s="34">
        <f ca="1"/>
        <v>-1.0960032920117322E-2</v>
      </c>
      <c r="AR11" s="34">
        <f ca="1"/>
        <v>-1.3212071215873027E-2</v>
      </c>
      <c r="AS11" s="34">
        <f ca="1"/>
        <v>-1.5437802327663215E-2</v>
      </c>
      <c r="AT11" s="34">
        <f t="shared" ca="1" si="16"/>
        <v>-4.7674968141919183E-2</v>
      </c>
      <c r="AU11" s="33">
        <f t="shared" ca="1" si="17"/>
        <v>43</v>
      </c>
      <c r="AV11" s="21">
        <v>4</v>
      </c>
      <c r="AW11" s="6" t="str">
        <f t="shared" ca="1" si="6"/>
        <v>awtrd</v>
      </c>
      <c r="AX11" s="6">
        <f t="shared" ca="1" si="18"/>
        <v>-626.55052470524959</v>
      </c>
      <c r="AY11" s="6" t="str">
        <f t="shared" ca="1" si="7"/>
        <v>altrp</v>
      </c>
      <c r="AZ11" s="6">
        <f t="shared" ca="1" si="19"/>
        <v>-2.4800396087638603</v>
      </c>
      <c r="BA11" s="197"/>
      <c r="BB11" s="36">
        <f t="shared" si="20"/>
        <v>1.8585233707951285</v>
      </c>
      <c r="BC11" s="36">
        <f ca="1"/>
        <v>-0.11158403479955543</v>
      </c>
      <c r="BD11" s="33">
        <f t="shared" ca="1" si="21"/>
        <v>49</v>
      </c>
      <c r="BE11" s="203">
        <f ca="1"/>
        <v>-2.073815364825907E-3</v>
      </c>
      <c r="BF11" s="33">
        <f t="shared" ca="1" si="22"/>
        <v>25</v>
      </c>
      <c r="BG11" s="36">
        <f t="shared" si="23"/>
        <v>0.54159801801598062</v>
      </c>
      <c r="BH11" s="42">
        <f ca="1"/>
        <v>-5.811479627786495E-2</v>
      </c>
      <c r="BI11" s="33">
        <f t="shared" ca="1" si="24"/>
        <v>51</v>
      </c>
      <c r="BJ11" s="203">
        <f ca="1"/>
        <v>-3.1474858481494143E-4</v>
      </c>
      <c r="BK11" s="33">
        <f t="shared" ca="1" si="25"/>
        <v>43</v>
      </c>
      <c r="BL11" s="204">
        <v>4</v>
      </c>
      <c r="BM11" s="6" t="str">
        <f t="shared" ca="1" si="8"/>
        <v>awtrd</v>
      </c>
      <c r="BN11" s="42">
        <f t="shared" ca="1" si="9"/>
        <v>-1.7632214756994748E-2</v>
      </c>
      <c r="BO11" s="6" t="str">
        <f t="shared" ca="1" si="26"/>
        <v>altrp</v>
      </c>
      <c r="BP11" s="42">
        <f t="shared" ca="1" si="27"/>
        <v>-1.6373140613744373E-2</v>
      </c>
      <c r="BQ11" s="205">
        <v>4</v>
      </c>
      <c r="BR11" s="6" t="str">
        <f t="shared" ca="1" si="28"/>
        <v>awtrd</v>
      </c>
      <c r="BS11" s="6" t="str">
        <f ca="1">VLOOKUP(BR11,Notes!$A$12:$B$206,2,0)</f>
        <v>Wholesale trade, commission trade</v>
      </c>
      <c r="BT11" s="42">
        <f t="shared" ca="1" si="29"/>
        <v>-1.2763123277658301</v>
      </c>
      <c r="BU11" s="205">
        <v>4</v>
      </c>
      <c r="BV11" s="6" t="str">
        <f t="shared" ca="1" si="30"/>
        <v>altrp</v>
      </c>
      <c r="BW11" s="6" t="str">
        <f ca="1">VLOOKUP(BV11,Notes!$A$12:$B$206,2,0)</f>
        <v>Land transport, transport via pipe lines</v>
      </c>
      <c r="BX11" s="42">
        <f t="shared" ca="1" si="10"/>
        <v>-0.64351767351669187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-35.694614340670469</v>
      </c>
      <c r="R12" s="28">
        <v>0</v>
      </c>
      <c r="S12" s="28"/>
      <c r="T12" s="35" t="e">
        <f ca="1"/>
        <v>#DIV/0!</v>
      </c>
      <c r="U12" s="30">
        <f ca="1"/>
        <v>-4.8187002251993578E-2</v>
      </c>
      <c r="V12" s="31">
        <v>0</v>
      </c>
      <c r="W12" s="32">
        <f ca="1"/>
        <v>-4.8187002251993578E-2</v>
      </c>
      <c r="X12" s="28">
        <f ca="1"/>
        <v>0</v>
      </c>
      <c r="Y12" s="28">
        <f t="shared" ca="1" si="31"/>
        <v>-35.694614340670469</v>
      </c>
      <c r="Z12" s="33">
        <f t="shared" ca="1" si="11"/>
        <v>43</v>
      </c>
      <c r="AA12" s="33">
        <f t="shared" ca="1" si="11"/>
        <v>47</v>
      </c>
      <c r="AB12" s="33">
        <f t="shared" ca="1" si="1"/>
        <v>48</v>
      </c>
      <c r="AC12" s="21">
        <v>5</v>
      </c>
      <c r="AD12" s="6" t="str">
        <f t="shared" ca="1" si="12"/>
        <v>aacct</v>
      </c>
      <c r="AE12" s="6">
        <f t="shared" ca="1" si="13"/>
        <v>-546.01526823841698</v>
      </c>
      <c r="AF12" s="6" t="str">
        <f t="shared" ca="1" si="2"/>
        <v>aobus</v>
      </c>
      <c r="AG12" s="6">
        <f t="shared" ca="1" si="3"/>
        <v>-666.9129772272745</v>
      </c>
      <c r="AH12" s="6" t="str">
        <f t="shared" ca="1" si="4"/>
        <v>aatrp</v>
      </c>
      <c r="AI12" s="6">
        <f t="shared" ca="1" si="5"/>
        <v>-1056.0310612272829</v>
      </c>
      <c r="AJ12" s="17"/>
      <c r="AK12" s="6">
        <v>40940.266271125038</v>
      </c>
      <c r="AL12" s="6">
        <f ca="1"/>
        <v>0</v>
      </c>
      <c r="AM12" s="6">
        <f t="shared" ca="1" si="14"/>
        <v>-19.727887030039188</v>
      </c>
      <c r="AN12" s="6">
        <f ca="1"/>
        <v>-19.727887030039188</v>
      </c>
      <c r="AO12" s="33">
        <f t="shared" ca="1" si="15"/>
        <v>45</v>
      </c>
      <c r="AP12" s="34">
        <f ca="1"/>
        <v>-3.9649545022892472E-3</v>
      </c>
      <c r="AQ12" s="34">
        <f ca="1"/>
        <v>-6.5915506814338129E-3</v>
      </c>
      <c r="AR12" s="34">
        <f ca="1"/>
        <v>-9.8357796999346721E-3</v>
      </c>
      <c r="AS12" s="34">
        <f ca="1"/>
        <v>-6.9660566708949316E-3</v>
      </c>
      <c r="AT12" s="34">
        <f t="shared" ca="1" si="16"/>
        <v>-2.7358341554552666E-2</v>
      </c>
      <c r="AU12" s="33">
        <f t="shared" ca="1" si="17"/>
        <v>51</v>
      </c>
      <c r="AV12" s="21">
        <v>5</v>
      </c>
      <c r="AW12" s="6" t="str">
        <f t="shared" ca="1" si="6"/>
        <v>artrd</v>
      </c>
      <c r="AX12" s="6">
        <f t="shared" ca="1" si="18"/>
        <v>-510.26941589796633</v>
      </c>
      <c r="AY12" s="6" t="str">
        <f t="shared" ca="1" si="7"/>
        <v>aagri</v>
      </c>
      <c r="AZ12" s="6">
        <f t="shared" ca="1" si="19"/>
        <v>-2.2180435064765494</v>
      </c>
      <c r="BA12" s="197"/>
      <c r="BB12" s="36">
        <f t="shared" si="20"/>
        <v>1.1521298580678965</v>
      </c>
      <c r="BC12" s="36">
        <f ca="1"/>
        <v>-4.8187002251993571E-2</v>
      </c>
      <c r="BD12" s="33">
        <f t="shared" ca="1" si="21"/>
        <v>58</v>
      </c>
      <c r="BE12" s="203">
        <f ca="1"/>
        <v>-5.5517684065306766E-4</v>
      </c>
      <c r="BF12" s="33">
        <f t="shared" ca="1" si="22"/>
        <v>45</v>
      </c>
      <c r="BG12" s="36">
        <f t="shared" si="23"/>
        <v>0.71567186178632081</v>
      </c>
      <c r="BH12" s="42">
        <f ca="1"/>
        <v>-2.5237666636085187E-2</v>
      </c>
      <c r="BI12" s="33">
        <f t="shared" ca="1" si="24"/>
        <v>57</v>
      </c>
      <c r="BJ12" s="203">
        <f ca="1"/>
        <v>-1.8061887868589597E-4</v>
      </c>
      <c r="BK12" s="33">
        <f t="shared" ca="1" si="25"/>
        <v>51</v>
      </c>
      <c r="BL12" s="204">
        <v>5</v>
      </c>
      <c r="BM12" s="6" t="str">
        <f t="shared" ca="1" si="8"/>
        <v>artrd</v>
      </c>
      <c r="BN12" s="42">
        <f t="shared" ca="1" si="9"/>
        <v>-1.4359863363408385E-2</v>
      </c>
      <c r="BO12" s="6" t="str">
        <f t="shared" ca="1" si="26"/>
        <v>aagri</v>
      </c>
      <c r="BP12" s="42">
        <f t="shared" ca="1" si="27"/>
        <v>-1.4643450891110776E-2</v>
      </c>
      <c r="BQ12" s="205">
        <v>5</v>
      </c>
      <c r="BR12" s="6" t="str">
        <f t="shared" ca="1" si="28"/>
        <v>artrd</v>
      </c>
      <c r="BS12" s="6" t="str">
        <f ca="1">VLOOKUP(BR12,Notes!$A$12:$B$206,2,0)</f>
        <v>Retail trade</v>
      </c>
      <c r="BT12" s="42">
        <f t="shared" ca="1" si="29"/>
        <v>-0.81708198830131262</v>
      </c>
      <c r="BU12" s="205">
        <v>5</v>
      </c>
      <c r="BV12" s="6" t="str">
        <f t="shared" ca="1" si="30"/>
        <v>aagri</v>
      </c>
      <c r="BW12" s="6" t="str">
        <f ca="1">VLOOKUP(BV12,Notes!$A$12:$B$206,2,0)</f>
        <v>Agriculture</v>
      </c>
      <c r="BX12" s="42">
        <f t="shared" ca="1" si="10"/>
        <v>-0.55154457910313837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-143.37483849228275</v>
      </c>
      <c r="R13" s="28">
        <v>0</v>
      </c>
      <c r="S13" s="28"/>
      <c r="T13" s="35" t="e">
        <f ca="1"/>
        <v>#DIV/0!</v>
      </c>
      <c r="U13" s="30">
        <f ca="1"/>
        <v>-5.5825370718330596E-2</v>
      </c>
      <c r="V13" s="31">
        <v>0</v>
      </c>
      <c r="W13" s="32">
        <f ca="1"/>
        <v>-5.5825370718330596E-2</v>
      </c>
      <c r="X13" s="28">
        <f ca="1"/>
        <v>0</v>
      </c>
      <c r="Y13" s="28">
        <f t="shared" ca="1" si="31"/>
        <v>-143.37483849228275</v>
      </c>
      <c r="Z13" s="33">
        <f t="shared" ca="1" si="11"/>
        <v>43</v>
      </c>
      <c r="AA13" s="33">
        <f t="shared" ca="1" si="11"/>
        <v>26</v>
      </c>
      <c r="AB13" s="33">
        <f t="shared" ca="1" si="1"/>
        <v>34</v>
      </c>
      <c r="AC13" s="21">
        <v>6</v>
      </c>
      <c r="AD13" s="6" t="str">
        <f t="shared" ca="1" si="12"/>
        <v>aomnf</v>
      </c>
      <c r="AE13" s="6">
        <f t="shared" ca="1" si="13"/>
        <v>-518.41595212311927</v>
      </c>
      <c r="AF13" s="6" t="str">
        <f t="shared" ca="1" si="2"/>
        <v>aagri</v>
      </c>
      <c r="AG13" s="6">
        <f t="shared" ca="1" si="3"/>
        <v>-655.93949973240331</v>
      </c>
      <c r="AH13" s="6" t="str">
        <f t="shared" ca="1" si="4"/>
        <v>artrd</v>
      </c>
      <c r="AI13" s="6">
        <f t="shared" ca="1" si="5"/>
        <v>-981.35297981114991</v>
      </c>
      <c r="AJ13" s="17"/>
      <c r="AK13" s="6">
        <v>127526.83286913998</v>
      </c>
      <c r="AL13" s="6">
        <f ca="1"/>
        <v>0</v>
      </c>
      <c r="AM13" s="6">
        <f t="shared" ca="1" si="14"/>
        <v>-71.192327214543269</v>
      </c>
      <c r="AN13" s="6">
        <f ca="1"/>
        <v>-71.192327214543269</v>
      </c>
      <c r="AO13" s="33">
        <f t="shared" ca="1" si="15"/>
        <v>26</v>
      </c>
      <c r="AP13" s="34">
        <f ca="1"/>
        <v>-9.9082623876295458E-3</v>
      </c>
      <c r="AQ13" s="34">
        <f ca="1"/>
        <v>-1.2257351473605464E-2</v>
      </c>
      <c r="AR13" s="34">
        <f ca="1"/>
        <v>-1.5042330049961678E-2</v>
      </c>
      <c r="AS13" s="34">
        <f ca="1"/>
        <v>-1.4936512075166873E-2</v>
      </c>
      <c r="AT13" s="34">
        <f t="shared" ca="1" si="16"/>
        <v>-5.214445598636356E-2</v>
      </c>
      <c r="AU13" s="33">
        <f t="shared" ca="1" si="17"/>
        <v>42</v>
      </c>
      <c r="AV13" s="21">
        <v>6</v>
      </c>
      <c r="AW13" s="6" t="str">
        <f t="shared" ca="1" si="6"/>
        <v>aatrp</v>
      </c>
      <c r="AX13" s="6">
        <f t="shared" ca="1" si="18"/>
        <v>-380.0027489503891</v>
      </c>
      <c r="AY13" s="6" t="str">
        <f t="shared" ca="1" si="7"/>
        <v>afood</v>
      </c>
      <c r="AZ13" s="6">
        <f t="shared" ca="1" si="19"/>
        <v>-1.4907282827844812</v>
      </c>
      <c r="BA13" s="197"/>
      <c r="BB13" s="36">
        <f t="shared" si="20"/>
        <v>3.5888255069068231</v>
      </c>
      <c r="BC13" s="36">
        <f ca="1"/>
        <v>-5.5825370718330596E-2</v>
      </c>
      <c r="BD13" s="33">
        <f t="shared" ca="1" si="21"/>
        <v>56</v>
      </c>
      <c r="BE13" s="203">
        <f ca="1"/>
        <v>-2.0034751436647413E-3</v>
      </c>
      <c r="BF13" s="33">
        <f t="shared" ca="1" si="22"/>
        <v>26</v>
      </c>
      <c r="BG13" s="36">
        <f t="shared" si="23"/>
        <v>1.1688236300577148</v>
      </c>
      <c r="BH13" s="42">
        <f ca="1"/>
        <v>-2.9453203113316954E-2</v>
      </c>
      <c r="BI13" s="33">
        <f t="shared" ca="1" si="24"/>
        <v>56</v>
      </c>
      <c r="BJ13" s="203">
        <f ca="1"/>
        <v>-3.4425599779734314E-4</v>
      </c>
      <c r="BK13" s="33">
        <f t="shared" ca="1" si="25"/>
        <v>42</v>
      </c>
      <c r="BL13" s="204">
        <v>6</v>
      </c>
      <c r="BM13" s="6" t="str">
        <f t="shared" ca="1" si="8"/>
        <v>aatrp</v>
      </c>
      <c r="BN13" s="42">
        <f t="shared" ca="1" si="9"/>
        <v>-1.06939341897346E-2</v>
      </c>
      <c r="BO13" s="6" t="str">
        <f t="shared" ca="1" si="26"/>
        <v>afood</v>
      </c>
      <c r="BP13" s="42">
        <f t="shared" ca="1" si="27"/>
        <v>-9.8417395047499922E-3</v>
      </c>
      <c r="BQ13" s="205">
        <v>6</v>
      </c>
      <c r="BR13" s="6" t="str">
        <f t="shared" ca="1" si="28"/>
        <v>aatrp</v>
      </c>
      <c r="BS13" s="6" t="str">
        <f ca="1">VLOOKUP(BR13,Notes!$A$12:$B$206,2,0)</f>
        <v>Air transport</v>
      </c>
      <c r="BT13" s="42">
        <f t="shared" ca="1" si="29"/>
        <v>-0.79087664217786424</v>
      </c>
      <c r="BU13" s="205">
        <v>6</v>
      </c>
      <c r="BV13" s="6" t="str">
        <f t="shared" ca="1" si="30"/>
        <v>afood</v>
      </c>
      <c r="BW13" s="6" t="str">
        <f ca="1">VLOOKUP(BV13,Notes!$A$12:$B$206,2,0)</f>
        <v>Food</v>
      </c>
      <c r="BX13" s="42">
        <f t="shared" ca="1" si="10"/>
        <v>-0.47765152959485291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-182.12146914117758</v>
      </c>
      <c r="R14" s="28">
        <v>0</v>
      </c>
      <c r="S14" s="28"/>
      <c r="T14" s="35" t="e">
        <f ca="1"/>
        <v>#DIV/0!</v>
      </c>
      <c r="U14" s="30">
        <f ca="1"/>
        <v>-0.20223160979126789</v>
      </c>
      <c r="V14" s="31">
        <v>0</v>
      </c>
      <c r="W14" s="32">
        <f ca="1"/>
        <v>-0.20223160979126789</v>
      </c>
      <c r="X14" s="28">
        <f ca="1"/>
        <v>0</v>
      </c>
      <c r="Y14" s="28">
        <f t="shared" ca="1" si="31"/>
        <v>-182.12146914117758</v>
      </c>
      <c r="Z14" s="33">
        <f t="shared" ca="1" si="11"/>
        <v>43</v>
      </c>
      <c r="AA14" s="33">
        <f t="shared" ca="1" si="11"/>
        <v>19</v>
      </c>
      <c r="AB14" s="33">
        <f t="shared" ca="1" si="1"/>
        <v>29</v>
      </c>
      <c r="AC14" s="21">
        <v>7</v>
      </c>
      <c r="AD14" s="6" t="str">
        <f t="shared" ca="1" si="12"/>
        <v>afabm</v>
      </c>
      <c r="AE14" s="6">
        <f t="shared" ca="1" si="13"/>
        <v>-394.04835383520646</v>
      </c>
      <c r="AF14" s="6" t="str">
        <f t="shared" ca="1" si="2"/>
        <v>acnst</v>
      </c>
      <c r="AG14" s="6">
        <f t="shared" ca="1" si="3"/>
        <v>-500.52401735128268</v>
      </c>
      <c r="AH14" s="6" t="str">
        <f t="shared" ca="1" si="4"/>
        <v>acnst</v>
      </c>
      <c r="AI14" s="6">
        <f t="shared" ca="1" si="5"/>
        <v>-856.67097302674733</v>
      </c>
      <c r="AJ14" s="17"/>
      <c r="AK14" s="6">
        <v>44443.674617146105</v>
      </c>
      <c r="AL14" s="6">
        <f ca="1"/>
        <v>0</v>
      </c>
      <c r="AM14" s="6">
        <f t="shared" ca="1" si="14"/>
        <v>-89.879158628647687</v>
      </c>
      <c r="AN14" s="6">
        <f ca="1"/>
        <v>-89.879158628647687</v>
      </c>
      <c r="AO14" s="33">
        <f t="shared" ca="1" si="15"/>
        <v>24</v>
      </c>
      <c r="AP14" s="34">
        <f ca="1"/>
        <v>-6.6112734569796347E-3</v>
      </c>
      <c r="AQ14" s="34">
        <f ca="1"/>
        <v>-1.2971909632605751E-2</v>
      </c>
      <c r="AR14" s="34">
        <f ca="1"/>
        <v>-1.503165763702218E-2</v>
      </c>
      <c r="AS14" s="34">
        <f ca="1"/>
        <v>-2.673226313130701E-2</v>
      </c>
      <c r="AT14" s="34">
        <f t="shared" ca="1" si="16"/>
        <v>-6.1347103857914573E-2</v>
      </c>
      <c r="AU14" s="33">
        <f t="shared" ca="1" si="17"/>
        <v>40</v>
      </c>
      <c r="AV14" s="21">
        <v>7</v>
      </c>
      <c r="AW14" s="6" t="str">
        <f t="shared" ca="1" si="6"/>
        <v>aobus</v>
      </c>
      <c r="AX14" s="6">
        <f t="shared" ca="1" si="18"/>
        <v>-285.7299115583379</v>
      </c>
      <c r="AY14" s="6" t="str">
        <f t="shared" ca="1" si="7"/>
        <v>aacct</v>
      </c>
      <c r="AZ14" s="6">
        <f t="shared" ca="1" si="19"/>
        <v>-1.436645628705151</v>
      </c>
      <c r="BA14" s="197"/>
      <c r="BB14" s="36">
        <f t="shared" si="20"/>
        <v>1.2507218245618219</v>
      </c>
      <c r="BC14" s="36">
        <f ca="1"/>
        <v>-0.20223160979126792</v>
      </c>
      <c r="BD14" s="33">
        <f t="shared" ca="1" si="21"/>
        <v>32</v>
      </c>
      <c r="BE14" s="203">
        <f ca="1"/>
        <v>-2.5293548798220899E-3</v>
      </c>
      <c r="BF14" s="33">
        <f t="shared" ca="1" si="22"/>
        <v>24</v>
      </c>
      <c r="BG14" s="36">
        <f t="shared" si="23"/>
        <v>0.39954853146829977</v>
      </c>
      <c r="BH14" s="42">
        <f ca="1"/>
        <v>-0.10136730509917688</v>
      </c>
      <c r="BI14" s="33">
        <f t="shared" ca="1" si="24"/>
        <v>38</v>
      </c>
      <c r="BJ14" s="203">
        <f ca="1"/>
        <v>-4.0501157891275214E-4</v>
      </c>
      <c r="BK14" s="33">
        <f t="shared" ca="1" si="25"/>
        <v>40</v>
      </c>
      <c r="BL14" s="204">
        <v>7</v>
      </c>
      <c r="BM14" s="6" t="str">
        <f t="shared" ca="1" si="8"/>
        <v>aobus</v>
      </c>
      <c r="BN14" s="42">
        <f t="shared" ca="1" si="9"/>
        <v>-8.0409335950421545E-3</v>
      </c>
      <c r="BO14" s="6" t="str">
        <f t="shared" ca="1" si="26"/>
        <v>aacct</v>
      </c>
      <c r="BP14" s="42">
        <f t="shared" ca="1" si="27"/>
        <v>-9.4846875863547325E-3</v>
      </c>
      <c r="BQ14" s="205">
        <v>7</v>
      </c>
      <c r="BR14" s="6" t="str">
        <f t="shared" ca="1" si="28"/>
        <v>aobus</v>
      </c>
      <c r="BS14" s="6" t="str">
        <f ca="1">VLOOKUP(BR14,Notes!$A$12:$B$206,2,0)</f>
        <v>Other business activities</v>
      </c>
      <c r="BT14" s="42">
        <f t="shared" ca="1" si="29"/>
        <v>-0.65282313901140243</v>
      </c>
      <c r="BU14" s="205">
        <v>7</v>
      </c>
      <c r="BV14" s="6" t="str">
        <f t="shared" ca="1" si="30"/>
        <v>aacct</v>
      </c>
      <c r="BW14" s="6" t="str">
        <f ca="1">VLOOKUP(BV14,Notes!$A$12:$B$206,2,0)</f>
        <v>Hotels and restaurants</v>
      </c>
      <c r="BX14" s="42">
        <f t="shared" ca="1" si="10"/>
        <v>-0.47042192102484787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-2381.0122528635288</v>
      </c>
      <c r="R15" s="28">
        <v>0</v>
      </c>
      <c r="S15" s="28"/>
      <c r="T15" s="35" t="e">
        <f ca="1"/>
        <v>#DIV/0!</v>
      </c>
      <c r="U15" s="30">
        <f ca="1"/>
        <v>-0.79087664217786424</v>
      </c>
      <c r="V15" s="31">
        <v>0</v>
      </c>
      <c r="W15" s="32">
        <f ca="1"/>
        <v>-0.79087664217786424</v>
      </c>
      <c r="X15" s="28">
        <f ca="1"/>
        <v>-1995.9696780287213</v>
      </c>
      <c r="Y15" s="28">
        <f t="shared" ca="1" si="31"/>
        <v>-385.04257483480751</v>
      </c>
      <c r="Z15" s="33">
        <f t="shared" ca="1" si="11"/>
        <v>2</v>
      </c>
      <c r="AA15" s="33">
        <f t="shared" ca="1" si="11"/>
        <v>11</v>
      </c>
      <c r="AB15" s="33">
        <f t="shared" ca="1" si="1"/>
        <v>2</v>
      </c>
      <c r="AC15" s="21">
        <v>8</v>
      </c>
      <c r="AD15" s="6" t="str">
        <f t="shared" ca="1" si="12"/>
        <v>acnst</v>
      </c>
      <c r="AE15" s="6">
        <f t="shared" ca="1" si="13"/>
        <v>-356.14695567546465</v>
      </c>
      <c r="AF15" s="6" t="str">
        <f t="shared" ca="1" si="2"/>
        <v>apetr</v>
      </c>
      <c r="AG15" s="6">
        <f t="shared" ca="1" si="3"/>
        <v>-480.87205159836742</v>
      </c>
      <c r="AH15" s="6" t="str">
        <f t="shared" ca="1" si="4"/>
        <v>aobus</v>
      </c>
      <c r="AI15" s="6">
        <f t="shared" ca="1" si="5"/>
        <v>-723.47115557642246</v>
      </c>
      <c r="AJ15" s="17"/>
      <c r="AK15" s="6">
        <v>88002.229638785313</v>
      </c>
      <c r="AL15" s="6">
        <f ca="1"/>
        <v>-583.438029716551</v>
      </c>
      <c r="AM15" s="6">
        <f t="shared" ca="1" si="14"/>
        <v>-112.5510490923275</v>
      </c>
      <c r="AN15" s="6">
        <f ca="1"/>
        <v>-695.9890788088785</v>
      </c>
      <c r="AO15" s="33">
        <f t="shared" ca="1" si="15"/>
        <v>3</v>
      </c>
      <c r="AP15" s="34">
        <f ca="1"/>
        <v>-7.5387430825177737E-2</v>
      </c>
      <c r="AQ15" s="34">
        <f ca="1"/>
        <v>-0.17599489850136682</v>
      </c>
      <c r="AR15" s="34">
        <f ca="1"/>
        <v>-0.76674757714485786</v>
      </c>
      <c r="AS15" s="34">
        <f ca="1"/>
        <v>-0.47259837631307872</v>
      </c>
      <c r="AT15" s="34">
        <f t="shared" ca="1" si="16"/>
        <v>-1.4907282827844812</v>
      </c>
      <c r="AU15" s="33">
        <f t="shared" ca="1" si="17"/>
        <v>6</v>
      </c>
      <c r="AV15" s="21">
        <v>8</v>
      </c>
      <c r="AW15" s="6" t="str">
        <f t="shared" ca="1" si="6"/>
        <v>aomnf</v>
      </c>
      <c r="AX15" s="6">
        <f t="shared" ca="1" si="18"/>
        <v>-258.17325350433333</v>
      </c>
      <c r="AY15" s="6" t="str">
        <f t="shared" ca="1" si="7"/>
        <v>anobs</v>
      </c>
      <c r="AZ15" s="6">
        <f t="shared" ca="1" si="19"/>
        <v>-1.1553329468753202</v>
      </c>
      <c r="BA15" s="197"/>
      <c r="BB15" s="36">
        <f t="shared" si="20"/>
        <v>2.476534853777979</v>
      </c>
      <c r="BC15" s="36">
        <f ca="1"/>
        <v>-0.79087664217786424</v>
      </c>
      <c r="BD15" s="33">
        <f t="shared" ca="1" si="21"/>
        <v>6</v>
      </c>
      <c r="BE15" s="203">
        <f ca="1"/>
        <v>-1.9586335693923759E-2</v>
      </c>
      <c r="BF15" s="33">
        <f t="shared" ca="1" si="22"/>
        <v>3</v>
      </c>
      <c r="BG15" s="36">
        <f t="shared" si="23"/>
        <v>1.7843960175900115</v>
      </c>
      <c r="BH15" s="42">
        <f ca="1"/>
        <v>-0.55154457910313837</v>
      </c>
      <c r="BI15" s="33">
        <f t="shared" ca="1" si="24"/>
        <v>5</v>
      </c>
      <c r="BJ15" s="203">
        <f ca="1"/>
        <v>-9.8417395047499922E-3</v>
      </c>
      <c r="BK15" s="33">
        <f t="shared" ca="1" si="25"/>
        <v>6</v>
      </c>
      <c r="BL15" s="204">
        <v>8</v>
      </c>
      <c r="BM15" s="6" t="str">
        <f t="shared" ca="1" si="8"/>
        <v>aomnf</v>
      </c>
      <c r="BN15" s="42">
        <f t="shared" ca="1" si="9"/>
        <v>-7.265441605753895E-3</v>
      </c>
      <c r="BO15" s="6" t="str">
        <f t="shared" ca="1" si="26"/>
        <v>anobs</v>
      </c>
      <c r="BP15" s="42">
        <f t="shared" ca="1" si="27"/>
        <v>-7.6274704355669132E-3</v>
      </c>
      <c r="BQ15" s="205">
        <v>8</v>
      </c>
      <c r="BR15" s="6" t="str">
        <f t="shared" ca="1" si="28"/>
        <v>aomnf</v>
      </c>
      <c r="BS15" s="6" t="str">
        <f ca="1">VLOOKUP(BR15,Notes!$A$12:$B$206,2,0)</f>
        <v>Manufacturing n.e.c, recycling</v>
      </c>
      <c r="BT15" s="42">
        <f t="shared" ca="1" si="29"/>
        <v>-0.59746867941492265</v>
      </c>
      <c r="BU15" s="205">
        <v>8</v>
      </c>
      <c r="BV15" s="6" t="str">
        <f t="shared" ca="1" si="30"/>
        <v>anobs</v>
      </c>
      <c r="BW15" s="6" t="str">
        <f ca="1">VLOOKUP(BV15,Notes!$A$12:$B$206,2,0)</f>
        <v>Non-observed, informal, non-profit, households,</v>
      </c>
      <c r="BX15" s="42">
        <f t="shared" ca="1" si="10"/>
        <v>-0.43699929251868513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-332.80717551717038</v>
      </c>
      <c r="R16" s="28">
        <v>0</v>
      </c>
      <c r="S16" s="28"/>
      <c r="T16" s="35" t="e">
        <f ca="1"/>
        <v>#DIV/0!</v>
      </c>
      <c r="U16" s="30">
        <f ca="1"/>
        <v>-0.33307358788521479</v>
      </c>
      <c r="V16" s="31">
        <v>0</v>
      </c>
      <c r="W16" s="32">
        <f ca="1"/>
        <v>-0.33307358788521479</v>
      </c>
      <c r="X16" s="28">
        <f ca="1"/>
        <v>-151.43483295868231</v>
      </c>
      <c r="Y16" s="28">
        <f t="shared" ca="1" si="31"/>
        <v>-181.37234255848807</v>
      </c>
      <c r="Z16" s="33">
        <f t="shared" ca="1" si="11"/>
        <v>13</v>
      </c>
      <c r="AA16" s="33">
        <f t="shared" ca="1" si="11"/>
        <v>21</v>
      </c>
      <c r="AB16" s="33">
        <f t="shared" ca="1" si="1"/>
        <v>20</v>
      </c>
      <c r="AC16" s="21">
        <v>9</v>
      </c>
      <c r="AD16" s="6" t="str">
        <f t="shared" ca="1" si="12"/>
        <v>amach</v>
      </c>
      <c r="AE16" s="6">
        <f t="shared" ca="1" si="13"/>
        <v>-291.22048110394115</v>
      </c>
      <c r="AF16" s="6" t="str">
        <f t="shared" ca="1" si="2"/>
        <v>amtvs</v>
      </c>
      <c r="AG16" s="6">
        <f t="shared" ca="1" si="3"/>
        <v>-453.95754325307706</v>
      </c>
      <c r="AH16" s="6" t="str">
        <f t="shared" ca="1" si="4"/>
        <v>aomnf</v>
      </c>
      <c r="AI16" s="6">
        <f t="shared" ca="1" si="5"/>
        <v>-656.95863796714707</v>
      </c>
      <c r="AJ16" s="17"/>
      <c r="AK16" s="6">
        <v>34682.718447577441</v>
      </c>
      <c r="AL16" s="6">
        <f ca="1"/>
        <v>-52.56376041623183</v>
      </c>
      <c r="AM16" s="6">
        <f t="shared" ca="1" si="14"/>
        <v>-62.955214293241625</v>
      </c>
      <c r="AN16" s="6">
        <f ca="1"/>
        <v>-115.51897470947345</v>
      </c>
      <c r="AO16" s="33">
        <f t="shared" ca="1" si="15"/>
        <v>21</v>
      </c>
      <c r="AP16" s="34">
        <f ca="1"/>
        <v>-5.9293306637592837E-3</v>
      </c>
      <c r="AQ16" s="34">
        <f ca="1"/>
        <v>-5.2290069113148764E-3</v>
      </c>
      <c r="AR16" s="34">
        <f ca="1"/>
        <v>-3.6729837655942114E-2</v>
      </c>
      <c r="AS16" s="34">
        <f ca="1"/>
        <v>-7.8632949027131305E-2</v>
      </c>
      <c r="AT16" s="34">
        <f t="shared" ca="1" si="16"/>
        <v>-0.12652112425814757</v>
      </c>
      <c r="AU16" s="33">
        <f t="shared" ca="1" si="17"/>
        <v>29</v>
      </c>
      <c r="AV16" s="21">
        <v>9</v>
      </c>
      <c r="AW16" s="6" t="str">
        <f t="shared" ca="1" si="6"/>
        <v>amtvs</v>
      </c>
      <c r="AX16" s="6">
        <f t="shared" ca="1" si="18"/>
        <v>-256.32960483779783</v>
      </c>
      <c r="AY16" s="6" t="str">
        <f t="shared" ca="1" si="7"/>
        <v>amtvs</v>
      </c>
      <c r="AZ16" s="6">
        <f t="shared" ca="1" si="19"/>
        <v>-1.037982333954985</v>
      </c>
      <c r="BA16" s="197"/>
      <c r="BB16" s="36">
        <f t="shared" si="20"/>
        <v>0.97603164614977345</v>
      </c>
      <c r="BC16" s="36">
        <f ca="1"/>
        <v>-0.33307358788521479</v>
      </c>
      <c r="BD16" s="33">
        <f t="shared" ca="1" si="21"/>
        <v>23</v>
      </c>
      <c r="BE16" s="203">
        <f ca="1"/>
        <v>-3.2509036227261743E-3</v>
      </c>
      <c r="BF16" s="33">
        <f t="shared" ca="1" si="22"/>
        <v>21</v>
      </c>
      <c r="BG16" s="36">
        <f t="shared" si="23"/>
        <v>0.47753724800785724</v>
      </c>
      <c r="BH16" s="42">
        <f ca="1"/>
        <v>-0.17491584991798728</v>
      </c>
      <c r="BI16" s="33">
        <f t="shared" ca="1" si="24"/>
        <v>26</v>
      </c>
      <c r="BJ16" s="203">
        <f ca="1"/>
        <v>-8.3528833602791025E-4</v>
      </c>
      <c r="BK16" s="33">
        <f t="shared" ca="1" si="25"/>
        <v>29</v>
      </c>
      <c r="BL16" s="204">
        <v>9</v>
      </c>
      <c r="BM16" s="6" t="str">
        <f t="shared" ca="1" si="8"/>
        <v>amtvs</v>
      </c>
      <c r="BN16" s="42">
        <f t="shared" ca="1" si="9"/>
        <v>-7.2135581455331967E-3</v>
      </c>
      <c r="BO16" s="6" t="str">
        <f t="shared" ca="1" si="26"/>
        <v>amtvs</v>
      </c>
      <c r="BP16" s="42">
        <f t="shared" ca="1" si="27"/>
        <v>-6.8527255163067617E-3</v>
      </c>
      <c r="BQ16" s="205">
        <v>9</v>
      </c>
      <c r="BR16" s="6" t="str">
        <f t="shared" ca="1" si="28"/>
        <v>amtvs</v>
      </c>
      <c r="BS16" s="6" t="str">
        <f ca="1">VLOOKUP(BR16,Notes!$A$12:$B$206,2,0)</f>
        <v>Sale, maintenance, repair of motor vehicles</v>
      </c>
      <c r="BT16" s="42">
        <f t="shared" ca="1" si="29"/>
        <v>-0.54371391057665674</v>
      </c>
      <c r="BU16" s="205">
        <v>9</v>
      </c>
      <c r="BV16" s="6" t="str">
        <f t="shared" ca="1" si="30"/>
        <v>amtvs</v>
      </c>
      <c r="BW16" s="6" t="str">
        <f ca="1">VLOOKUP(BV16,Notes!$A$12:$B$206,2,0)</f>
        <v>Sale, maintenance, repair of motor vehicles</v>
      </c>
      <c r="BX16" s="42">
        <f t="shared" ca="1" si="10"/>
        <v>-0.40363534073124641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-146.07559356860179</v>
      </c>
      <c r="R17" s="28">
        <v>0</v>
      </c>
      <c r="S17" s="28"/>
      <c r="T17" s="35" t="e">
        <f ca="1"/>
        <v>#DIV/0!</v>
      </c>
      <c r="U17" s="30">
        <f ca="1"/>
        <v>-0.46725122987956735</v>
      </c>
      <c r="V17" s="31">
        <v>0</v>
      </c>
      <c r="W17" s="32">
        <f ca="1"/>
        <v>-0.46725122987956735</v>
      </c>
      <c r="X17" s="28">
        <f ca="1"/>
        <v>-82.125292189263519</v>
      </c>
      <c r="Y17" s="28">
        <f t="shared" ca="1" si="31"/>
        <v>-63.950301379338271</v>
      </c>
      <c r="Z17" s="33">
        <f t="shared" ca="1" si="11"/>
        <v>15</v>
      </c>
      <c r="AA17" s="33">
        <f t="shared" ca="1" si="11"/>
        <v>43</v>
      </c>
      <c r="AB17" s="33">
        <f t="shared" ca="1" si="1"/>
        <v>33</v>
      </c>
      <c r="AC17" s="21">
        <v>10</v>
      </c>
      <c r="AD17" s="6" t="str">
        <f t="shared" ca="1" si="12"/>
        <v>apapr</v>
      </c>
      <c r="AE17" s="6">
        <f t="shared" ca="1" si="13"/>
        <v>-211.4868205810229</v>
      </c>
      <c r="AF17" s="6" t="str">
        <f t="shared" ca="1" si="2"/>
        <v>afins</v>
      </c>
      <c r="AG17" s="6">
        <f t="shared" ca="1" si="3"/>
        <v>-386.93995026092392</v>
      </c>
      <c r="AH17" s="6" t="str">
        <f t="shared" ca="1" si="4"/>
        <v>aacct</v>
      </c>
      <c r="AI17" s="6">
        <f t="shared" ca="1" si="5"/>
        <v>-656.11313299895414</v>
      </c>
      <c r="AJ17" s="17"/>
      <c r="AK17" s="6">
        <v>5397.3207380130389</v>
      </c>
      <c r="AL17" s="6">
        <f ca="1"/>
        <v>-14.178423626080038</v>
      </c>
      <c r="AM17" s="6">
        <f t="shared" ca="1" si="14"/>
        <v>-11.040623902830825</v>
      </c>
      <c r="AN17" s="6">
        <f ca="1"/>
        <v>-25.219047528910863</v>
      </c>
      <c r="AO17" s="33">
        <f t="shared" ca="1" si="15"/>
        <v>43</v>
      </c>
      <c r="AP17" s="34">
        <f ca="1"/>
        <v>-2.5530795213734137E-2</v>
      </c>
      <c r="AQ17" s="34">
        <f ca="1"/>
        <v>-3.2936127811062192E-2</v>
      </c>
      <c r="AR17" s="34">
        <f ca="1"/>
        <v>-0.11141961093780656</v>
      </c>
      <c r="AS17" s="34">
        <f ca="1"/>
        <v>-9.8743840902298138E-2</v>
      </c>
      <c r="AT17" s="34">
        <f t="shared" ca="1" si="16"/>
        <v>-0.26863037486490104</v>
      </c>
      <c r="AU17" s="33">
        <f t="shared" ca="1" si="17"/>
        <v>18</v>
      </c>
      <c r="AV17" s="21">
        <v>10</v>
      </c>
      <c r="AW17" s="6" t="str">
        <f t="shared" ca="1" si="6"/>
        <v>acnst</v>
      </c>
      <c r="AX17" s="6">
        <f t="shared" ca="1" si="18"/>
        <v>-255.84890744528641</v>
      </c>
      <c r="AY17" s="6" t="str">
        <f t="shared" ca="1" si="7"/>
        <v>afabm</v>
      </c>
      <c r="AZ17" s="6">
        <f t="shared" ca="1" si="19"/>
        <v>-0.81193477650361823</v>
      </c>
      <c r="BA17" s="197"/>
      <c r="BB17" s="36">
        <f t="shared" si="20"/>
        <v>0.15188993482975202</v>
      </c>
      <c r="BC17" s="36">
        <f ca="1"/>
        <v>-0.46725122987956735</v>
      </c>
      <c r="BD17" s="33">
        <f t="shared" ca="1" si="21"/>
        <v>11</v>
      </c>
      <c r="BE17" s="203">
        <f ca="1"/>
        <v>-7.0970758855528964E-4</v>
      </c>
      <c r="BF17" s="33">
        <f t="shared" ca="1" si="22"/>
        <v>43</v>
      </c>
      <c r="BG17" s="36">
        <f t="shared" si="23"/>
        <v>0.43937901240500965</v>
      </c>
      <c r="BH17" s="42">
        <f ca="1"/>
        <v>-0.40363534073124641</v>
      </c>
      <c r="BI17" s="33">
        <f t="shared" ca="1" si="24"/>
        <v>9</v>
      </c>
      <c r="BJ17" s="203">
        <f ca="1"/>
        <v>-1.7734889738225462E-3</v>
      </c>
      <c r="BK17" s="33">
        <f t="shared" ca="1" si="25"/>
        <v>18</v>
      </c>
      <c r="BL17" s="204">
        <v>10</v>
      </c>
      <c r="BM17" s="6" t="str">
        <f t="shared" ca="1" si="8"/>
        <v>acnst</v>
      </c>
      <c r="BN17" s="42">
        <f t="shared" ca="1" si="9"/>
        <v>-7.2000304900230903E-3</v>
      </c>
      <c r="BO17" s="6" t="str">
        <f t="shared" ca="1" si="26"/>
        <v>afabm</v>
      </c>
      <c r="BP17" s="42">
        <f t="shared" ca="1" si="27"/>
        <v>-5.3603669142643319E-3</v>
      </c>
      <c r="BQ17" s="205">
        <v>10</v>
      </c>
      <c r="BR17" s="6" t="str">
        <f t="shared" ca="1" si="28"/>
        <v>acnst</v>
      </c>
      <c r="BS17" s="6" t="str">
        <f ca="1">VLOOKUP(BR17,Notes!$A$12:$B$206,2,0)</f>
        <v>Construction</v>
      </c>
      <c r="BT17" s="42">
        <f t="shared" ca="1" si="29"/>
        <v>-0.47042192102484781</v>
      </c>
      <c r="BU17" s="205">
        <v>10</v>
      </c>
      <c r="BV17" s="6" t="str">
        <f t="shared" ca="1" si="30"/>
        <v>afabm</v>
      </c>
      <c r="BW17" s="6" t="str">
        <f ca="1">VLOOKUP(BV17,Notes!$A$12:$B$206,2,0)</f>
        <v>Fabricated metal products</v>
      </c>
      <c r="BX17" s="42">
        <f t="shared" ca="1" si="10"/>
        <v>-0.40357031148292505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-23.187345343557062</v>
      </c>
      <c r="R18" s="28">
        <v>0</v>
      </c>
      <c r="S18" s="28"/>
      <c r="T18" s="35" t="e">
        <f ca="1"/>
        <v>#DIV/0!</v>
      </c>
      <c r="U18" s="30">
        <f ca="1"/>
        <v>-9.1300807181048202E-2</v>
      </c>
      <c r="V18" s="31">
        <v>0</v>
      </c>
      <c r="W18" s="32">
        <f ca="1"/>
        <v>-9.1300807181048202E-2</v>
      </c>
      <c r="X18" s="28">
        <f ca="1"/>
        <v>-11.765922288335979</v>
      </c>
      <c r="Y18" s="28">
        <f t="shared" ca="1" si="31"/>
        <v>-11.421423055221084</v>
      </c>
      <c r="Z18" s="33">
        <f t="shared" ca="1" si="11"/>
        <v>23</v>
      </c>
      <c r="AA18" s="33">
        <f t="shared" ca="1" si="11"/>
        <v>53</v>
      </c>
      <c r="AB18" s="33">
        <f t="shared" ca="1" si="1"/>
        <v>51</v>
      </c>
      <c r="AC18" s="21">
        <v>11</v>
      </c>
      <c r="AD18" s="6" t="str">
        <f t="shared" ca="1" si="12"/>
        <v>aleat</v>
      </c>
      <c r="AE18" s="6">
        <f t="shared" ca="1" si="13"/>
        <v>-179.11827092288331</v>
      </c>
      <c r="AF18" s="6" t="str">
        <f t="shared" ca="1" si="2"/>
        <v>afood</v>
      </c>
      <c r="AG18" s="6">
        <f t="shared" ca="1" si="3"/>
        <v>-385.04257483480751</v>
      </c>
      <c r="AH18" s="6" t="str">
        <f t="shared" ca="1" si="4"/>
        <v>aagri</v>
      </c>
      <c r="AI18" s="6">
        <f t="shared" ca="1" si="5"/>
        <v>-655.93949973240331</v>
      </c>
      <c r="AJ18" s="17"/>
      <c r="AK18" s="6">
        <v>5657.1193846404985</v>
      </c>
      <c r="AL18" s="6">
        <f ca="1"/>
        <v>-2.6208665403858022</v>
      </c>
      <c r="AM18" s="6">
        <f t="shared" ca="1" si="14"/>
        <v>-2.5441291209865202</v>
      </c>
      <c r="AN18" s="6">
        <f ca="1"/>
        <v>-5.1649956613723225</v>
      </c>
      <c r="AO18" s="33">
        <f t="shared" ca="1" si="15"/>
        <v>54</v>
      </c>
      <c r="AP18" s="34">
        <f ca="1"/>
        <v>-6.9728954161394283E-3</v>
      </c>
      <c r="AQ18" s="34">
        <f ca="1"/>
        <v>-1.5296464778834337E-2</v>
      </c>
      <c r="AR18" s="34">
        <f ca="1"/>
        <v>-6.7126285990355772E-3</v>
      </c>
      <c r="AS18" s="34">
        <f ca="1"/>
        <v>-1.5017787409194813E-2</v>
      </c>
      <c r="AT18" s="34">
        <f t="shared" ca="1" si="16"/>
        <v>-4.3999776203204152E-2</v>
      </c>
      <c r="AU18" s="33">
        <f t="shared" ca="1" si="17"/>
        <v>44</v>
      </c>
      <c r="AV18" s="21">
        <v>11</v>
      </c>
      <c r="AW18" s="6" t="str">
        <f t="shared" ca="1" si="6"/>
        <v>aacct</v>
      </c>
      <c r="AX18" s="6">
        <f t="shared" ca="1" si="18"/>
        <v>-249.732635160661</v>
      </c>
      <c r="AY18" s="6" t="str">
        <f t="shared" ca="1" si="7"/>
        <v>aeduc</v>
      </c>
      <c r="AZ18" s="6">
        <f t="shared" ca="1" si="19"/>
        <v>-0.60397028436763134</v>
      </c>
      <c r="BA18" s="197"/>
      <c r="BB18" s="36">
        <f t="shared" si="20"/>
        <v>0.15920111780748067</v>
      </c>
      <c r="BC18" s="36">
        <f ca="1"/>
        <v>-9.1300807181048202E-2</v>
      </c>
      <c r="BD18" s="33">
        <f t="shared" ca="1" si="21"/>
        <v>51</v>
      </c>
      <c r="BE18" s="203">
        <f ca="1"/>
        <v>-1.4535190559948131E-4</v>
      </c>
      <c r="BF18" s="33">
        <f t="shared" ca="1" si="22"/>
        <v>54</v>
      </c>
      <c r="BG18" s="36">
        <f t="shared" si="23"/>
        <v>0.96449854892632614</v>
      </c>
      <c r="BH18" s="42">
        <f ca="1"/>
        <v>-3.0117731936516418E-2</v>
      </c>
      <c r="BI18" s="33">
        <f t="shared" ca="1" si="24"/>
        <v>55</v>
      </c>
      <c r="BJ18" s="203">
        <f ca="1"/>
        <v>-2.9048508749722154E-4</v>
      </c>
      <c r="BK18" s="33">
        <f t="shared" ca="1" si="25"/>
        <v>44</v>
      </c>
      <c r="BL18" s="204">
        <v>11</v>
      </c>
      <c r="BM18" s="6" t="str">
        <f t="shared" ca="1" si="8"/>
        <v>aacct</v>
      </c>
      <c r="BN18" s="42">
        <f t="shared" ca="1" si="9"/>
        <v>-7.0279080159648295E-3</v>
      </c>
      <c r="BO18" s="6" t="str">
        <f t="shared" ca="1" si="26"/>
        <v>aeduc</v>
      </c>
      <c r="BP18" s="42">
        <f t="shared" ca="1" si="27"/>
        <v>-3.9873921196780307E-3</v>
      </c>
      <c r="BQ18" s="205">
        <v>11</v>
      </c>
      <c r="BR18" s="6" t="str">
        <f t="shared" ca="1" si="28"/>
        <v>aacct</v>
      </c>
      <c r="BS18" s="6" t="str">
        <f ca="1">VLOOKUP(BR18,Notes!$A$12:$B$206,2,0)</f>
        <v>Hotels and restaurants</v>
      </c>
      <c r="BT18" s="42">
        <f t="shared" ca="1" si="29"/>
        <v>-0.46725122987956735</v>
      </c>
      <c r="BU18" s="205">
        <v>11</v>
      </c>
      <c r="BV18" s="6" t="str">
        <f t="shared" ca="1" si="30"/>
        <v>aeduc</v>
      </c>
      <c r="BW18" s="6" t="str">
        <f ca="1">VLOOKUP(BV18,Notes!$A$12:$B$206,2,0)</f>
        <v>Education</v>
      </c>
      <c r="BX18" s="42">
        <f t="shared" ca="1" si="10"/>
        <v>-0.39879477970230004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-185.86154839493904</v>
      </c>
      <c r="R19" s="28">
        <v>0</v>
      </c>
      <c r="S19" s="28"/>
      <c r="T19" s="35" t="e">
        <f ca="1"/>
        <v>#DIV/0!</v>
      </c>
      <c r="U19" s="30">
        <f ca="1"/>
        <v>-2.5435080587841661</v>
      </c>
      <c r="V19" s="31">
        <v>0</v>
      </c>
      <c r="W19" s="32">
        <f ca="1"/>
        <v>-2.5435080587841661</v>
      </c>
      <c r="X19" s="28">
        <f ca="1"/>
        <v>-179.11827092288331</v>
      </c>
      <c r="Y19" s="28">
        <f t="shared" ca="1" si="31"/>
        <v>-6.7432774720557234</v>
      </c>
      <c r="Z19" s="33">
        <f t="shared" ca="1" si="11"/>
        <v>11</v>
      </c>
      <c r="AA19" s="33">
        <f t="shared" ca="1" si="11"/>
        <v>56</v>
      </c>
      <c r="AB19" s="33">
        <f t="shared" ca="1" si="1"/>
        <v>28</v>
      </c>
      <c r="AC19" s="21">
        <v>12</v>
      </c>
      <c r="AD19" s="6" t="str">
        <f t="shared" ca="1" si="12"/>
        <v>awood</v>
      </c>
      <c r="AE19" s="6">
        <f t="shared" ca="1" si="13"/>
        <v>-169.97030968613791</v>
      </c>
      <c r="AF19" s="6" t="str">
        <f t="shared" ca="1" si="2"/>
        <v>areal</v>
      </c>
      <c r="AG19" s="6">
        <f t="shared" ca="1" si="3"/>
        <v>-364.44904646665952</v>
      </c>
      <c r="AH19" s="6" t="str">
        <f t="shared" ca="1" si="4"/>
        <v>afabm</v>
      </c>
      <c r="AI19" s="6">
        <f t="shared" ca="1" si="5"/>
        <v>-562.78630429248096</v>
      </c>
      <c r="AJ19" s="17"/>
      <c r="AK19" s="6">
        <v>1697.5108360016977</v>
      </c>
      <c r="AL19" s="6">
        <f ca="1"/>
        <v>-41.60983662251158</v>
      </c>
      <c r="AM19" s="6">
        <f t="shared" ca="1" si="14"/>
        <v>-1.5664882899260704</v>
      </c>
      <c r="AN19" s="6">
        <f ca="1"/>
        <v>-43.17632491243765</v>
      </c>
      <c r="AO19" s="33">
        <f t="shared" ca="1" si="15"/>
        <v>33</v>
      </c>
      <c r="AP19" s="34">
        <f ca="1"/>
        <v>-1.2706013708863092E-3</v>
      </c>
      <c r="AQ19" s="34">
        <f ca="1"/>
        <v>-3.9347791615301213E-2</v>
      </c>
      <c r="AR19" s="34">
        <f ca="1"/>
        <v>-0.21022809907400844</v>
      </c>
      <c r="AS19" s="34">
        <f ca="1"/>
        <v>-7.6776101359172538E-2</v>
      </c>
      <c r="AT19" s="34">
        <f t="shared" ca="1" si="16"/>
        <v>-0.3276225934193685</v>
      </c>
      <c r="AU19" s="33">
        <f t="shared" ca="1" si="17"/>
        <v>15</v>
      </c>
      <c r="AV19" s="21">
        <v>12</v>
      </c>
      <c r="AW19" s="6" t="str">
        <f t="shared" ca="1" si="6"/>
        <v>afins</v>
      </c>
      <c r="AX19" s="6">
        <f t="shared" ca="1" si="18"/>
        <v>-248.30720293464344</v>
      </c>
      <c r="AY19" s="6" t="str">
        <f t="shared" ca="1" si="7"/>
        <v>aatrp</v>
      </c>
      <c r="AZ19" s="6">
        <f t="shared" ca="1" si="19"/>
        <v>-0.35555480663740796</v>
      </c>
      <c r="BA19" s="197"/>
      <c r="BB19" s="36">
        <f t="shared" si="20"/>
        <v>4.7770889070419535E-2</v>
      </c>
      <c r="BC19" s="36">
        <f ca="1"/>
        <v>-2.5435080587841661</v>
      </c>
      <c r="BD19" s="33">
        <f t="shared" ca="1" si="21"/>
        <v>1</v>
      </c>
      <c r="BE19" s="203">
        <f ca="1"/>
        <v>-1.2150564132589652E-3</v>
      </c>
      <c r="BF19" s="33">
        <f t="shared" ca="1" si="22"/>
        <v>33</v>
      </c>
      <c r="BG19" s="36">
        <f t="shared" si="23"/>
        <v>9.267277301412645E-2</v>
      </c>
      <c r="BH19" s="42">
        <f ca="1"/>
        <v>-2.3339688739364695</v>
      </c>
      <c r="BI19" s="33">
        <f t="shared" ca="1" si="24"/>
        <v>1</v>
      </c>
      <c r="BJ19" s="203">
        <f ca="1"/>
        <v>-2.1629536767635072E-3</v>
      </c>
      <c r="BK19" s="33">
        <f t="shared" ca="1" si="25"/>
        <v>15</v>
      </c>
      <c r="BL19" s="204">
        <v>12</v>
      </c>
      <c r="BM19" s="6" t="str">
        <f t="shared" ca="1" si="8"/>
        <v>afins</v>
      </c>
      <c r="BN19" s="42">
        <f t="shared" ca="1" si="9"/>
        <v>-6.9877938892668953E-3</v>
      </c>
      <c r="BO19" s="6" t="str">
        <f t="shared" ca="1" si="26"/>
        <v>aatrp</v>
      </c>
      <c r="BP19" s="42">
        <f t="shared" ca="1" si="27"/>
        <v>-2.3473612374556542E-3</v>
      </c>
      <c r="BQ19" s="205">
        <v>12</v>
      </c>
      <c r="BR19" s="6" t="str">
        <f t="shared" ca="1" si="28"/>
        <v>afins</v>
      </c>
      <c r="BS19" s="6" t="str">
        <f ca="1">VLOOKUP(BR19,Notes!$A$12:$B$206,2,0)</f>
        <v>Financial intermediation</v>
      </c>
      <c r="BT19" s="42">
        <f t="shared" ca="1" si="29"/>
        <v>-0.42378800600957445</v>
      </c>
      <c r="BU19" s="205">
        <v>12</v>
      </c>
      <c r="BV19" s="6" t="str">
        <f t="shared" ca="1" si="30"/>
        <v>aatrp</v>
      </c>
      <c r="BW19" s="6" t="str">
        <f ca="1">VLOOKUP(BV19,Notes!$A$12:$B$206,2,0)</f>
        <v>Air transport</v>
      </c>
      <c r="BX19" s="42">
        <f t="shared" ca="1" si="10"/>
        <v>-0.39622317287770126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-4.7328467785928616</v>
      </c>
      <c r="R20" s="28">
        <v>0</v>
      </c>
      <c r="S20" s="28"/>
      <c r="T20" s="35" t="e">
        <f ca="1"/>
        <v>#DIV/0!</v>
      </c>
      <c r="U20" s="30">
        <f ca="1"/>
        <v>-4.9617591488580477E-2</v>
      </c>
      <c r="V20" s="31">
        <v>0</v>
      </c>
      <c r="W20" s="32">
        <f ca="1"/>
        <v>-4.9617591488580477E-2</v>
      </c>
      <c r="X20" s="28">
        <f ca="1"/>
        <v>-2.0496432547377279</v>
      </c>
      <c r="Y20" s="28">
        <f t="shared" ca="1" si="31"/>
        <v>-2.6832035238551337</v>
      </c>
      <c r="Z20" s="33">
        <f t="shared" ca="1" si="11"/>
        <v>31</v>
      </c>
      <c r="AA20" s="33">
        <f t="shared" ca="1" si="11"/>
        <v>59</v>
      </c>
      <c r="AB20" s="33">
        <f t="shared" ca="1" si="1"/>
        <v>59</v>
      </c>
      <c r="AC20" s="21">
        <v>13</v>
      </c>
      <c r="AD20" s="6" t="str">
        <f t="shared" ca="1" si="12"/>
        <v>abevt</v>
      </c>
      <c r="AE20" s="6">
        <f t="shared" ca="1" si="13"/>
        <v>-151.43483295868231</v>
      </c>
      <c r="AF20" s="6" t="str">
        <f t="shared" ca="1" si="2"/>
        <v>apost</v>
      </c>
      <c r="AG20" s="6">
        <f t="shared" ca="1" si="3"/>
        <v>-336.87204359047814</v>
      </c>
      <c r="AH20" s="6" t="str">
        <f t="shared" ca="1" si="4"/>
        <v>apetr</v>
      </c>
      <c r="AI20" s="6">
        <f t="shared" ca="1" si="5"/>
        <v>-485.41404536849149</v>
      </c>
      <c r="AJ20" s="17"/>
      <c r="AK20" s="6">
        <v>1535.4607687463567</v>
      </c>
      <c r="AL20" s="6">
        <f ca="1"/>
        <v>-0.32993640394015</v>
      </c>
      <c r="AM20" s="6">
        <f t="shared" ca="1" si="14"/>
        <v>-0.43192224776383459</v>
      </c>
      <c r="AN20" s="6">
        <f ca="1"/>
        <v>-0.76185865170398459</v>
      </c>
      <c r="AO20" s="33">
        <f t="shared" ca="1" si="15"/>
        <v>59</v>
      </c>
      <c r="AP20" s="34">
        <f ca="1"/>
        <v>-2.3209696742205826E-4</v>
      </c>
      <c r="AQ20" s="34">
        <f ca="1"/>
        <v>-1.2257468742948117E-3</v>
      </c>
      <c r="AR20" s="34">
        <f ca="1"/>
        <v>-2.0617675177682323E-3</v>
      </c>
      <c r="AS20" s="34">
        <f ca="1"/>
        <v>-2.3603211443951519E-3</v>
      </c>
      <c r="AT20" s="34">
        <f t="shared" ca="1" si="16"/>
        <v>-5.8799325038802544E-3</v>
      </c>
      <c r="AU20" s="33">
        <f t="shared" ca="1" si="17"/>
        <v>58</v>
      </c>
      <c r="AV20" s="21">
        <v>13</v>
      </c>
      <c r="AW20" s="6" t="str">
        <f t="shared" ca="1" si="6"/>
        <v>aagri</v>
      </c>
      <c r="AX20" s="6">
        <f t="shared" ca="1" si="18"/>
        <v>-244.56216412167757</v>
      </c>
      <c r="AY20" s="6" t="str">
        <f t="shared" ca="1" si="7"/>
        <v>amach</v>
      </c>
      <c r="AZ20" s="6">
        <f t="shared" ca="1" si="19"/>
        <v>-0.35405126247204288</v>
      </c>
      <c r="BA20" s="197"/>
      <c r="BB20" s="36">
        <f t="shared" si="20"/>
        <v>4.3210520074518068E-2</v>
      </c>
      <c r="BC20" s="36">
        <f ca="1"/>
        <v>-4.961759148858047E-2</v>
      </c>
      <c r="BD20" s="33">
        <f t="shared" ca="1" si="21"/>
        <v>57</v>
      </c>
      <c r="BE20" s="203">
        <f ca="1"/>
        <v>-2.1440019330665433E-5</v>
      </c>
      <c r="BF20" s="33">
        <f t="shared" ca="1" si="22"/>
        <v>59</v>
      </c>
      <c r="BG20" s="36">
        <f t="shared" si="23"/>
        <v>8.8229331372821851E-2</v>
      </c>
      <c r="BH20" s="42">
        <f ca="1"/>
        <v>-4.3997978926211739E-2</v>
      </c>
      <c r="BI20" s="33">
        <f t="shared" ca="1" si="24"/>
        <v>52</v>
      </c>
      <c r="BJ20" s="203">
        <f ca="1"/>
        <v>-3.881912262415168E-5</v>
      </c>
      <c r="BK20" s="33">
        <f t="shared" ca="1" si="25"/>
        <v>58</v>
      </c>
      <c r="BL20" s="204">
        <v>13</v>
      </c>
      <c r="BM20" s="6" t="str">
        <f t="shared" ca="1" si="8"/>
        <v>aagri</v>
      </c>
      <c r="BN20" s="42">
        <f t="shared" ca="1" si="9"/>
        <v>-6.8824020237751868E-3</v>
      </c>
      <c r="BO20" s="6" t="str">
        <f t="shared" ca="1" si="26"/>
        <v>amach</v>
      </c>
      <c r="BP20" s="42">
        <f t="shared" ca="1" si="27"/>
        <v>-2.3374348879120804E-3</v>
      </c>
      <c r="BQ20" s="205">
        <v>13</v>
      </c>
      <c r="BR20" s="6" t="str">
        <f t="shared" ca="1" si="28"/>
        <v>aagri</v>
      </c>
      <c r="BS20" s="6" t="str">
        <f ca="1">VLOOKUP(BR20,Notes!$A$12:$B$206,2,0)</f>
        <v>Agriculture</v>
      </c>
      <c r="BT20" s="42">
        <f t="shared" ca="1" si="29"/>
        <v>-0.40802314028077619</v>
      </c>
      <c r="BU20" s="205">
        <v>13</v>
      </c>
      <c r="BV20" s="6" t="str">
        <f t="shared" ca="1" si="30"/>
        <v>amach</v>
      </c>
      <c r="BW20" s="6" t="str">
        <f ca="1">VLOOKUP(BV20,Notes!$A$12:$B$206,2,0)</f>
        <v>Machinery and equipment</v>
      </c>
      <c r="BX20" s="42">
        <f t="shared" ca="1" si="10"/>
        <v>-0.35685768108410676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-326.29827585348642</v>
      </c>
      <c r="R21" s="28">
        <v>0</v>
      </c>
      <c r="S21" s="28"/>
      <c r="T21" s="35" t="e">
        <f ca="1"/>
        <v>#DIV/0!</v>
      </c>
      <c r="U21" s="30">
        <f ca="1"/>
        <v>-0.65282313901140243</v>
      </c>
      <c r="V21" s="31">
        <v>0</v>
      </c>
      <c r="W21" s="32">
        <f ca="1"/>
        <v>-0.65282313901140243</v>
      </c>
      <c r="X21" s="28">
        <f ca="1"/>
        <v>-169.97030968613791</v>
      </c>
      <c r="Y21" s="28">
        <f t="shared" ca="1" si="31"/>
        <v>-156.32796616734851</v>
      </c>
      <c r="Z21" s="33">
        <f t="shared" ca="1" si="11"/>
        <v>12</v>
      </c>
      <c r="AA21" s="33">
        <f t="shared" ca="1" si="11"/>
        <v>24</v>
      </c>
      <c r="AB21" s="33">
        <f t="shared" ca="1" si="1"/>
        <v>21</v>
      </c>
      <c r="AC21" s="21">
        <v>14</v>
      </c>
      <c r="AD21" s="6" t="str">
        <f t="shared" ca="1" si="12"/>
        <v>aemch</v>
      </c>
      <c r="AE21" s="6">
        <f t="shared" ca="1" si="13"/>
        <v>-145.4058333999055</v>
      </c>
      <c r="AF21" s="6" t="str">
        <f t="shared" ca="1" si="2"/>
        <v>aofin</v>
      </c>
      <c r="AG21" s="6">
        <f t="shared" ca="1" si="3"/>
        <v>-317.88443120966514</v>
      </c>
      <c r="AH21" s="6" t="str">
        <f t="shared" ca="1" si="4"/>
        <v>amtvs</v>
      </c>
      <c r="AI21" s="6">
        <f t="shared" ca="1" si="5"/>
        <v>-453.95754325307706</v>
      </c>
      <c r="AJ21" s="17"/>
      <c r="AK21" s="6">
        <v>19056.848420258219</v>
      </c>
      <c r="AL21" s="6">
        <f ca="1"/>
        <v>-64.80446142607866</v>
      </c>
      <c r="AM21" s="6">
        <f t="shared" ca="1" si="14"/>
        <v>-59.603054627695897</v>
      </c>
      <c r="AN21" s="6">
        <f ca="1"/>
        <v>-124.40751605377456</v>
      </c>
      <c r="AO21" s="33">
        <f t="shared" ca="1" si="15"/>
        <v>18</v>
      </c>
      <c r="AP21" s="34">
        <f ca="1"/>
        <v>-8.9478301088189629E-3</v>
      </c>
      <c r="AQ21" s="34">
        <f ca="1"/>
        <v>-1.5805686107676874E-2</v>
      </c>
      <c r="AR21" s="34">
        <f ca="1"/>
        <v>-0.13117904806952943</v>
      </c>
      <c r="AS21" s="34">
        <f ca="1"/>
        <v>-9.0266518560512085E-2</v>
      </c>
      <c r="AT21" s="34">
        <f t="shared" ca="1" si="16"/>
        <v>-0.24619908284653735</v>
      </c>
      <c r="AU21" s="33">
        <f t="shared" ca="1" si="17"/>
        <v>20</v>
      </c>
      <c r="AV21" s="21">
        <v>14</v>
      </c>
      <c r="AW21" s="6" t="str">
        <f t="shared" ca="1" si="6"/>
        <v>areal</v>
      </c>
      <c r="AX21" s="6">
        <f t="shared" ca="1" si="18"/>
        <v>-176.55520650770956</v>
      </c>
      <c r="AY21" s="6" t="str">
        <f t="shared" ca="1" si="7"/>
        <v>awtrd</v>
      </c>
      <c r="AZ21" s="6">
        <f t="shared" ca="1" si="19"/>
        <v>-0.33716514645486018</v>
      </c>
      <c r="BA21" s="197"/>
      <c r="BB21" s="36">
        <f t="shared" si="20"/>
        <v>0.53629265428444339</v>
      </c>
      <c r="BC21" s="36">
        <f ca="1"/>
        <v>-0.65282313901140243</v>
      </c>
      <c r="BD21" s="33">
        <f t="shared" ca="1" si="21"/>
        <v>7</v>
      </c>
      <c r="BE21" s="203">
        <f ca="1"/>
        <v>-3.5010425399872717E-3</v>
      </c>
      <c r="BF21" s="33">
        <f t="shared" ca="1" si="22"/>
        <v>18</v>
      </c>
      <c r="BG21" s="36">
        <f t="shared" si="23"/>
        <v>0.40275467972671508</v>
      </c>
      <c r="BH21" s="42">
        <f ca="1"/>
        <v>-0.40357031148292505</v>
      </c>
      <c r="BI21" s="33">
        <f t="shared" ca="1" si="24"/>
        <v>10</v>
      </c>
      <c r="BJ21" s="203">
        <f ca="1"/>
        <v>-1.6253983154851611E-3</v>
      </c>
      <c r="BK21" s="33">
        <f t="shared" ca="1" si="25"/>
        <v>20</v>
      </c>
      <c r="BL21" s="204">
        <v>14</v>
      </c>
      <c r="BM21" s="6" t="str">
        <f t="shared" ca="1" si="8"/>
        <v>areal</v>
      </c>
      <c r="BN21" s="42">
        <f t="shared" ca="1" si="9"/>
        <v>-4.9685686865779573E-3</v>
      </c>
      <c r="BO21" s="6" t="str">
        <f t="shared" ca="1" si="26"/>
        <v>awtrd</v>
      </c>
      <c r="BP21" s="42">
        <f t="shared" ca="1" si="27"/>
        <v>-2.2259533006856813E-3</v>
      </c>
      <c r="BQ21" s="205">
        <v>14</v>
      </c>
      <c r="BR21" s="6" t="str">
        <f t="shared" ca="1" si="28"/>
        <v>areal</v>
      </c>
      <c r="BS21" s="6" t="str">
        <f ca="1">VLOOKUP(BR21,Notes!$A$12:$B$206,2,0)</f>
        <v>Real estate activities</v>
      </c>
      <c r="BT21" s="42">
        <f t="shared" ca="1" si="29"/>
        <v>-0.39622317287770131</v>
      </c>
      <c r="BU21" s="205">
        <v>14</v>
      </c>
      <c r="BV21" s="6" t="str">
        <f t="shared" ca="1" si="30"/>
        <v>awtrd</v>
      </c>
      <c r="BW21" s="6" t="str">
        <f ca="1">VLOOKUP(BV21,Notes!$A$12:$B$206,2,0)</f>
        <v>Wholesale trade, commission trade</v>
      </c>
      <c r="BX21" s="42">
        <f t="shared" ca="1" si="10"/>
        <v>-0.34074548292059481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-446.98549689247841</v>
      </c>
      <c r="R22" s="28">
        <v>0</v>
      </c>
      <c r="S22" s="28"/>
      <c r="T22" s="35" t="e">
        <f ca="1"/>
        <v>#DIV/0!</v>
      </c>
      <c r="U22" s="30">
        <f ca="1"/>
        <v>-0.54371391057665674</v>
      </c>
      <c r="V22" s="31">
        <v>0</v>
      </c>
      <c r="W22" s="32">
        <f ca="1"/>
        <v>-0.54371391057665674</v>
      </c>
      <c r="X22" s="28">
        <f ca="1"/>
        <v>-211.4868205810229</v>
      </c>
      <c r="Y22" s="28">
        <f t="shared" ca="1" si="31"/>
        <v>-235.49867631145551</v>
      </c>
      <c r="Z22" s="33">
        <f t="shared" ca="1" si="11"/>
        <v>10</v>
      </c>
      <c r="AA22" s="33">
        <f t="shared" ca="1" si="11"/>
        <v>18</v>
      </c>
      <c r="AB22" s="33">
        <f t="shared" ca="1" si="1"/>
        <v>15</v>
      </c>
      <c r="AC22" s="21">
        <v>15</v>
      </c>
      <c r="AD22" s="6" t="str">
        <f t="shared" ca="1" si="12"/>
        <v>aweav</v>
      </c>
      <c r="AE22" s="6">
        <f t="shared" ca="1" si="13"/>
        <v>-82.125292189263519</v>
      </c>
      <c r="AF22" s="6" t="str">
        <f t="shared" ca="1" si="2"/>
        <v>abisc</v>
      </c>
      <c r="AG22" s="6">
        <f t="shared" ca="1" si="3"/>
        <v>-284.75742392468811</v>
      </c>
      <c r="AH22" s="6" t="str">
        <f t="shared" ca="1" si="4"/>
        <v>apapr</v>
      </c>
      <c r="AI22" s="6">
        <f t="shared" ca="1" si="5"/>
        <v>-446.98549689247841</v>
      </c>
      <c r="AJ22" s="17"/>
      <c r="AK22" s="6">
        <v>18842.519346137829</v>
      </c>
      <c r="AL22" s="6">
        <f ca="1"/>
        <v>-48.472932054289188</v>
      </c>
      <c r="AM22" s="6">
        <f t="shared" ca="1" si="14"/>
        <v>-53.976466733759878</v>
      </c>
      <c r="AN22" s="6">
        <f ca="1"/>
        <v>-102.44939878804907</v>
      </c>
      <c r="AO22" s="33">
        <f t="shared" ca="1" si="15"/>
        <v>23</v>
      </c>
      <c r="AP22" s="34">
        <f ca="1"/>
        <v>-1.5749612940181325E-3</v>
      </c>
      <c r="AQ22" s="34">
        <f ca="1"/>
        <v>-7.0172534087304993E-3</v>
      </c>
      <c r="AR22" s="34">
        <f ca="1"/>
        <v>-0.10244445182989562</v>
      </c>
      <c r="AS22" s="34">
        <f ca="1"/>
        <v>-0.10510194426184462</v>
      </c>
      <c r="AT22" s="34">
        <f t="shared" ca="1" si="16"/>
        <v>-0.21613861079448887</v>
      </c>
      <c r="AU22" s="33">
        <f t="shared" ca="1" si="17"/>
        <v>22</v>
      </c>
      <c r="AV22" s="21">
        <v>15</v>
      </c>
      <c r="AW22" s="6" t="str">
        <f t="shared" ca="1" si="6"/>
        <v>afabm</v>
      </c>
      <c r="AX22" s="6">
        <f t="shared" ca="1" si="18"/>
        <v>-158.63329478172386</v>
      </c>
      <c r="AY22" s="6" t="str">
        <f t="shared" ca="1" si="7"/>
        <v>aleat</v>
      </c>
      <c r="AZ22" s="6">
        <f t="shared" ca="1" si="19"/>
        <v>-0.3276225934193685</v>
      </c>
      <c r="BA22" s="197"/>
      <c r="BB22" s="36">
        <f t="shared" si="20"/>
        <v>0.53026106367116232</v>
      </c>
      <c r="BC22" s="36">
        <f ca="1"/>
        <v>-0.54371391057665674</v>
      </c>
      <c r="BD22" s="33">
        <f t="shared" ca="1" si="21"/>
        <v>9</v>
      </c>
      <c r="BE22" s="203">
        <f ca="1"/>
        <v>-2.8831031655518523E-3</v>
      </c>
      <c r="BF22" s="33">
        <f t="shared" ca="1" si="22"/>
        <v>23</v>
      </c>
      <c r="BG22" s="36">
        <f t="shared" si="23"/>
        <v>0.3265314346751052</v>
      </c>
      <c r="BH22" s="42">
        <f ca="1"/>
        <v>-0.43699929251868513</v>
      </c>
      <c r="BI22" s="33">
        <f t="shared" ca="1" si="24"/>
        <v>8</v>
      </c>
      <c r="BJ22" s="203">
        <f ca="1"/>
        <v>-1.4269400593813221E-3</v>
      </c>
      <c r="BK22" s="33">
        <f t="shared" ca="1" si="25"/>
        <v>22</v>
      </c>
      <c r="BL22" s="204">
        <v>15</v>
      </c>
      <c r="BM22" s="6" t="str">
        <f t="shared" ca="1" si="8"/>
        <v>afabm</v>
      </c>
      <c r="BN22" s="42">
        <f t="shared" ca="1" si="9"/>
        <v>-4.4642151126069824E-3</v>
      </c>
      <c r="BO22" s="6" t="str">
        <f t="shared" ca="1" si="26"/>
        <v>aleat</v>
      </c>
      <c r="BP22" s="42">
        <f t="shared" ca="1" si="27"/>
        <v>-2.1629536767635072E-3</v>
      </c>
      <c r="BQ22" s="205">
        <v>15</v>
      </c>
      <c r="BR22" s="6" t="str">
        <f t="shared" ca="1" si="28"/>
        <v>afabm</v>
      </c>
      <c r="BS22" s="6" t="str">
        <f ca="1">VLOOKUP(BR22,Notes!$A$12:$B$206,2,0)</f>
        <v>Fabricated metal products</v>
      </c>
      <c r="BT22" s="42">
        <f t="shared" ca="1" si="29"/>
        <v>-0.36371626440396182</v>
      </c>
      <c r="BU22" s="205">
        <v>15</v>
      </c>
      <c r="BV22" s="6" t="str">
        <f t="shared" ca="1" si="30"/>
        <v>aleat</v>
      </c>
      <c r="BW22" s="6" t="str">
        <f ca="1">VLOOKUP(BV22,Notes!$A$12:$B$206,2,0)</f>
        <v>Tanning and dressing of leather</v>
      </c>
      <c r="BX22" s="42">
        <f t="shared" ca="1" si="10"/>
        <v>-0.3198472799776837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-102.7910717061565</v>
      </c>
      <c r="R23" s="28">
        <v>0</v>
      </c>
      <c r="S23" s="28"/>
      <c r="T23" s="35" t="e">
        <f ca="1"/>
        <v>#DIV/0!</v>
      </c>
      <c r="U23" s="30">
        <f ca="1"/>
        <v>-0.21438429247053087</v>
      </c>
      <c r="V23" s="31">
        <v>0</v>
      </c>
      <c r="W23" s="32">
        <f ca="1"/>
        <v>-0.21438429247053087</v>
      </c>
      <c r="X23" s="28">
        <f ca="1"/>
        <v>-4.0960144440282944</v>
      </c>
      <c r="Y23" s="28">
        <f t="shared" ca="1" si="31"/>
        <v>-98.695057262128202</v>
      </c>
      <c r="Z23" s="33">
        <f t="shared" ca="1" si="11"/>
        <v>28</v>
      </c>
      <c r="AA23" s="33">
        <f t="shared" ca="1" si="11"/>
        <v>35</v>
      </c>
      <c r="AB23" s="33">
        <f t="shared" ca="1" si="1"/>
        <v>40</v>
      </c>
      <c r="AC23" s="21">
        <v>16</v>
      </c>
      <c r="AD23" s="6" t="str">
        <f t="shared" ca="1" si="12"/>
        <v>anmmi</v>
      </c>
      <c r="AE23" s="6">
        <f t="shared" ca="1" si="13"/>
        <v>-64.763295867864912</v>
      </c>
      <c r="AF23" s="6" t="str">
        <f t="shared" ca="1" si="2"/>
        <v>abchm</v>
      </c>
      <c r="AG23" s="6">
        <f t="shared" ca="1" si="3"/>
        <v>-245.0878835891892</v>
      </c>
      <c r="AH23" s="6" t="str">
        <f t="shared" ca="1" si="4"/>
        <v>afins</v>
      </c>
      <c r="AI23" s="6">
        <f t="shared" ca="1" si="5"/>
        <v>-386.93995026092392</v>
      </c>
      <c r="AJ23" s="17"/>
      <c r="AK23" s="6">
        <v>13671.117346026102</v>
      </c>
      <c r="AL23" s="6">
        <f ca="1"/>
        <v>-1.167893008902392</v>
      </c>
      <c r="AM23" s="6">
        <f t="shared" ca="1" si="14"/>
        <v>-28.14083518619168</v>
      </c>
      <c r="AN23" s="6">
        <f ca="1"/>
        <v>-29.308728195094073</v>
      </c>
      <c r="AO23" s="33">
        <f t="shared" ca="1" si="15"/>
        <v>40</v>
      </c>
      <c r="AP23" s="34">
        <f ca="1"/>
        <v>-2.6023117157695829E-3</v>
      </c>
      <c r="AQ23" s="34">
        <f ca="1"/>
        <v>-6.2000155857084259E-3</v>
      </c>
      <c r="AR23" s="34">
        <f ca="1"/>
        <v>-4.2486656003898046E-2</v>
      </c>
      <c r="AS23" s="34">
        <f ca="1"/>
        <v>-8.9231140430588579E-2</v>
      </c>
      <c r="AT23" s="34">
        <f t="shared" ca="1" si="16"/>
        <v>-0.14052012373596462</v>
      </c>
      <c r="AU23" s="33">
        <f t="shared" ca="1" si="17"/>
        <v>28</v>
      </c>
      <c r="AV23" s="21">
        <v>16</v>
      </c>
      <c r="AW23" s="6" t="str">
        <f t="shared" ca="1" si="6"/>
        <v>aofin</v>
      </c>
      <c r="AX23" s="6">
        <f t="shared" ca="1" si="18"/>
        <v>-157.9381459112229</v>
      </c>
      <c r="AY23" s="6" t="str">
        <f t="shared" ca="1" si="7"/>
        <v>afins</v>
      </c>
      <c r="AZ23" s="6">
        <f t="shared" ca="1" si="19"/>
        <v>-0.27815582419287005</v>
      </c>
      <c r="BA23" s="197"/>
      <c r="BB23" s="36">
        <f t="shared" si="20"/>
        <v>0.38472887262620575</v>
      </c>
      <c r="BC23" s="36">
        <f ca="1"/>
        <v>-0.21438429247053084</v>
      </c>
      <c r="BD23" s="33">
        <f t="shared" ca="1" si="21"/>
        <v>30</v>
      </c>
      <c r="BE23" s="203">
        <f ca="1"/>
        <v>-8.2479827150954105E-4</v>
      </c>
      <c r="BF23" s="33">
        <f t="shared" ca="1" si="22"/>
        <v>40</v>
      </c>
      <c r="BG23" s="36">
        <f t="shared" si="23"/>
        <v>0.57728323834879713</v>
      </c>
      <c r="BH23" s="42">
        <f ca="1"/>
        <v>-0.16070261743170491</v>
      </c>
      <c r="BI23" s="33">
        <f t="shared" ca="1" si="24"/>
        <v>31</v>
      </c>
      <c r="BJ23" s="203">
        <f ca="1"/>
        <v>-9.2770927402102471E-4</v>
      </c>
      <c r="BK23" s="33">
        <f t="shared" ca="1" si="25"/>
        <v>28</v>
      </c>
      <c r="BL23" s="204">
        <v>16</v>
      </c>
      <c r="BM23" s="6" t="str">
        <f t="shared" ca="1" si="8"/>
        <v>aofin</v>
      </c>
      <c r="BN23" s="42">
        <f t="shared" ca="1" si="9"/>
        <v>-4.444652421827143E-3</v>
      </c>
      <c r="BO23" s="6" t="str">
        <f t="shared" ca="1" si="26"/>
        <v>afins</v>
      </c>
      <c r="BP23" s="42">
        <f t="shared" ca="1" si="27"/>
        <v>-1.836375679625471E-3</v>
      </c>
      <c r="BQ23" s="205">
        <v>16</v>
      </c>
      <c r="BR23" s="6" t="str">
        <f t="shared" ca="1" si="28"/>
        <v>aofin</v>
      </c>
      <c r="BS23" s="6" t="str">
        <f ca="1">VLOOKUP(BR23,Notes!$A$12:$B$206,2,0)</f>
        <v>Activities to financial intermediation</v>
      </c>
      <c r="BT23" s="42">
        <f t="shared" ca="1" si="29"/>
        <v>-0.35982431100342471</v>
      </c>
      <c r="BU23" s="205">
        <v>16</v>
      </c>
      <c r="BV23" s="6" t="str">
        <f t="shared" ca="1" si="30"/>
        <v>afins</v>
      </c>
      <c r="BW23" s="6" t="str">
        <f ca="1">VLOOKUP(BV23,Notes!$A$12:$B$206,2,0)</f>
        <v>Financial intermediation</v>
      </c>
      <c r="BX23" s="42">
        <f t="shared" ca="1" si="10"/>
        <v>-0.30820913518493737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-485.41404536849149</v>
      </c>
      <c r="R24" s="28">
        <v>0</v>
      </c>
      <c r="S24" s="28"/>
      <c r="T24" s="35" t="e">
        <f ca="1"/>
        <v>#DIV/0!</v>
      </c>
      <c r="U24" s="30">
        <f ca="1"/>
        <v>-0.3034669393270879</v>
      </c>
      <c r="V24" s="31">
        <v>0</v>
      </c>
      <c r="W24" s="32">
        <f ca="1"/>
        <v>-0.3034669393270879</v>
      </c>
      <c r="X24" s="28">
        <f ca="1"/>
        <v>-4.5419937701240896</v>
      </c>
      <c r="Y24" s="28">
        <f t="shared" ca="1" si="31"/>
        <v>-480.87205159836742</v>
      </c>
      <c r="Z24" s="33">
        <f t="shared" ca="1" si="11"/>
        <v>27</v>
      </c>
      <c r="AA24" s="33">
        <f t="shared" ca="1" si="11"/>
        <v>8</v>
      </c>
      <c r="AB24" s="33">
        <f t="shared" ca="1" si="1"/>
        <v>13</v>
      </c>
      <c r="AC24" s="21">
        <v>17</v>
      </c>
      <c r="AD24" s="6" t="str">
        <f t="shared" ca="1" si="12"/>
        <v>aobus</v>
      </c>
      <c r="AE24" s="6">
        <f t="shared" ca="1" si="13"/>
        <v>-56.558178349147916</v>
      </c>
      <c r="AF24" s="6" t="str">
        <f t="shared" ca="1" si="2"/>
        <v>aelcg</v>
      </c>
      <c r="AG24" s="6">
        <f t="shared" ca="1" si="3"/>
        <v>-242.0985378211023</v>
      </c>
      <c r="AH24" s="6" t="str">
        <f t="shared" ca="1" si="4"/>
        <v>areal</v>
      </c>
      <c r="AI24" s="6">
        <f t="shared" ca="1" si="5"/>
        <v>-364.44904646665952</v>
      </c>
      <c r="AJ24" s="17"/>
      <c r="AK24" s="6">
        <v>40729.341659067555</v>
      </c>
      <c r="AL24" s="6">
        <f ca="1"/>
        <v>-1.1565195288676662</v>
      </c>
      <c r="AM24" s="6">
        <f t="shared" ca="1" si="14"/>
        <v>-122.44356701197719</v>
      </c>
      <c r="AN24" s="6">
        <f ca="1"/>
        <v>-123.60008654084486</v>
      </c>
      <c r="AO24" s="33">
        <f t="shared" ca="1" si="15"/>
        <v>19</v>
      </c>
      <c r="AP24" s="34">
        <f ca="1"/>
        <v>-2.1014256185132945E-3</v>
      </c>
      <c r="AQ24" s="34">
        <f ca="1"/>
        <v>-8.7322934895165596E-3</v>
      </c>
      <c r="AR24" s="34">
        <f ca="1"/>
        <v>-2.3755072405904281E-2</v>
      </c>
      <c r="AS24" s="34">
        <f ca="1"/>
        <v>-7.0923133273408129E-2</v>
      </c>
      <c r="AT24" s="34">
        <f t="shared" ca="1" si="16"/>
        <v>-0.10551192478734227</v>
      </c>
      <c r="AU24" s="33">
        <f t="shared" ca="1" si="17"/>
        <v>31</v>
      </c>
      <c r="AV24" s="21">
        <v>17</v>
      </c>
      <c r="AW24" s="6" t="str">
        <f t="shared" ca="1" si="6"/>
        <v>aelcg</v>
      </c>
      <c r="AX24" s="6">
        <f t="shared" ca="1" si="18"/>
        <v>-146.57529717458291</v>
      </c>
      <c r="AY24" s="6" t="str">
        <f t="shared" ca="1" si="7"/>
        <v>acomp</v>
      </c>
      <c r="AZ24" s="6">
        <f t="shared" ca="1" si="19"/>
        <v>-0.27358823558258227</v>
      </c>
      <c r="BA24" s="197"/>
      <c r="BB24" s="36">
        <f t="shared" si="20"/>
        <v>1.1461940749016741</v>
      </c>
      <c r="BC24" s="36">
        <f ca="1"/>
        <v>-0.30346693932708785</v>
      </c>
      <c r="BD24" s="33">
        <f t="shared" ca="1" si="21"/>
        <v>24</v>
      </c>
      <c r="BE24" s="203">
        <f ca="1"/>
        <v>-3.4783200778525391E-3</v>
      </c>
      <c r="BF24" s="33">
        <f t="shared" ca="1" si="22"/>
        <v>19</v>
      </c>
      <c r="BG24" s="36">
        <f t="shared" si="23"/>
        <v>0.2678715437841514</v>
      </c>
      <c r="BH24" s="42">
        <f ca="1"/>
        <v>-0.26004489930855906</v>
      </c>
      <c r="BI24" s="33">
        <f t="shared" ca="1" si="24"/>
        <v>17</v>
      </c>
      <c r="BJ24" s="203">
        <f ca="1"/>
        <v>-6.9658628630977918E-4</v>
      </c>
      <c r="BK24" s="33">
        <f t="shared" ca="1" si="25"/>
        <v>31</v>
      </c>
      <c r="BL24" s="204">
        <v>17</v>
      </c>
      <c r="BM24" s="6" t="str">
        <f t="shared" ca="1" si="8"/>
        <v>aelcg</v>
      </c>
      <c r="BN24" s="42">
        <f t="shared" ca="1" si="9"/>
        <v>-4.1248822177084327E-3</v>
      </c>
      <c r="BO24" s="6" t="str">
        <f t="shared" ca="1" si="26"/>
        <v>acomp</v>
      </c>
      <c r="BP24" s="42">
        <f t="shared" ca="1" si="27"/>
        <v>-1.8062206085864016E-3</v>
      </c>
      <c r="BQ24" s="205">
        <v>17</v>
      </c>
      <c r="BR24" s="6" t="str">
        <f t="shared" ca="1" si="28"/>
        <v>aelcg</v>
      </c>
      <c r="BS24" s="6" t="str">
        <f ca="1">VLOOKUP(BR24,Notes!$A$12:$B$206,2,0)</f>
        <v>Electricity, gas, steam and hot water supply</v>
      </c>
      <c r="BT24" s="42">
        <f t="shared" ca="1" si="29"/>
        <v>-0.35935052774907872</v>
      </c>
      <c r="BU24" s="205">
        <v>17</v>
      </c>
      <c r="BV24" s="6" t="str">
        <f t="shared" ca="1" si="30"/>
        <v>acomp</v>
      </c>
      <c r="BW24" s="6" t="str">
        <f ca="1">VLOOKUP(BV24,Notes!$A$12:$B$206,2,0)</f>
        <v>Computer and related activities</v>
      </c>
      <c r="BX24" s="42">
        <f t="shared" ca="1" si="10"/>
        <v>-0.26004489930855906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-286.17678468072063</v>
      </c>
      <c r="R25" s="28">
        <v>0</v>
      </c>
      <c r="S25" s="28"/>
      <c r="T25" s="35" t="e">
        <f ca="1"/>
        <v>#DIV/0!</v>
      </c>
      <c r="U25" s="30">
        <f ca="1"/>
        <v>-0.24795623533085867</v>
      </c>
      <c r="V25" s="31">
        <v>0</v>
      </c>
      <c r="W25" s="32">
        <f ca="1"/>
        <v>-0.24795623533085867</v>
      </c>
      <c r="X25" s="28">
        <f ca="1"/>
        <v>-41.088901091531433</v>
      </c>
      <c r="Y25" s="28">
        <f t="shared" ca="1" si="31"/>
        <v>-245.0878835891892</v>
      </c>
      <c r="Z25" s="33">
        <f t="shared" ca="1" si="11"/>
        <v>20</v>
      </c>
      <c r="AA25" s="33">
        <f t="shared" ca="1" si="11"/>
        <v>16</v>
      </c>
      <c r="AB25" s="33">
        <f t="shared" ca="1" si="1"/>
        <v>23</v>
      </c>
      <c r="AC25" s="21">
        <v>18</v>
      </c>
      <c r="AD25" s="6" t="str">
        <f t="shared" ca="1" si="12"/>
        <v>aeduc</v>
      </c>
      <c r="AE25" s="6">
        <f t="shared" ca="1" si="13"/>
        <v>-50.028067973893727</v>
      </c>
      <c r="AF25" s="6" t="str">
        <f t="shared" ca="1" si="2"/>
        <v>apapr</v>
      </c>
      <c r="AG25" s="6">
        <f t="shared" ca="1" si="3"/>
        <v>-235.49867631145551</v>
      </c>
      <c r="AH25" s="6" t="str">
        <f t="shared" ca="1" si="4"/>
        <v>amach</v>
      </c>
      <c r="AI25" s="6">
        <f t="shared" ca="1" si="5"/>
        <v>-350.65567458778349</v>
      </c>
      <c r="AJ25" s="17"/>
      <c r="AK25" s="6">
        <v>21963.228322968826</v>
      </c>
      <c r="AL25" s="6">
        <f ca="1"/>
        <v>-7.8191822676093237</v>
      </c>
      <c r="AM25" s="6">
        <f t="shared" ca="1" si="14"/>
        <v>-46.64001183914506</v>
      </c>
      <c r="AN25" s="6">
        <f ca="1"/>
        <v>-54.459194106754381</v>
      </c>
      <c r="AO25" s="33">
        <f t="shared" ca="1" si="15"/>
        <v>30</v>
      </c>
      <c r="AP25" s="34">
        <f ca="1"/>
        <v>-7.9210940759434688E-4</v>
      </c>
      <c r="AQ25" s="34">
        <f ca="1"/>
        <v>-6.9128529499866758E-3</v>
      </c>
      <c r="AR25" s="34">
        <f ca="1"/>
        <v>-1.7419077579754659E-2</v>
      </c>
      <c r="AS25" s="34">
        <f ca="1"/>
        <v>-1.3150851914625731E-2</v>
      </c>
      <c r="AT25" s="34">
        <f t="shared" ca="1" si="16"/>
        <v>-3.827489185196141E-2</v>
      </c>
      <c r="AU25" s="33">
        <f t="shared" ca="1" si="17"/>
        <v>46</v>
      </c>
      <c r="AV25" s="21">
        <v>18</v>
      </c>
      <c r="AW25" s="6" t="str">
        <f t="shared" ca="1" si="6"/>
        <v>awood</v>
      </c>
      <c r="AX25" s="6">
        <f t="shared" ca="1" si="18"/>
        <v>-124.40751605377456</v>
      </c>
      <c r="AY25" s="6" t="str">
        <f t="shared" ca="1" si="7"/>
        <v>aweav</v>
      </c>
      <c r="AZ25" s="6">
        <f t="shared" ca="1" si="19"/>
        <v>-0.26863037486490104</v>
      </c>
      <c r="BA25" s="197"/>
      <c r="BB25" s="36">
        <f t="shared" si="20"/>
        <v>0.61808320842070374</v>
      </c>
      <c r="BC25" s="36">
        <f ca="1"/>
        <v>-0.24795623533085867</v>
      </c>
      <c r="BD25" s="33">
        <f t="shared" ca="1" si="21"/>
        <v>27</v>
      </c>
      <c r="BE25" s="203">
        <f ca="1"/>
        <v>-1.5325758548121618E-3</v>
      </c>
      <c r="BF25" s="33">
        <f t="shared" ca="1" si="22"/>
        <v>30</v>
      </c>
      <c r="BG25" s="36">
        <f t="shared" si="23"/>
        <v>0.1192297074284039</v>
      </c>
      <c r="BH25" s="42">
        <f ca="1"/>
        <v>-0.21193508997899971</v>
      </c>
      <c r="BI25" s="33">
        <f t="shared" ca="1" si="24"/>
        <v>23</v>
      </c>
      <c r="BJ25" s="203">
        <f ca="1"/>
        <v>-2.5268958772008587E-4</v>
      </c>
      <c r="BK25" s="33">
        <f t="shared" ca="1" si="25"/>
        <v>46</v>
      </c>
      <c r="BL25" s="204">
        <v>18</v>
      </c>
      <c r="BM25" s="6" t="str">
        <f t="shared" ca="1" si="8"/>
        <v>awood</v>
      </c>
      <c r="BN25" s="42">
        <f t="shared" ca="1" si="9"/>
        <v>-3.5010425399872717E-3</v>
      </c>
      <c r="BO25" s="6" t="str">
        <f t="shared" ca="1" si="26"/>
        <v>aweav</v>
      </c>
      <c r="BP25" s="42">
        <f t="shared" ca="1" si="27"/>
        <v>-1.7734889738225462E-3</v>
      </c>
      <c r="BQ25" s="205">
        <v>18</v>
      </c>
      <c r="BR25" s="6" t="str">
        <f t="shared" ca="1" si="28"/>
        <v>awood</v>
      </c>
      <c r="BS25" s="6" t="str">
        <f ca="1">VLOOKUP(BR25,Notes!$A$12:$B$206,2,0)</f>
        <v>Sawmilling, planing of wood, cork, straw</v>
      </c>
      <c r="BT25" s="42">
        <f t="shared" ca="1" si="29"/>
        <v>-0.3568576810841067</v>
      </c>
      <c r="BU25" s="205">
        <v>18</v>
      </c>
      <c r="BV25" s="6" t="str">
        <f t="shared" ca="1" si="30"/>
        <v>aweav</v>
      </c>
      <c r="BW25" s="6" t="str">
        <f ca="1">VLOOKUP(BV25,Notes!$A$12:$B$206,2,0)</f>
        <v>Spinning, weaving and finishing of textiles</v>
      </c>
      <c r="BX25" s="42">
        <f t="shared" ca="1" si="10"/>
        <v>-0.25486490571211262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-231.59017328831976</v>
      </c>
      <c r="R26" s="28">
        <v>0</v>
      </c>
      <c r="S26" s="28"/>
      <c r="T26" s="35" t="e">
        <f ca="1"/>
        <v>#DIV/0!</v>
      </c>
      <c r="U26" s="30">
        <f ca="1"/>
        <v>-0.18254966830930161</v>
      </c>
      <c r="V26" s="31">
        <v>0</v>
      </c>
      <c r="W26" s="32">
        <f ca="1"/>
        <v>-0.18254966830930161</v>
      </c>
      <c r="X26" s="28">
        <f ca="1"/>
        <v>-49.912662266700984</v>
      </c>
      <c r="Y26" s="28">
        <f t="shared" ca="1" si="31"/>
        <v>-181.67751102161878</v>
      </c>
      <c r="Z26" s="33">
        <f t="shared" ca="1" si="11"/>
        <v>19</v>
      </c>
      <c r="AA26" s="33">
        <f t="shared" ca="1" si="11"/>
        <v>20</v>
      </c>
      <c r="AB26" s="33">
        <f t="shared" ca="1" si="1"/>
        <v>26</v>
      </c>
      <c r="AC26" s="21">
        <v>19</v>
      </c>
      <c r="AD26" s="6" t="str">
        <f t="shared" ca="1" si="12"/>
        <v>aochm</v>
      </c>
      <c r="AE26" s="6">
        <f t="shared" ca="1" si="13"/>
        <v>-49.912662266700984</v>
      </c>
      <c r="AF26" s="6" t="str">
        <f t="shared" ca="1" si="2"/>
        <v>aomin</v>
      </c>
      <c r="AG26" s="6">
        <f t="shared" ca="1" si="3"/>
        <v>-182.12146914117758</v>
      </c>
      <c r="AH26" s="6" t="str">
        <f t="shared" ca="1" si="4"/>
        <v>apost</v>
      </c>
      <c r="AI26" s="6">
        <f t="shared" ca="1" si="5"/>
        <v>-337.44480282407181</v>
      </c>
      <c r="AJ26" s="17"/>
      <c r="AK26" s="6">
        <v>27789.485082196501</v>
      </c>
      <c r="AL26" s="6">
        <f ca="1"/>
        <v>-10.933322415073036</v>
      </c>
      <c r="AM26" s="6">
        <f t="shared" ca="1" si="14"/>
        <v>-39.796290427339528</v>
      </c>
      <c r="AN26" s="6">
        <f ca="1"/>
        <v>-50.729612842412564</v>
      </c>
      <c r="AO26" s="33">
        <f t="shared" ca="1" si="15"/>
        <v>31</v>
      </c>
      <c r="AP26" s="34">
        <f ca="1"/>
        <v>-1.689358226980558E-3</v>
      </c>
      <c r="AQ26" s="34">
        <f ca="1"/>
        <v>-7.0283308934499245E-3</v>
      </c>
      <c r="AR26" s="34">
        <f ca="1"/>
        <v>-2.3744153393476092E-2</v>
      </c>
      <c r="AS26" s="34">
        <f ca="1"/>
        <v>-5.6522435389176222E-2</v>
      </c>
      <c r="AT26" s="34">
        <f t="shared" ca="1" si="16"/>
        <v>-8.8984277903082803E-2</v>
      </c>
      <c r="AU26" s="33">
        <f t="shared" ca="1" si="17"/>
        <v>36</v>
      </c>
      <c r="AV26" s="21">
        <v>19</v>
      </c>
      <c r="AW26" s="6" t="str">
        <f t="shared" ca="1" si="6"/>
        <v>apetr</v>
      </c>
      <c r="AX26" s="6">
        <f t="shared" ca="1" si="18"/>
        <v>-123.60008654084486</v>
      </c>
      <c r="AY26" s="6" t="str">
        <f t="shared" ca="1" si="7"/>
        <v>arent</v>
      </c>
      <c r="AZ26" s="6">
        <f t="shared" ca="1" si="19"/>
        <v>-0.24622226812003722</v>
      </c>
      <c r="BA26" s="197"/>
      <c r="BB26" s="36">
        <f t="shared" si="20"/>
        <v>0.78204414430280533</v>
      </c>
      <c r="BC26" s="36">
        <f ca="1"/>
        <v>-0.18254966830930161</v>
      </c>
      <c r="BD26" s="33">
        <f t="shared" ca="1" si="21"/>
        <v>34</v>
      </c>
      <c r="BE26" s="203">
        <f ca="1"/>
        <v>-1.4276189914570873E-3</v>
      </c>
      <c r="BF26" s="33">
        <f t="shared" ca="1" si="22"/>
        <v>31</v>
      </c>
      <c r="BG26" s="36">
        <f t="shared" si="23"/>
        <v>0.57376119539865855</v>
      </c>
      <c r="BH26" s="42">
        <f ca="1"/>
        <v>-0.10238951419496803</v>
      </c>
      <c r="BI26" s="33">
        <f t="shared" ca="1" si="24"/>
        <v>37</v>
      </c>
      <c r="BJ26" s="203">
        <f ca="1"/>
        <v>-5.8747130060792776E-4</v>
      </c>
      <c r="BK26" s="33">
        <f t="shared" ca="1" si="25"/>
        <v>36</v>
      </c>
      <c r="BL26" s="204">
        <v>19</v>
      </c>
      <c r="BM26" s="6" t="str">
        <f t="shared" ca="1" si="8"/>
        <v>apetr</v>
      </c>
      <c r="BN26" s="42">
        <f t="shared" ca="1" si="9"/>
        <v>-3.4783200778525391E-3</v>
      </c>
      <c r="BO26" s="6" t="str">
        <f t="shared" ca="1" si="26"/>
        <v>arent</v>
      </c>
      <c r="BP26" s="42">
        <f t="shared" ca="1" si="27"/>
        <v>-1.6255513839046492E-3</v>
      </c>
      <c r="BQ26" s="205">
        <v>19</v>
      </c>
      <c r="BR26" s="6" t="str">
        <f t="shared" ca="1" si="28"/>
        <v>apetr</v>
      </c>
      <c r="BS26" s="6" t="str">
        <f ca="1">VLOOKUP(BR26,Notes!$A$12:$B$206,2,0)</f>
        <v>Coke oven, petroleum refineries</v>
      </c>
      <c r="BT26" s="42">
        <f t="shared" ca="1" si="29"/>
        <v>-0.35441796536931464</v>
      </c>
      <c r="BU26" s="205">
        <v>19</v>
      </c>
      <c r="BV26" s="6" t="str">
        <f t="shared" ca="1" si="30"/>
        <v>arent</v>
      </c>
      <c r="BW26" s="6" t="str">
        <f ca="1">VLOOKUP(BV26,Notes!$A$12:$B$206,2,0)</f>
        <v>Renting of machinery and equipment</v>
      </c>
      <c r="BX26" s="42">
        <f t="shared" ca="1" si="10"/>
        <v>-0.23356462230464672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-88.125920875916464</v>
      </c>
      <c r="R27" s="28">
        <v>0</v>
      </c>
      <c r="S27" s="28"/>
      <c r="T27" s="35" t="e">
        <f ca="1"/>
        <v>#DIV/0!</v>
      </c>
      <c r="U27" s="30">
        <f ca="1"/>
        <v>-0.42378800600957445</v>
      </c>
      <c r="V27" s="31">
        <v>0</v>
      </c>
      <c r="W27" s="32">
        <f ca="1"/>
        <v>-0.42378800600957445</v>
      </c>
      <c r="X27" s="28">
        <f ca="1"/>
        <v>-14.794865591323855</v>
      </c>
      <c r="Y27" s="28">
        <f t="shared" ca="1" si="31"/>
        <v>-73.331055284592608</v>
      </c>
      <c r="Z27" s="33">
        <f t="shared" ca="1" si="11"/>
        <v>22</v>
      </c>
      <c r="AA27" s="33">
        <f t="shared" ca="1" si="11"/>
        <v>41</v>
      </c>
      <c r="AB27" s="33">
        <f t="shared" ca="1" si="1"/>
        <v>43</v>
      </c>
      <c r="AC27" s="21">
        <v>20</v>
      </c>
      <c r="AD27" s="6" t="str">
        <f t="shared" ca="1" si="12"/>
        <v>abchm</v>
      </c>
      <c r="AE27" s="6">
        <f t="shared" ca="1" si="13"/>
        <v>-41.088901091531433</v>
      </c>
      <c r="AF27" s="6" t="str">
        <f t="shared" ca="1" si="2"/>
        <v>aochm</v>
      </c>
      <c r="AG27" s="6">
        <f t="shared" ca="1" si="3"/>
        <v>-181.67751102161878</v>
      </c>
      <c r="AH27" s="6" t="str">
        <f t="shared" ca="1" si="4"/>
        <v>abevt</v>
      </c>
      <c r="AI27" s="6">
        <f t="shared" ca="1" si="5"/>
        <v>-332.80717551717038</v>
      </c>
      <c r="AJ27" s="17"/>
      <c r="AK27" s="6">
        <v>6023.609044630939</v>
      </c>
      <c r="AL27" s="6">
        <f ca="1"/>
        <v>-4.2856114507135983</v>
      </c>
      <c r="AM27" s="6">
        <f t="shared" ca="1" si="14"/>
        <v>-21.241721209340234</v>
      </c>
      <c r="AN27" s="6">
        <f ca="1"/>
        <v>-25.527332660053833</v>
      </c>
      <c r="AO27" s="33">
        <f t="shared" ca="1" si="15"/>
        <v>42</v>
      </c>
      <c r="AP27" s="34">
        <f ca="1"/>
        <v>-3.6858318275725978E-3</v>
      </c>
      <c r="AQ27" s="34">
        <f ca="1"/>
        <v>-9.8826715562532631E-3</v>
      </c>
      <c r="AR27" s="34">
        <f ca="1"/>
        <v>-3.4491318872539062E-2</v>
      </c>
      <c r="AS27" s="34">
        <f ca="1"/>
        <v>-1.2927086927412082E-2</v>
      </c>
      <c r="AT27" s="34">
        <f t="shared" ca="1" si="16"/>
        <v>-6.0986909183777006E-2</v>
      </c>
      <c r="AU27" s="33">
        <f t="shared" ca="1" si="17"/>
        <v>41</v>
      </c>
      <c r="AV27" s="21">
        <v>20</v>
      </c>
      <c r="AW27" s="6" t="str">
        <f t="shared" ca="1" si="6"/>
        <v>apost</v>
      </c>
      <c r="AX27" s="6">
        <f t="shared" ca="1" si="18"/>
        <v>-115.77399450011157</v>
      </c>
      <c r="AY27" s="6" t="str">
        <f t="shared" ca="1" si="7"/>
        <v>awood</v>
      </c>
      <c r="AZ27" s="6">
        <f t="shared" ca="1" si="19"/>
        <v>-0.24619908284653735</v>
      </c>
      <c r="BA27" s="197"/>
      <c r="BB27" s="36">
        <f t="shared" si="20"/>
        <v>0.16951477031652515</v>
      </c>
      <c r="BC27" s="36">
        <f ca="1"/>
        <v>-0.42378800600957445</v>
      </c>
      <c r="BD27" s="33">
        <f t="shared" ca="1" si="21"/>
        <v>12</v>
      </c>
      <c r="BE27" s="203">
        <f ca="1"/>
        <v>-7.1838326501611188E-4</v>
      </c>
      <c r="BF27" s="33">
        <f t="shared" ca="1" si="22"/>
        <v>42</v>
      </c>
      <c r="BG27" s="36">
        <f t="shared" si="23"/>
        <v>0.13063648654663923</v>
      </c>
      <c r="BH27" s="42">
        <f ca="1"/>
        <v>-0.30820913518493737</v>
      </c>
      <c r="BI27" s="33">
        <f t="shared" ca="1" si="24"/>
        <v>16</v>
      </c>
      <c r="BJ27" s="203">
        <f ca="1"/>
        <v>-4.0263358542138379E-4</v>
      </c>
      <c r="BK27" s="33">
        <f t="shared" ca="1" si="25"/>
        <v>41</v>
      </c>
      <c r="BL27" s="204">
        <v>20</v>
      </c>
      <c r="BM27" s="6" t="str">
        <f t="shared" ca="1" si="8"/>
        <v>apost</v>
      </c>
      <c r="BN27" s="42">
        <f t="shared" ca="1" si="9"/>
        <v>-3.2580803204361164E-3</v>
      </c>
      <c r="BO27" s="6" t="str">
        <f t="shared" ca="1" si="26"/>
        <v>awood</v>
      </c>
      <c r="BP27" s="42">
        <f t="shared" ca="1" si="27"/>
        <v>-1.6253983154851611E-3</v>
      </c>
      <c r="BQ27" s="205">
        <v>20</v>
      </c>
      <c r="BR27" s="6" t="str">
        <f t="shared" ca="1" si="28"/>
        <v>apost</v>
      </c>
      <c r="BS27" s="6" t="str">
        <f ca="1">VLOOKUP(BR27,Notes!$A$12:$B$206,2,0)</f>
        <v>Post and telecommunication</v>
      </c>
      <c r="BT27" s="42">
        <f t="shared" ca="1" si="29"/>
        <v>-0.34716686934629432</v>
      </c>
      <c r="BU27" s="205">
        <v>20</v>
      </c>
      <c r="BV27" s="6" t="str">
        <f t="shared" ca="1" si="30"/>
        <v>awood</v>
      </c>
      <c r="BW27" s="6" t="str">
        <f ca="1">VLOOKUP(BV27,Notes!$A$12:$B$206,2,0)</f>
        <v>Sawmilling, planing of wood, cork, straw</v>
      </c>
      <c r="BX27" s="42">
        <f t="shared" ca="1" si="10"/>
        <v>-0.22998154401875506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-102.12226297166055</v>
      </c>
      <c r="R28" s="28">
        <v>0</v>
      </c>
      <c r="S28" s="28"/>
      <c r="T28" s="35" t="e">
        <f ca="1"/>
        <v>#DIV/0!</v>
      </c>
      <c r="U28" s="30">
        <f ca="1"/>
        <v>-0.2953423588045006</v>
      </c>
      <c r="V28" s="31">
        <v>0</v>
      </c>
      <c r="W28" s="32">
        <f ca="1"/>
        <v>-0.2953423588045006</v>
      </c>
      <c r="X28" s="28">
        <f ca="1"/>
        <v>-3.0775817134146015</v>
      </c>
      <c r="Y28" s="28">
        <f t="shared" ca="1" si="31"/>
        <v>-99.044681258245944</v>
      </c>
      <c r="Z28" s="33">
        <f t="shared" ca="1" si="11"/>
        <v>29</v>
      </c>
      <c r="AA28" s="33">
        <f t="shared" ca="1" si="11"/>
        <v>34</v>
      </c>
      <c r="AB28" s="33">
        <f t="shared" ca="1" si="1"/>
        <v>41</v>
      </c>
      <c r="AC28" s="21">
        <v>21</v>
      </c>
      <c r="AD28" s="6" t="str">
        <f t="shared" ca="1" si="12"/>
        <v>aotrp</v>
      </c>
      <c r="AE28" s="6">
        <f t="shared" ca="1" si="13"/>
        <v>-19.709201222783527</v>
      </c>
      <c r="AF28" s="6" t="str">
        <f t="shared" ca="1" si="2"/>
        <v>abevt</v>
      </c>
      <c r="AG28" s="6">
        <f t="shared" ca="1" si="3"/>
        <v>-181.37234255848807</v>
      </c>
      <c r="AH28" s="6" t="str">
        <f t="shared" ca="1" si="4"/>
        <v>awood</v>
      </c>
      <c r="AI28" s="6">
        <f t="shared" ca="1" si="5"/>
        <v>-326.29827585348642</v>
      </c>
      <c r="AJ28" s="17"/>
      <c r="AK28" s="6">
        <v>12625.804926817915</v>
      </c>
      <c r="AL28" s="6">
        <f ca="1"/>
        <v>-1.123761054635253</v>
      </c>
      <c r="AM28" s="6">
        <f t="shared" ca="1" si="14"/>
        <v>-36.165589034283627</v>
      </c>
      <c r="AN28" s="6">
        <f ca="1"/>
        <v>-37.28935008891888</v>
      </c>
      <c r="AO28" s="33">
        <f t="shared" ca="1" si="15"/>
        <v>35</v>
      </c>
      <c r="AP28" s="34">
        <f ca="1"/>
        <v>-4.2358417454576632E-3</v>
      </c>
      <c r="AQ28" s="34">
        <f ca="1"/>
        <v>-2.3838602157250258E-2</v>
      </c>
      <c r="AR28" s="34">
        <f ca="1"/>
        <v>-5.9048475446777091E-2</v>
      </c>
      <c r="AS28" s="34">
        <f ca="1"/>
        <v>-1.5301701476940521E-2</v>
      </c>
      <c r="AT28" s="34">
        <f t="shared" ca="1" si="16"/>
        <v>-0.10242462082642553</v>
      </c>
      <c r="AU28" s="33">
        <f t="shared" ca="1" si="17"/>
        <v>33</v>
      </c>
      <c r="AV28" s="21">
        <v>21</v>
      </c>
      <c r="AW28" s="6" t="str">
        <f t="shared" ca="1" si="6"/>
        <v>abevt</v>
      </c>
      <c r="AX28" s="6">
        <f t="shared" ca="1" si="18"/>
        <v>-115.51897470947345</v>
      </c>
      <c r="AY28" s="6" t="str">
        <f t="shared" ca="1" si="7"/>
        <v>aomnf</v>
      </c>
      <c r="AZ28" s="6">
        <f t="shared" ca="1" si="19"/>
        <v>-0.23168034834175499</v>
      </c>
      <c r="BA28" s="197"/>
      <c r="BB28" s="36">
        <f t="shared" si="20"/>
        <v>0.35531197432849365</v>
      </c>
      <c r="BC28" s="36">
        <f ca="1"/>
        <v>-0.2953423588045006</v>
      </c>
      <c r="BD28" s="33">
        <f t="shared" ca="1" si="21"/>
        <v>26</v>
      </c>
      <c r="BE28" s="203">
        <f ca="1"/>
        <v>-1.0493867660966148E-3</v>
      </c>
      <c r="BF28" s="33">
        <f t="shared" ca="1" si="22"/>
        <v>35</v>
      </c>
      <c r="BG28" s="36">
        <f t="shared" si="23"/>
        <v>0.29940253070021344</v>
      </c>
      <c r="BH28" s="42">
        <f ca="1"/>
        <v>-0.22585113247601166</v>
      </c>
      <c r="BI28" s="33">
        <f t="shared" ca="1" si="24"/>
        <v>22</v>
      </c>
      <c r="BJ28" s="203">
        <f ca="1"/>
        <v>-6.7620400624827048E-4</v>
      </c>
      <c r="BK28" s="33">
        <f t="shared" ca="1" si="25"/>
        <v>33</v>
      </c>
      <c r="BL28" s="204">
        <v>21</v>
      </c>
      <c r="BM28" s="6" t="str">
        <f t="shared" ca="1" si="8"/>
        <v>abevt</v>
      </c>
      <c r="BN28" s="42">
        <f t="shared" ca="1" si="9"/>
        <v>-3.2509036227261743E-3</v>
      </c>
      <c r="BO28" s="6" t="str">
        <f t="shared" ca="1" si="26"/>
        <v>aomnf</v>
      </c>
      <c r="BP28" s="42">
        <f t="shared" ca="1" si="27"/>
        <v>-1.5295461037945137E-3</v>
      </c>
      <c r="BQ28" s="205">
        <v>21</v>
      </c>
      <c r="BR28" s="6" t="str">
        <f t="shared" ca="1" si="28"/>
        <v>abevt</v>
      </c>
      <c r="BS28" s="6" t="str">
        <f ca="1">VLOOKUP(BR28,Notes!$A$12:$B$206,2,0)</f>
        <v>Beverages and tobacco</v>
      </c>
      <c r="BT28" s="42">
        <f t="shared" ca="1" si="29"/>
        <v>-0.34074548292059481</v>
      </c>
      <c r="BU28" s="205">
        <v>21</v>
      </c>
      <c r="BV28" s="6" t="str">
        <f t="shared" ca="1" si="30"/>
        <v>aomnf</v>
      </c>
      <c r="BW28" s="6" t="str">
        <f ca="1">VLOOKUP(BV28,Notes!$A$12:$B$206,2,0)</f>
        <v>Manufacturing n.e.c, recycling</v>
      </c>
      <c r="BX28" s="42">
        <f t="shared" ca="1" si="10"/>
        <v>-0.22687564736535115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-13.933904292713471</v>
      </c>
      <c r="R29" s="28">
        <v>0</v>
      </c>
      <c r="S29" s="28"/>
      <c r="T29" s="35" t="e">
        <f ca="1"/>
        <v>#DIV/0!</v>
      </c>
      <c r="U29" s="30">
        <f ca="1"/>
        <v>-0.14255605727959869</v>
      </c>
      <c r="V29" s="31">
        <v>0</v>
      </c>
      <c r="W29" s="32">
        <f ca="1"/>
        <v>-0.14255605727959869</v>
      </c>
      <c r="X29" s="28">
        <f ca="1"/>
        <v>-3.8175583334593151E-2</v>
      </c>
      <c r="Y29" s="28">
        <f t="shared" ca="1" si="31"/>
        <v>-13.895728709378877</v>
      </c>
      <c r="Z29" s="33">
        <f t="shared" ca="1" si="11"/>
        <v>40</v>
      </c>
      <c r="AA29" s="33">
        <f t="shared" ca="1" si="11"/>
        <v>51</v>
      </c>
      <c r="AB29" s="33">
        <f t="shared" ca="1" si="1"/>
        <v>54</v>
      </c>
      <c r="AC29" s="21">
        <v>22</v>
      </c>
      <c r="AD29" s="6" t="str">
        <f t="shared" ca="1" si="12"/>
        <v>arubb</v>
      </c>
      <c r="AE29" s="6">
        <f t="shared" ca="1" si="13"/>
        <v>-14.794865591323855</v>
      </c>
      <c r="AF29" s="6" t="str">
        <f t="shared" ca="1" si="2"/>
        <v>afabm</v>
      </c>
      <c r="AG29" s="6">
        <f t="shared" ca="1" si="3"/>
        <v>-168.73795045727451</v>
      </c>
      <c r="AH29" s="6" t="str">
        <f t="shared" ca="1" si="4"/>
        <v>aofin</v>
      </c>
      <c r="AI29" s="6">
        <f t="shared" ca="1" si="5"/>
        <v>-319.98691492319216</v>
      </c>
      <c r="AJ29" s="17"/>
      <c r="AK29" s="6">
        <v>3016.7141420282951</v>
      </c>
      <c r="AL29" s="6">
        <f ca="1"/>
        <v>-1.1782370995704174E-2</v>
      </c>
      <c r="AM29" s="6">
        <f t="shared" ca="1" si="14"/>
        <v>-4.2887263692759063</v>
      </c>
      <c r="AN29" s="6">
        <f ca="1"/>
        <v>-4.3005087402716109</v>
      </c>
      <c r="AO29" s="33">
        <f t="shared" ca="1" si="15"/>
        <v>55</v>
      </c>
      <c r="AP29" s="34">
        <f ca="1"/>
        <v>-8.8098176357958032E-5</v>
      </c>
      <c r="AQ29" s="34">
        <f ca="1"/>
        <v>-3.2606728076902753E-4</v>
      </c>
      <c r="AR29" s="34">
        <f ca="1"/>
        <v>-1.0310432916457252E-2</v>
      </c>
      <c r="AS29" s="34">
        <f ca="1"/>
        <v>-6.2561494738445547E-3</v>
      </c>
      <c r="AT29" s="34">
        <f t="shared" ca="1" si="16"/>
        <v>-1.6980747847428791E-2</v>
      </c>
      <c r="AU29" s="33">
        <f t="shared" ca="1" si="17"/>
        <v>56</v>
      </c>
      <c r="AV29" s="21">
        <v>22</v>
      </c>
      <c r="AW29" s="6" t="str">
        <f t="shared" ca="1" si="6"/>
        <v>amach</v>
      </c>
      <c r="AX29" s="6">
        <f t="shared" ca="1" si="18"/>
        <v>-114.27975293165825</v>
      </c>
      <c r="AY29" s="6" t="str">
        <f t="shared" ca="1" si="7"/>
        <v>apapr</v>
      </c>
      <c r="AZ29" s="6">
        <f t="shared" ca="1" si="19"/>
        <v>-0.21613861079448887</v>
      </c>
      <c r="BA29" s="197"/>
      <c r="BB29" s="36">
        <f t="shared" si="20"/>
        <v>8.4895550343252954E-2</v>
      </c>
      <c r="BC29" s="36">
        <f ca="1"/>
        <v>-0.14255605727959872</v>
      </c>
      <c r="BD29" s="33">
        <f t="shared" ca="1" si="21"/>
        <v>44</v>
      </c>
      <c r="BE29" s="203">
        <f ca="1"/>
        <v>-1.2102374937515825E-4</v>
      </c>
      <c r="BF29" s="33">
        <f t="shared" ca="1" si="22"/>
        <v>55</v>
      </c>
      <c r="BG29" s="36">
        <f t="shared" si="23"/>
        <v>0.11181961155763318</v>
      </c>
      <c r="BH29" s="42">
        <f ca="1"/>
        <v>-0.10025642364676533</v>
      </c>
      <c r="BI29" s="33">
        <f t="shared" ca="1" si="24"/>
        <v>39</v>
      </c>
      <c r="BJ29" s="203">
        <f ca="1"/>
        <v>-1.1210634348338808E-4</v>
      </c>
      <c r="BK29" s="33">
        <f t="shared" ca="1" si="25"/>
        <v>56</v>
      </c>
      <c r="BL29" s="204">
        <v>22</v>
      </c>
      <c r="BM29" s="6" t="str">
        <f t="shared" ca="1" si="8"/>
        <v>amach</v>
      </c>
      <c r="BN29" s="42">
        <f t="shared" ca="1" si="9"/>
        <v>-3.2160297799051795E-3</v>
      </c>
      <c r="BO29" s="6" t="str">
        <f t="shared" ca="1" si="26"/>
        <v>apapr</v>
      </c>
      <c r="BP29" s="42">
        <f t="shared" ca="1" si="27"/>
        <v>-1.4269400593813221E-3</v>
      </c>
      <c r="BQ29" s="205">
        <v>22</v>
      </c>
      <c r="BR29" s="6" t="str">
        <f t="shared" ca="1" si="28"/>
        <v>amach</v>
      </c>
      <c r="BS29" s="6" t="str">
        <f ca="1">VLOOKUP(BR29,Notes!$A$12:$B$206,2,0)</f>
        <v>Machinery and equipment</v>
      </c>
      <c r="BT29" s="42">
        <f t="shared" ca="1" si="29"/>
        <v>-0.33396052028289147</v>
      </c>
      <c r="BU29" s="205">
        <v>22</v>
      </c>
      <c r="BV29" s="6" t="str">
        <f t="shared" ca="1" si="30"/>
        <v>apapr</v>
      </c>
      <c r="BW29" s="6" t="str">
        <f ca="1">VLOOKUP(BV29,Notes!$A$12:$B$206,2,0)</f>
        <v>Paper</v>
      </c>
      <c r="BX29" s="42">
        <f t="shared" ca="1" si="10"/>
        <v>-0.22585113247601166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-165.7713934470645</v>
      </c>
      <c r="R30" s="28">
        <v>0</v>
      </c>
      <c r="S30" s="28"/>
      <c r="T30" s="35" t="e">
        <f ca="1"/>
        <v>#DIV/0!</v>
      </c>
      <c r="U30" s="30">
        <f ca="1"/>
        <v>-0.35441796536931469</v>
      </c>
      <c r="V30" s="31">
        <v>0</v>
      </c>
      <c r="W30" s="32">
        <f ca="1"/>
        <v>-0.35441796536931469</v>
      </c>
      <c r="X30" s="28">
        <f ca="1"/>
        <v>-64.763295867864912</v>
      </c>
      <c r="Y30" s="28">
        <f t="shared" ca="1" si="31"/>
        <v>-101.00809757919959</v>
      </c>
      <c r="Z30" s="33">
        <f t="shared" ca="1" si="11"/>
        <v>16</v>
      </c>
      <c r="AA30" s="33">
        <f t="shared" ca="1" si="11"/>
        <v>33</v>
      </c>
      <c r="AB30" s="33">
        <f t="shared" ca="1" si="1"/>
        <v>31</v>
      </c>
      <c r="AC30" s="21">
        <v>23</v>
      </c>
      <c r="AD30" s="6" t="str">
        <f t="shared" ca="1" si="12"/>
        <v>aknit</v>
      </c>
      <c r="AE30" s="6">
        <f t="shared" ca="1" si="13"/>
        <v>-11.765922288335979</v>
      </c>
      <c r="AF30" s="6" t="str">
        <f t="shared" ca="1" si="2"/>
        <v>amtvp</v>
      </c>
      <c r="AG30" s="6">
        <f t="shared" ca="1" si="3"/>
        <v>-161.93393249685508</v>
      </c>
      <c r="AH30" s="6" t="str">
        <f t="shared" ca="1" si="4"/>
        <v>abchm</v>
      </c>
      <c r="AI30" s="6">
        <f t="shared" ca="1" si="5"/>
        <v>-286.17678468072063</v>
      </c>
      <c r="AJ30" s="17"/>
      <c r="AK30" s="6">
        <v>12522.307117476332</v>
      </c>
      <c r="AL30" s="6">
        <f ca="1"/>
        <v>-17.338815813672731</v>
      </c>
      <c r="AM30" s="6">
        <f t="shared" ca="1" si="14"/>
        <v>-27.042490289383757</v>
      </c>
      <c r="AN30" s="6">
        <f ca="1"/>
        <v>-44.381306103056488</v>
      </c>
      <c r="AO30" s="33">
        <f t="shared" ca="1" si="15"/>
        <v>32</v>
      </c>
      <c r="AP30" s="34">
        <f ca="1"/>
        <v>-1.766834562506724E-2</v>
      </c>
      <c r="AQ30" s="34">
        <f ca="1"/>
        <v>-2.3970290804061486E-2</v>
      </c>
      <c r="AR30" s="34">
        <f ca="1"/>
        <v>-6.7667464041943723E-2</v>
      </c>
      <c r="AS30" s="34">
        <f ca="1"/>
        <v>-6.3519016718210961E-2</v>
      </c>
      <c r="AT30" s="34">
        <f t="shared" ca="1" si="16"/>
        <v>-0.17282511718928339</v>
      </c>
      <c r="AU30" s="33">
        <f t="shared" ca="1" si="17"/>
        <v>25</v>
      </c>
      <c r="AV30" s="21">
        <v>23</v>
      </c>
      <c r="AW30" s="6" t="str">
        <f t="shared" ca="1" si="6"/>
        <v>apapr</v>
      </c>
      <c r="AX30" s="6">
        <f t="shared" ca="1" si="18"/>
        <v>-102.44939878804907</v>
      </c>
      <c r="AY30" s="6" t="str">
        <f t="shared" ca="1" si="7"/>
        <v>aoact</v>
      </c>
      <c r="AZ30" s="6">
        <f t="shared" ca="1" si="19"/>
        <v>-0.21188490098152427</v>
      </c>
      <c r="BA30" s="197"/>
      <c r="BB30" s="36">
        <f t="shared" si="20"/>
        <v>0.35239936707778907</v>
      </c>
      <c r="BC30" s="36">
        <f ca="1"/>
        <v>-0.35441796536931464</v>
      </c>
      <c r="BD30" s="33">
        <f t="shared" ca="1" si="21"/>
        <v>19</v>
      </c>
      <c r="BE30" s="203">
        <f ca="1"/>
        <v>-1.2489666667714425E-3</v>
      </c>
      <c r="BF30" s="33">
        <f t="shared" ca="1" si="22"/>
        <v>32</v>
      </c>
      <c r="BG30" s="36">
        <f t="shared" si="23"/>
        <v>0.50291241059313163</v>
      </c>
      <c r="BH30" s="42">
        <f ca="1"/>
        <v>-0.22687564736535115</v>
      </c>
      <c r="BI30" s="33">
        <f t="shared" ca="1" si="24"/>
        <v>21</v>
      </c>
      <c r="BJ30" s="203">
        <f ca="1"/>
        <v>-1.1409857872138602E-3</v>
      </c>
      <c r="BK30" s="33">
        <f t="shared" ca="1" si="25"/>
        <v>25</v>
      </c>
      <c r="BL30" s="204">
        <v>23</v>
      </c>
      <c r="BM30" s="6" t="str">
        <f t="shared" ca="1" si="8"/>
        <v>apapr</v>
      </c>
      <c r="BN30" s="42">
        <f t="shared" ca="1" si="9"/>
        <v>-2.8831031655518523E-3</v>
      </c>
      <c r="BO30" s="6" t="str">
        <f t="shared" ca="1" si="26"/>
        <v>aoact</v>
      </c>
      <c r="BP30" s="42">
        <f t="shared" ca="1" si="27"/>
        <v>-1.3988572059254259E-3</v>
      </c>
      <c r="BQ30" s="205">
        <v>23</v>
      </c>
      <c r="BR30" s="6" t="str">
        <f t="shared" ca="1" si="28"/>
        <v>apapr</v>
      </c>
      <c r="BS30" s="6" t="str">
        <f ca="1">VLOOKUP(BR30,Notes!$A$12:$B$206,2,0)</f>
        <v>Paper</v>
      </c>
      <c r="BT30" s="42">
        <f t="shared" ca="1" si="29"/>
        <v>-0.33307358788521479</v>
      </c>
      <c r="BU30" s="205">
        <v>23</v>
      </c>
      <c r="BV30" s="6" t="str">
        <f t="shared" ca="1" si="30"/>
        <v>aoact</v>
      </c>
      <c r="BW30" s="6" t="str">
        <f ca="1">VLOOKUP(BV30,Notes!$A$12:$B$206,2,0)</f>
        <v>Other activities</v>
      </c>
      <c r="BX30" s="42">
        <f t="shared" ca="1" si="10"/>
        <v>-0.21193508997899971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-285.53603544183284</v>
      </c>
      <c r="R31" s="28">
        <v>0</v>
      </c>
      <c r="S31" s="28"/>
      <c r="T31" s="35" t="e">
        <f ca="1"/>
        <v>#DIV/0!</v>
      </c>
      <c r="U31" s="30">
        <f ca="1"/>
        <v>-0.17273593764151254</v>
      </c>
      <c r="V31" s="31">
        <v>0</v>
      </c>
      <c r="W31" s="32">
        <f ca="1"/>
        <v>-0.17273593764151254</v>
      </c>
      <c r="X31" s="28">
        <f ca="1"/>
        <v>-0.77861151714474486</v>
      </c>
      <c r="Y31" s="28">
        <f t="shared" ca="1" si="31"/>
        <v>-284.75742392468811</v>
      </c>
      <c r="Z31" s="33">
        <f t="shared" ca="1" si="11"/>
        <v>35</v>
      </c>
      <c r="AA31" s="33">
        <f t="shared" ca="1" si="11"/>
        <v>15</v>
      </c>
      <c r="AB31" s="33">
        <f t="shared" ca="1" si="1"/>
        <v>24</v>
      </c>
      <c r="AC31" s="21">
        <v>24</v>
      </c>
      <c r="AD31" s="6" t="str">
        <f t="shared" ca="1" si="12"/>
        <v>acomp</v>
      </c>
      <c r="AE31" s="6">
        <f t="shared" ca="1" si="13"/>
        <v>-10.418597511958872</v>
      </c>
      <c r="AF31" s="6" t="str">
        <f t="shared" ca="1" si="2"/>
        <v>awood</v>
      </c>
      <c r="AG31" s="6">
        <f t="shared" ca="1" si="3"/>
        <v>-156.32796616734851</v>
      </c>
      <c r="AH31" s="6" t="str">
        <f t="shared" ca="1" si="4"/>
        <v>abisc</v>
      </c>
      <c r="AI31" s="6">
        <f t="shared" ca="1" si="5"/>
        <v>-285.53603544183284</v>
      </c>
      <c r="AJ31" s="17"/>
      <c r="AK31" s="6">
        <v>18426.285025698515</v>
      </c>
      <c r="AL31" s="6">
        <f ca="1"/>
        <v>-8.6792137605738839E-2</v>
      </c>
      <c r="AM31" s="6">
        <f t="shared" ca="1" si="14"/>
        <v>-31.742024074032216</v>
      </c>
      <c r="AN31" s="6">
        <f ca="1"/>
        <v>-31.828816211637953</v>
      </c>
      <c r="AO31" s="33">
        <f t="shared" ca="1" si="15"/>
        <v>38</v>
      </c>
      <c r="AP31" s="34">
        <f ca="1"/>
        <v>-7.5471358864936449E-3</v>
      </c>
      <c r="AQ31" s="34">
        <f ca="1"/>
        <v>-3.4857709084786179E-2</v>
      </c>
      <c r="AR31" s="34">
        <f ca="1"/>
        <v>-5.8959541665189519E-2</v>
      </c>
      <c r="AS31" s="34">
        <f ca="1"/>
        <v>-4.9812113399883673E-2</v>
      </c>
      <c r="AT31" s="34">
        <f t="shared" ca="1" si="16"/>
        <v>-0.15117650003635302</v>
      </c>
      <c r="AU31" s="33">
        <f t="shared" ca="1" si="17"/>
        <v>27</v>
      </c>
      <c r="AV31" s="21">
        <v>24</v>
      </c>
      <c r="AW31" s="6" t="str">
        <f t="shared" ca="1" si="6"/>
        <v>aomin</v>
      </c>
      <c r="AX31" s="6">
        <f t="shared" ca="1" si="18"/>
        <v>-89.879158628647687</v>
      </c>
      <c r="AY31" s="6" t="str">
        <f t="shared" ca="1" si="7"/>
        <v>aheal</v>
      </c>
      <c r="AZ31" s="6">
        <f t="shared" ca="1" si="19"/>
        <v>-0.19721215740075809</v>
      </c>
      <c r="BA31" s="197"/>
      <c r="BB31" s="36">
        <f t="shared" si="20"/>
        <v>0.51854751043350389</v>
      </c>
      <c r="BC31" s="36">
        <f ca="1"/>
        <v>-0.17273593764151257</v>
      </c>
      <c r="BD31" s="33">
        <f t="shared" ca="1" si="21"/>
        <v>35</v>
      </c>
      <c r="BE31" s="203">
        <f ca="1"/>
        <v>-8.9571790426403309E-4</v>
      </c>
      <c r="BF31" s="33">
        <f t="shared" ca="1" si="22"/>
        <v>38</v>
      </c>
      <c r="BG31" s="36">
        <f t="shared" si="23"/>
        <v>0.75047347437731282</v>
      </c>
      <c r="BH31" s="42">
        <f ca="1"/>
        <v>-0.13299101925491053</v>
      </c>
      <c r="BI31" s="33">
        <f t="shared" ca="1" si="24"/>
        <v>32</v>
      </c>
      <c r="BJ31" s="203">
        <f ca="1"/>
        <v>-9.9806232281212802E-4</v>
      </c>
      <c r="BK31" s="33">
        <f t="shared" ca="1" si="25"/>
        <v>27</v>
      </c>
      <c r="BL31" s="204">
        <v>24</v>
      </c>
      <c r="BM31" s="6" t="str">
        <f t="shared" ca="1" si="8"/>
        <v>aomin</v>
      </c>
      <c r="BN31" s="42">
        <f t="shared" ca="1" si="9"/>
        <v>-2.5293548798220899E-3</v>
      </c>
      <c r="BO31" s="6" t="str">
        <f t="shared" ca="1" si="26"/>
        <v>aheal</v>
      </c>
      <c r="BP31" s="42">
        <f t="shared" ca="1" si="27"/>
        <v>-1.3019882313379421E-3</v>
      </c>
      <c r="BQ31" s="205">
        <v>24</v>
      </c>
      <c r="BR31" s="6" t="str">
        <f t="shared" ca="1" si="28"/>
        <v>aomin</v>
      </c>
      <c r="BS31" s="6" t="str">
        <f ca="1">VLOOKUP(BR31,Notes!$A$12:$B$206,2,0)</f>
        <v>Other mining and quarrying</v>
      </c>
      <c r="BT31" s="42">
        <f t="shared" ca="1" si="29"/>
        <v>-0.30346693932708785</v>
      </c>
      <c r="BU31" s="205">
        <v>24</v>
      </c>
      <c r="BV31" s="6" t="str">
        <f t="shared" ca="1" si="30"/>
        <v>aheal</v>
      </c>
      <c r="BW31" s="6" t="str">
        <f ca="1">VLOOKUP(BV31,Notes!$A$12:$B$206,2,0)</f>
        <v>Health and social work</v>
      </c>
      <c r="BX31" s="42">
        <f t="shared" ca="1" si="10"/>
        <v>-0.20820421589883742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-92.996382749943734</v>
      </c>
      <c r="R32" s="28">
        <v>0</v>
      </c>
      <c r="S32" s="28"/>
      <c r="T32" s="35" t="e">
        <f ca="1"/>
        <v>#DIV/0!</v>
      </c>
      <c r="U32" s="30">
        <f ca="1"/>
        <v>-0.19061509016329259</v>
      </c>
      <c r="V32" s="31">
        <v>0</v>
      </c>
      <c r="W32" s="32">
        <f ca="1"/>
        <v>-0.19061509016329259</v>
      </c>
      <c r="X32" s="28">
        <f ca="1"/>
        <v>-1.6948386643289419</v>
      </c>
      <c r="Y32" s="28">
        <f t="shared" ca="1" si="31"/>
        <v>-91.301544085614793</v>
      </c>
      <c r="Z32" s="33">
        <f t="shared" ca="1" si="11"/>
        <v>33</v>
      </c>
      <c r="AA32" s="33">
        <f t="shared" ca="1" si="11"/>
        <v>36</v>
      </c>
      <c r="AB32" s="33">
        <f t="shared" ca="1" si="1"/>
        <v>42</v>
      </c>
      <c r="AC32" s="21">
        <v>25</v>
      </c>
      <c r="AD32" s="6" t="str">
        <f t="shared" ca="1" si="12"/>
        <v>arecr</v>
      </c>
      <c r="AE32" s="6">
        <f t="shared" ca="1" si="13"/>
        <v>-9.806369135007964</v>
      </c>
      <c r="AF32" s="6" t="str">
        <f t="shared" ca="1" si="2"/>
        <v>ainsp</v>
      </c>
      <c r="AG32" s="6">
        <f t="shared" ca="1" si="3"/>
        <v>-148.32994569464731</v>
      </c>
      <c r="AH32" s="6" t="str">
        <f t="shared" ca="1" si="4"/>
        <v>aelcg</v>
      </c>
      <c r="AI32" s="6">
        <f t="shared" ca="1" si="5"/>
        <v>-242.0985378211023</v>
      </c>
      <c r="AJ32" s="17"/>
      <c r="AK32" s="6">
        <v>8917.4891927943318</v>
      </c>
      <c r="AL32" s="6">
        <f ca="1"/>
        <v>-0.30978627836777045</v>
      </c>
      <c r="AM32" s="6">
        <f t="shared" ca="1" si="14"/>
        <v>-16.688293786779017</v>
      </c>
      <c r="AN32" s="6">
        <f ca="1"/>
        <v>-16.998080065146787</v>
      </c>
      <c r="AO32" s="33">
        <f t="shared" ca="1" si="15"/>
        <v>49</v>
      </c>
      <c r="AP32" s="34">
        <f ca="1"/>
        <v>-1.0773176174688939E-3</v>
      </c>
      <c r="AQ32" s="34">
        <f ca="1"/>
        <v>-2.1673031875430642E-3</v>
      </c>
      <c r="AR32" s="34">
        <f ca="1"/>
        <v>-1.2016289005003015E-2</v>
      </c>
      <c r="AS32" s="34">
        <f ca="1"/>
        <v>-1.6972104911981829E-2</v>
      </c>
      <c r="AT32" s="34">
        <f t="shared" ca="1" si="16"/>
        <v>-3.22330147219968E-2</v>
      </c>
      <c r="AU32" s="33">
        <f t="shared" ca="1" si="17"/>
        <v>48</v>
      </c>
      <c r="AV32" s="21">
        <v>25</v>
      </c>
      <c r="AW32" s="6" t="str">
        <f t="shared" ca="1" si="6"/>
        <v>acoal</v>
      </c>
      <c r="AX32" s="6">
        <f t="shared" ca="1" si="18"/>
        <v>-73.691826176177031</v>
      </c>
      <c r="AY32" s="6" t="str">
        <f t="shared" ca="1" si="7"/>
        <v>anmmi</v>
      </c>
      <c r="AZ32" s="6">
        <f t="shared" ca="1" si="19"/>
        <v>-0.17282511718928339</v>
      </c>
      <c r="BA32" s="197"/>
      <c r="BB32" s="36">
        <f t="shared" si="20"/>
        <v>0.25095355975401679</v>
      </c>
      <c r="BC32" s="36">
        <f ca="1"/>
        <v>-0.19061509016329259</v>
      </c>
      <c r="BD32" s="33">
        <f t="shared" ca="1" si="21"/>
        <v>33</v>
      </c>
      <c r="BE32" s="203">
        <f ca="1"/>
        <v>-4.7835535419311144E-4</v>
      </c>
      <c r="BF32" s="33">
        <f t="shared" ca="1" si="22"/>
        <v>49</v>
      </c>
      <c r="BG32" s="36">
        <f t="shared" si="23"/>
        <v>0.12556892512238868</v>
      </c>
      <c r="BH32" s="42">
        <f ca="1"/>
        <v>-0.16946972489310558</v>
      </c>
      <c r="BI32" s="33">
        <f t="shared" ca="1" si="24"/>
        <v>29</v>
      </c>
      <c r="BJ32" s="203">
        <f ca="1"/>
        <v>-2.1280131195614181E-4</v>
      </c>
      <c r="BK32" s="33">
        <f t="shared" ca="1" si="25"/>
        <v>48</v>
      </c>
      <c r="BL32" s="204">
        <v>25</v>
      </c>
      <c r="BM32" s="6" t="str">
        <f t="shared" ca="1" si="8"/>
        <v>acoal</v>
      </c>
      <c r="BN32" s="42">
        <f t="shared" ca="1" si="9"/>
        <v>-2.073815364825907E-3</v>
      </c>
      <c r="BO32" s="6" t="str">
        <f t="shared" ca="1" si="26"/>
        <v>anmmi</v>
      </c>
      <c r="BP32" s="42">
        <f t="shared" ca="1" si="27"/>
        <v>-1.1409857872138602E-3</v>
      </c>
      <c r="BQ32" s="205">
        <v>25</v>
      </c>
      <c r="BR32" s="6" t="str">
        <f t="shared" ca="1" si="28"/>
        <v>acoal</v>
      </c>
      <c r="BS32" s="6" t="str">
        <f ca="1">VLOOKUP(BR32,Notes!$A$12:$B$206,2,0)</f>
        <v>Mining of coal and lignite</v>
      </c>
      <c r="BT32" s="42">
        <f t="shared" ca="1" si="29"/>
        <v>-0.30309485191725966</v>
      </c>
      <c r="BU32" s="205">
        <v>25</v>
      </c>
      <c r="BV32" s="6" t="str">
        <f t="shared" ca="1" si="30"/>
        <v>anmmi</v>
      </c>
      <c r="BW32" s="6" t="str">
        <f ca="1">VLOOKUP(BV32,Notes!$A$12:$B$206,2,0)</f>
        <v>Non-metallic minerals</v>
      </c>
      <c r="BX32" s="42">
        <f t="shared" ca="1" si="10"/>
        <v>-0.17547175094450471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-562.78630429248096</v>
      </c>
      <c r="R33" s="28">
        <v>0</v>
      </c>
      <c r="S33" s="28"/>
      <c r="T33" s="35" t="e">
        <f ca="1"/>
        <v>#DIV/0!</v>
      </c>
      <c r="U33" s="30">
        <f ca="1"/>
        <v>-0.59746867941492277</v>
      </c>
      <c r="V33" s="31">
        <v>0</v>
      </c>
      <c r="W33" s="32">
        <f ca="1"/>
        <v>-0.59746867941492277</v>
      </c>
      <c r="X33" s="28">
        <f ca="1"/>
        <v>-394.04835383520646</v>
      </c>
      <c r="Y33" s="28">
        <f t="shared" ca="1" si="31"/>
        <v>-168.73795045727451</v>
      </c>
      <c r="Z33" s="33">
        <f t="shared" ca="1" si="11"/>
        <v>7</v>
      </c>
      <c r="AA33" s="33">
        <f t="shared" ca="1" si="11"/>
        <v>22</v>
      </c>
      <c r="AB33" s="33">
        <f t="shared" ca="1" si="1"/>
        <v>12</v>
      </c>
      <c r="AC33" s="21">
        <v>26</v>
      </c>
      <c r="AD33" s="6" t="str">
        <f t="shared" ca="1" si="12"/>
        <v>amtvp</v>
      </c>
      <c r="AE33" s="6">
        <f t="shared" ca="1" si="13"/>
        <v>-4.5603358130962812</v>
      </c>
      <c r="AF33" s="6" t="str">
        <f t="shared" ca="1" si="2"/>
        <v>amore</v>
      </c>
      <c r="AG33" s="6">
        <f t="shared" ca="1" si="3"/>
        <v>-143.37483849228275</v>
      </c>
      <c r="AH33" s="6" t="str">
        <f t="shared" ca="1" si="4"/>
        <v>aochm</v>
      </c>
      <c r="AI33" s="6">
        <f t="shared" ca="1" si="5"/>
        <v>-231.59017328831976</v>
      </c>
      <c r="AJ33" s="17"/>
      <c r="AK33" s="6">
        <v>26550.897184613448</v>
      </c>
      <c r="AL33" s="6">
        <f ca="1"/>
        <v>-111.07091305425089</v>
      </c>
      <c r="AM33" s="6">
        <f t="shared" ca="1" si="14"/>
        <v>-47.562381727472967</v>
      </c>
      <c r="AN33" s="6">
        <f ca="1"/>
        <v>-158.63329478172386</v>
      </c>
      <c r="AO33" s="33">
        <f t="shared" ca="1" si="15"/>
        <v>15</v>
      </c>
      <c r="AP33" s="34">
        <f ca="1"/>
        <v>-5.7559478794757306E-2</v>
      </c>
      <c r="AQ33" s="34">
        <f ca="1"/>
        <v>-0.12667657871254506</v>
      </c>
      <c r="AR33" s="34">
        <f ca="1"/>
        <v>-0.35419412741269712</v>
      </c>
      <c r="AS33" s="34">
        <f ca="1"/>
        <v>-0.27350459158361867</v>
      </c>
      <c r="AT33" s="34">
        <f t="shared" ca="1" si="16"/>
        <v>-0.81193477650361823</v>
      </c>
      <c r="AU33" s="33">
        <f t="shared" ca="1" si="17"/>
        <v>10</v>
      </c>
      <c r="AV33" s="21">
        <v>26</v>
      </c>
      <c r="AW33" s="6" t="str">
        <f t="shared" ca="1" si="6"/>
        <v>amore</v>
      </c>
      <c r="AX33" s="6">
        <f t="shared" ca="1" si="18"/>
        <v>-71.192327214543269</v>
      </c>
      <c r="AY33" s="6" t="str">
        <f t="shared" ca="1" si="7"/>
        <v>afore</v>
      </c>
      <c r="AZ33" s="6">
        <f t="shared" ca="1" si="19"/>
        <v>-0.15722346947242161</v>
      </c>
      <c r="BA33" s="197"/>
      <c r="BB33" s="36">
        <f t="shared" si="20"/>
        <v>0.74718813996720479</v>
      </c>
      <c r="BC33" s="36">
        <f ca="1"/>
        <v>-0.59746867941492265</v>
      </c>
      <c r="BD33" s="33">
        <f t="shared" ca="1" si="21"/>
        <v>8</v>
      </c>
      <c r="BE33" s="203">
        <f ca="1"/>
        <v>-4.4642151126069824E-3</v>
      </c>
      <c r="BF33" s="33">
        <f t="shared" ca="1" si="22"/>
        <v>15</v>
      </c>
      <c r="BG33" s="36">
        <f t="shared" si="23"/>
        <v>1.1222338006142321</v>
      </c>
      <c r="BH33" s="42">
        <f ca="1"/>
        <v>-0.47765152959485291</v>
      </c>
      <c r="BI33" s="33">
        <f t="shared" ca="1" si="24"/>
        <v>6</v>
      </c>
      <c r="BJ33" s="203">
        <f ca="1"/>
        <v>-5.3603669142643319E-3</v>
      </c>
      <c r="BK33" s="33">
        <f t="shared" ca="1" si="25"/>
        <v>10</v>
      </c>
      <c r="BL33" s="204">
        <v>26</v>
      </c>
      <c r="BM33" s="6" t="str">
        <f t="shared" ca="1" si="8"/>
        <v>amore</v>
      </c>
      <c r="BN33" s="42">
        <f t="shared" ca="1" si="9"/>
        <v>-2.0034751436647413E-3</v>
      </c>
      <c r="BO33" s="6" t="str">
        <f t="shared" ca="1" si="26"/>
        <v>afore</v>
      </c>
      <c r="BP33" s="42">
        <f t="shared" ca="1" si="27"/>
        <v>-1.0379842178148914E-3</v>
      </c>
      <c r="BQ33" s="205">
        <v>26</v>
      </c>
      <c r="BR33" s="6" t="str">
        <f t="shared" ca="1" si="28"/>
        <v>amore</v>
      </c>
      <c r="BS33" s="6" t="str">
        <f ca="1">VLOOKUP(BR33,Notes!$A$12:$B$206,2,0)</f>
        <v>Mining of metal ores</v>
      </c>
      <c r="BT33" s="42">
        <f t="shared" ca="1" si="29"/>
        <v>-0.2953423588045006</v>
      </c>
      <c r="BU33" s="205">
        <v>26</v>
      </c>
      <c r="BV33" s="6" t="str">
        <f t="shared" ca="1" si="30"/>
        <v>afore</v>
      </c>
      <c r="BW33" s="6" t="str">
        <f ca="1">VLOOKUP(BV33,Notes!$A$12:$B$206,2,0)</f>
        <v>Forestry</v>
      </c>
      <c r="BX33" s="42">
        <f t="shared" ca="1" si="10"/>
        <v>-0.17491584991798728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-350.65567458778349</v>
      </c>
      <c r="R34" s="28">
        <v>0</v>
      </c>
      <c r="S34" s="28"/>
      <c r="T34" s="35" t="e">
        <f ca="1"/>
        <v>#DIV/0!</v>
      </c>
      <c r="U34" s="30">
        <f ca="1"/>
        <v>-0.36371626440396182</v>
      </c>
      <c r="V34" s="31">
        <v>0</v>
      </c>
      <c r="W34" s="32">
        <f ca="1"/>
        <v>-0.36371626440396182</v>
      </c>
      <c r="X34" s="28">
        <f ca="1"/>
        <v>-291.22048110394115</v>
      </c>
      <c r="Y34" s="28">
        <f t="shared" ca="1" si="31"/>
        <v>-59.43519348384234</v>
      </c>
      <c r="Z34" s="33">
        <f t="shared" ca="1" si="11"/>
        <v>9</v>
      </c>
      <c r="AA34" s="33">
        <f t="shared" ca="1" si="11"/>
        <v>45</v>
      </c>
      <c r="AB34" s="33">
        <f t="shared" ca="1" si="1"/>
        <v>18</v>
      </c>
      <c r="AC34" s="21">
        <v>27</v>
      </c>
      <c r="AD34" s="6" t="str">
        <f t="shared" ca="1" si="12"/>
        <v>apetr</v>
      </c>
      <c r="AE34" s="6">
        <f t="shared" ca="1" si="13"/>
        <v>-4.5419937701240896</v>
      </c>
      <c r="AF34" s="6" t="str">
        <f t="shared" ca="1" si="2"/>
        <v>aomnf</v>
      </c>
      <c r="AG34" s="6">
        <f t="shared" ca="1" si="3"/>
        <v>-138.5426858440278</v>
      </c>
      <c r="AH34" s="6" t="str">
        <f t="shared" ca="1" si="4"/>
        <v>aemch</v>
      </c>
      <c r="AI34" s="6">
        <f t="shared" ca="1" si="5"/>
        <v>-204.74210378135427</v>
      </c>
      <c r="AJ34" s="17"/>
      <c r="AK34" s="6">
        <v>31420.028224180081</v>
      </c>
      <c r="AL34" s="6">
        <f ca="1"/>
        <v>-94.909642253245636</v>
      </c>
      <c r="AM34" s="6">
        <f t="shared" ca="1" si="14"/>
        <v>-19.370110678412615</v>
      </c>
      <c r="AN34" s="6">
        <f ca="1"/>
        <v>-114.27975293165825</v>
      </c>
      <c r="AO34" s="33">
        <f t="shared" ca="1" si="15"/>
        <v>22</v>
      </c>
      <c r="AP34" s="34">
        <f ca="1"/>
        <v>-1.3123809557132143E-2</v>
      </c>
      <c r="AQ34" s="34">
        <f ca="1"/>
        <v>-2.8075500696870412E-2</v>
      </c>
      <c r="AR34" s="34">
        <f ca="1"/>
        <v>-0.11926075524084878</v>
      </c>
      <c r="AS34" s="34">
        <f ca="1"/>
        <v>-0.19359119697719154</v>
      </c>
      <c r="AT34" s="34">
        <f t="shared" ca="1" si="16"/>
        <v>-0.35405126247204288</v>
      </c>
      <c r="AU34" s="33">
        <f t="shared" ca="1" si="17"/>
        <v>13</v>
      </c>
      <c r="AV34" s="21">
        <v>27</v>
      </c>
      <c r="AW34" s="6" t="str">
        <f t="shared" ca="1" si="6"/>
        <v>ainsp</v>
      </c>
      <c r="AX34" s="6">
        <f t="shared" ca="1" si="18"/>
        <v>-70.008383624251252</v>
      </c>
      <c r="AY34" s="6" t="str">
        <f t="shared" ca="1" si="7"/>
        <v>abisc</v>
      </c>
      <c r="AZ34" s="6">
        <f t="shared" ca="1" si="19"/>
        <v>-0.15117650003635302</v>
      </c>
      <c r="BA34" s="197"/>
      <c r="BB34" s="36">
        <f t="shared" si="20"/>
        <v>0.88421390370744957</v>
      </c>
      <c r="BC34" s="36">
        <f ca="1"/>
        <v>-0.36371626440396182</v>
      </c>
      <c r="BD34" s="33">
        <f t="shared" ca="1" si="21"/>
        <v>15</v>
      </c>
      <c r="BE34" s="203">
        <f ca="1"/>
        <v>-3.2160297799051795E-3</v>
      </c>
      <c r="BF34" s="33">
        <f t="shared" ca="1" si="22"/>
        <v>22</v>
      </c>
      <c r="BG34" s="36">
        <f t="shared" si="23"/>
        <v>0.73079717547548551</v>
      </c>
      <c r="BH34" s="42">
        <f ca="1"/>
        <v>-0.3198472799776837</v>
      </c>
      <c r="BI34" s="33">
        <f t="shared" ca="1" si="24"/>
        <v>15</v>
      </c>
      <c r="BJ34" s="203">
        <f ca="1"/>
        <v>-2.3374348879120804E-3</v>
      </c>
      <c r="BK34" s="33">
        <f t="shared" ca="1" si="25"/>
        <v>13</v>
      </c>
      <c r="BL34" s="204">
        <v>27</v>
      </c>
      <c r="BM34" s="6" t="str">
        <f t="shared" ca="1" si="8"/>
        <v>ainsp</v>
      </c>
      <c r="BN34" s="42">
        <f t="shared" ca="1" si="9"/>
        <v>-1.9701569245889261E-3</v>
      </c>
      <c r="BO34" s="6" t="str">
        <f t="shared" ca="1" si="26"/>
        <v>abisc</v>
      </c>
      <c r="BP34" s="42">
        <f t="shared" ca="1" si="27"/>
        <v>-9.9806232281212802E-4</v>
      </c>
      <c r="BQ34" s="205">
        <v>27</v>
      </c>
      <c r="BR34" s="6" t="str">
        <f t="shared" ca="1" si="28"/>
        <v>ainsp</v>
      </c>
      <c r="BS34" s="6" t="str">
        <f ca="1">VLOOKUP(BR34,Notes!$A$12:$B$206,2,0)</f>
        <v>Insurance and pension funding</v>
      </c>
      <c r="BT34" s="42">
        <f t="shared" ca="1" si="29"/>
        <v>-0.24795623533085867</v>
      </c>
      <c r="BU34" s="205">
        <v>27</v>
      </c>
      <c r="BV34" s="6" t="str">
        <f t="shared" ca="1" si="30"/>
        <v>abisc</v>
      </c>
      <c r="BW34" s="6" t="str">
        <f ca="1">VLOOKUP(BV34,Notes!$A$12:$B$206,2,0)</f>
        <v>Basic iron and steel, casting of metals</v>
      </c>
      <c r="BX34" s="42">
        <f t="shared" ca="1" si="10"/>
        <v>-0.17432557866501933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-204.74210378135427</v>
      </c>
      <c r="R35" s="28">
        <v>0</v>
      </c>
      <c r="S35" s="28"/>
      <c r="T35" s="35" t="e">
        <f ca="1"/>
        <v>#DIV/0!</v>
      </c>
      <c r="U35" s="30">
        <f ca="1"/>
        <v>-0.40802314028077619</v>
      </c>
      <c r="V35" s="31">
        <v>0</v>
      </c>
      <c r="W35" s="32">
        <f ca="1"/>
        <v>-0.40802314028077619</v>
      </c>
      <c r="X35" s="28">
        <f ca="1"/>
        <v>-145.4058333999055</v>
      </c>
      <c r="Y35" s="28">
        <f t="shared" ca="1" si="31"/>
        <v>-59.33627038144877</v>
      </c>
      <c r="Z35" s="33">
        <f t="shared" ca="1" si="11"/>
        <v>14</v>
      </c>
      <c r="AA35" s="33">
        <f t="shared" ca="1" si="11"/>
        <v>46</v>
      </c>
      <c r="AB35" s="33">
        <f t="shared" ca="1" si="1"/>
        <v>27</v>
      </c>
      <c r="AC35" s="21">
        <v>28</v>
      </c>
      <c r="AD35" s="6" t="str">
        <f t="shared" ca="1" si="12"/>
        <v>aprnt</v>
      </c>
      <c r="AE35" s="6">
        <f t="shared" ca="1" si="13"/>
        <v>-4.0960144440282944</v>
      </c>
      <c r="AF35" s="6" t="str">
        <f t="shared" ca="1" si="2"/>
        <v>acoal</v>
      </c>
      <c r="AG35" s="6">
        <f t="shared" ca="1" si="3"/>
        <v>-125.64195292895987</v>
      </c>
      <c r="AH35" s="6" t="str">
        <f t="shared" ca="1" si="4"/>
        <v>aleat</v>
      </c>
      <c r="AI35" s="6">
        <f t="shared" ca="1" si="5"/>
        <v>-185.86154839493904</v>
      </c>
      <c r="AJ35" s="17"/>
      <c r="AK35" s="6">
        <v>7488.4574357530018</v>
      </c>
      <c r="AL35" s="6">
        <f ca="1"/>
        <v>-21.699604982576602</v>
      </c>
      <c r="AM35" s="6">
        <f t="shared" ca="1" si="14"/>
        <v>-8.8550342053720854</v>
      </c>
      <c r="AN35" s="6">
        <f ca="1"/>
        <v>-30.554639187948688</v>
      </c>
      <c r="AO35" s="33">
        <f t="shared" ca="1" si="15"/>
        <v>39</v>
      </c>
      <c r="AP35" s="34">
        <f ca="1"/>
        <v>-3.5961175638996867E-3</v>
      </c>
      <c r="AQ35" s="34">
        <f ca="1"/>
        <v>-1.057184726915065E-2</v>
      </c>
      <c r="AR35" s="34">
        <f ca="1"/>
        <v>-2.1485393596791885E-2</v>
      </c>
      <c r="AS35" s="34">
        <f ca="1"/>
        <v>-4.5248333171641175E-2</v>
      </c>
      <c r="AT35" s="34">
        <f t="shared" ca="1" si="16"/>
        <v>-8.0901691601483389E-2</v>
      </c>
      <c r="AU35" s="33">
        <f t="shared" ca="1" si="17"/>
        <v>37</v>
      </c>
      <c r="AV35" s="21">
        <v>28</v>
      </c>
      <c r="AW35" s="6" t="str">
        <f t="shared" ca="1" si="6"/>
        <v>atrps</v>
      </c>
      <c r="AX35" s="6">
        <f t="shared" ca="1" si="18"/>
        <v>-59.71821601952621</v>
      </c>
      <c r="AY35" s="6" t="str">
        <f t="shared" ca="1" si="7"/>
        <v>aprnt</v>
      </c>
      <c r="AZ35" s="6">
        <f t="shared" ca="1" si="19"/>
        <v>-0.14052012373596462</v>
      </c>
      <c r="BA35" s="197"/>
      <c r="BB35" s="36">
        <f t="shared" si="20"/>
        <v>0.21073813603129024</v>
      </c>
      <c r="BC35" s="36">
        <f ca="1"/>
        <v>-0.40802314028077619</v>
      </c>
      <c r="BD35" s="33">
        <f t="shared" ca="1" si="21"/>
        <v>13</v>
      </c>
      <c r="BE35" s="203">
        <f ca="1"/>
        <v>-8.5986036040404433E-4</v>
      </c>
      <c r="BF35" s="33">
        <f t="shared" ca="1" si="22"/>
        <v>39</v>
      </c>
      <c r="BG35" s="36">
        <f t="shared" si="23"/>
        <v>0.20956605537966067</v>
      </c>
      <c r="BH35" s="42">
        <f ca="1"/>
        <v>-0.25486490571211262</v>
      </c>
      <c r="BI35" s="33">
        <f t="shared" ca="1" si="24"/>
        <v>18</v>
      </c>
      <c r="BJ35" s="203">
        <f ca="1"/>
        <v>-5.3411032944796584E-4</v>
      </c>
      <c r="BK35" s="33">
        <f t="shared" ca="1" si="25"/>
        <v>37</v>
      </c>
      <c r="BL35" s="204">
        <v>28</v>
      </c>
      <c r="BM35" s="6" t="str">
        <f t="shared" ca="1" si="8"/>
        <v>atrps</v>
      </c>
      <c r="BN35" s="42">
        <f t="shared" ca="1" si="9"/>
        <v>-1.6805738216502815E-3</v>
      </c>
      <c r="BO35" s="6" t="str">
        <f t="shared" ca="1" si="26"/>
        <v>aprnt</v>
      </c>
      <c r="BP35" s="42">
        <f t="shared" ca="1" si="27"/>
        <v>-9.2770927402102471E-4</v>
      </c>
      <c r="BQ35" s="205">
        <v>28</v>
      </c>
      <c r="BR35" s="6" t="str">
        <f t="shared" ca="1" si="28"/>
        <v>atrps</v>
      </c>
      <c r="BS35" s="6" t="str">
        <f ca="1">VLOOKUP(BR35,Notes!$A$12:$B$206,2,0)</f>
        <v>Auxiliary transport</v>
      </c>
      <c r="BT35" s="42">
        <f t="shared" ca="1" si="29"/>
        <v>-0.2335646223046467</v>
      </c>
      <c r="BU35" s="205">
        <v>28</v>
      </c>
      <c r="BV35" s="6" t="str">
        <f t="shared" ca="1" si="30"/>
        <v>aprnt</v>
      </c>
      <c r="BW35" s="6" t="str">
        <f ca="1">VLOOKUP(BV35,Notes!$A$12:$B$206,2,0)</f>
        <v>Publishing, printing, recorded media</v>
      </c>
      <c r="BX35" s="42">
        <f t="shared" ca="1" si="10"/>
        <v>-0.16992020880240594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-20.094631397174357</v>
      </c>
      <c r="R36" s="28">
        <v>0</v>
      </c>
      <c r="S36" s="28"/>
      <c r="T36" s="35" t="e">
        <f ca="1"/>
        <v>#DIV/0!</v>
      </c>
      <c r="U36" s="30">
        <f ca="1"/>
        <v>-0.14296317683220247</v>
      </c>
      <c r="V36" s="31">
        <v>0</v>
      </c>
      <c r="W36" s="32">
        <f ca="1"/>
        <v>-0.14296317683220247</v>
      </c>
      <c r="X36" s="28">
        <f ca="1"/>
        <v>-0.43580653462055086</v>
      </c>
      <c r="Y36" s="28">
        <f t="shared" ca="1" si="31"/>
        <v>-19.658824862553807</v>
      </c>
      <c r="Z36" s="33">
        <f t="shared" ca="1" si="11"/>
        <v>37</v>
      </c>
      <c r="AA36" s="33">
        <f t="shared" ca="1" si="11"/>
        <v>50</v>
      </c>
      <c r="AB36" s="33">
        <f t="shared" ca="1" si="1"/>
        <v>53</v>
      </c>
      <c r="AC36" s="21">
        <v>29</v>
      </c>
      <c r="AD36" s="6" t="str">
        <f t="shared" ca="1" si="12"/>
        <v>aplas</v>
      </c>
      <c r="AE36" s="6">
        <f t="shared" ca="1" si="13"/>
        <v>-3.0775817134146015</v>
      </c>
      <c r="AF36" s="6" t="str">
        <f t="shared" ca="1" si="2"/>
        <v>atrps</v>
      </c>
      <c r="AG36" s="6">
        <f t="shared" ca="1" si="3"/>
        <v>-116.64691450122854</v>
      </c>
      <c r="AH36" s="6" t="str">
        <f t="shared" ca="1" si="4"/>
        <v>aomin</v>
      </c>
      <c r="AI36" s="6">
        <f t="shared" ca="1" si="5"/>
        <v>-182.12146914117758</v>
      </c>
      <c r="AJ36" s="17"/>
      <c r="AK36" s="6">
        <v>4004.303818894839</v>
      </c>
      <c r="AL36" s="6">
        <f ca="1"/>
        <v>-0.12415519753979951</v>
      </c>
      <c r="AM36" s="6">
        <f t="shared" ca="1" si="14"/>
        <v>-5.600524751965466</v>
      </c>
      <c r="AN36" s="6">
        <f ca="1"/>
        <v>-5.7246799495052656</v>
      </c>
      <c r="AO36" s="33">
        <f t="shared" ca="1" si="15"/>
        <v>52</v>
      </c>
      <c r="AP36" s="34">
        <f ca="1"/>
        <v>-3.9684985283844633E-5</v>
      </c>
      <c r="AQ36" s="34">
        <f ca="1"/>
        <v>-1.6699884658582017E-3</v>
      </c>
      <c r="AR36" s="34">
        <f ca="1"/>
        <v>-3.3837743329038307E-4</v>
      </c>
      <c r="AS36" s="34">
        <f ca="1"/>
        <v>-1.26769589935495E-3</v>
      </c>
      <c r="AT36" s="34">
        <f t="shared" ca="1" si="16"/>
        <v>-3.3157467837873792E-3</v>
      </c>
      <c r="AU36" s="33">
        <f t="shared" ca="1" si="17"/>
        <v>59</v>
      </c>
      <c r="AV36" s="21">
        <v>29</v>
      </c>
      <c r="AW36" s="6" t="str">
        <f t="shared" ca="1" si="6"/>
        <v>aeduc</v>
      </c>
      <c r="AX36" s="6">
        <f t="shared" ca="1" si="18"/>
        <v>-58.97351555673405</v>
      </c>
      <c r="AY36" s="6" t="str">
        <f t="shared" ca="1" si="7"/>
        <v>abevt</v>
      </c>
      <c r="AZ36" s="6">
        <f t="shared" ca="1" si="19"/>
        <v>-0.12652112425814757</v>
      </c>
      <c r="BA36" s="197"/>
      <c r="BB36" s="36">
        <f t="shared" si="20"/>
        <v>0.11268803089778412</v>
      </c>
      <c r="BC36" s="36">
        <f ca="1"/>
        <v>-0.14296317683220247</v>
      </c>
      <c r="BD36" s="33">
        <f t="shared" ca="1" si="21"/>
        <v>43</v>
      </c>
      <c r="BE36" s="203">
        <f ca="1"/>
        <v>-1.6110238888112608E-4</v>
      </c>
      <c r="BF36" s="33">
        <f t="shared" ca="1" si="22"/>
        <v>52</v>
      </c>
      <c r="BG36" s="36">
        <f t="shared" si="23"/>
        <v>3.355718875655421E-2</v>
      </c>
      <c r="BH36" s="42">
        <f ca="1"/>
        <v>-6.5233271733631873E-2</v>
      </c>
      <c r="BI36" s="33">
        <f t="shared" ca="1" si="24"/>
        <v>47</v>
      </c>
      <c r="BJ36" s="203">
        <f ca="1"/>
        <v>-2.1890452127730771E-5</v>
      </c>
      <c r="BK36" s="33">
        <f t="shared" ca="1" si="25"/>
        <v>59</v>
      </c>
      <c r="BL36" s="204">
        <v>29</v>
      </c>
      <c r="BM36" s="6" t="str">
        <f t="shared" ca="1" si="8"/>
        <v>aeduc</v>
      </c>
      <c r="BN36" s="42">
        <f t="shared" ca="1" si="9"/>
        <v>-1.6596166634135023E-3</v>
      </c>
      <c r="BO36" s="6" t="str">
        <f t="shared" ca="1" si="26"/>
        <v>abevt</v>
      </c>
      <c r="BP36" s="42">
        <f t="shared" ca="1" si="27"/>
        <v>-8.3528833602791025E-4</v>
      </c>
      <c r="BQ36" s="205">
        <v>29</v>
      </c>
      <c r="BR36" s="6" t="str">
        <f t="shared" ca="1" si="28"/>
        <v>aeduc</v>
      </c>
      <c r="BS36" s="6" t="str">
        <f ca="1">VLOOKUP(BR36,Notes!$A$12:$B$206,2,0)</f>
        <v>Education</v>
      </c>
      <c r="BT36" s="42">
        <f t="shared" ca="1" si="29"/>
        <v>-0.22998154401875509</v>
      </c>
      <c r="BU36" s="205">
        <v>29</v>
      </c>
      <c r="BV36" s="6" t="str">
        <f t="shared" ca="1" si="30"/>
        <v>abevt</v>
      </c>
      <c r="BW36" s="6" t="str">
        <f ca="1">VLOOKUP(BV36,Notes!$A$12:$B$206,2,0)</f>
        <v>Beverages and tobacco</v>
      </c>
      <c r="BX36" s="42">
        <f t="shared" ca="1" si="10"/>
        <v>-0.16946972489310558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64.502419179255952</v>
      </c>
      <c r="R37" s="28">
        <v>0</v>
      </c>
      <c r="S37" s="28"/>
      <c r="T37" s="35" t="e">
        <f ca="1"/>
        <v>#DIV/0!</v>
      </c>
      <c r="U37" s="30">
        <f ca="1"/>
        <v>0.67319792437198989</v>
      </c>
      <c r="V37" s="31">
        <v>0</v>
      </c>
      <c r="W37" s="32">
        <f ca="1"/>
        <v>0.67319792437198989</v>
      </c>
      <c r="X37" s="28">
        <f ca="1"/>
        <v>66.624921469671222</v>
      </c>
      <c r="Y37" s="28">
        <f t="shared" ca="1" si="31"/>
        <v>-2.1225022904152695</v>
      </c>
      <c r="Z37" s="33">
        <f t="shared" ca="1" si="11"/>
        <v>62</v>
      </c>
      <c r="AA37" s="33">
        <f t="shared" ca="1" si="11"/>
        <v>60</v>
      </c>
      <c r="AB37" s="33">
        <f t="shared" ca="1" si="1"/>
        <v>62</v>
      </c>
      <c r="AC37" s="21">
        <v>30</v>
      </c>
      <c r="AD37" s="6" t="str">
        <f t="shared" ca="1" si="12"/>
        <v>aofin</v>
      </c>
      <c r="AE37" s="6">
        <f t="shared" ca="1" si="13"/>
        <v>-2.1024837135270289</v>
      </c>
      <c r="AF37" s="6" t="str">
        <f t="shared" ca="1" si="2"/>
        <v>arent</v>
      </c>
      <c r="AG37" s="6">
        <f t="shared" ca="1" si="3"/>
        <v>-116.4253636471028</v>
      </c>
      <c r="AH37" s="6" t="str">
        <f t="shared" ca="1" si="4"/>
        <v>amtvp</v>
      </c>
      <c r="AI37" s="6">
        <f t="shared" ca="1" si="5"/>
        <v>-166.49426830995137</v>
      </c>
      <c r="AJ37" s="17"/>
      <c r="AK37" s="6">
        <v>3260.8015679417335</v>
      </c>
      <c r="AL37" s="6">
        <f ca="1"/>
        <v>22.673984546179554</v>
      </c>
      <c r="AM37" s="6">
        <f t="shared" ca="1" si="14"/>
        <v>-0.72233607290650426</v>
      </c>
      <c r="AN37" s="6">
        <f ca="1"/>
        <v>21.95164847327305</v>
      </c>
      <c r="AO37" s="33">
        <f t="shared" ca="1" si="15"/>
        <v>62</v>
      </c>
      <c r="AP37" s="34">
        <f ca="1"/>
        <v>0</v>
      </c>
      <c r="AQ37" s="34">
        <f ca="1"/>
        <v>3.8200365905800976E-3</v>
      </c>
      <c r="AR37" s="34">
        <f ca="1"/>
        <v>1.8378041906365074E-2</v>
      </c>
      <c r="AS37" s="34">
        <f ca="1"/>
        <v>3.465368080081415E-2</v>
      </c>
      <c r="AT37" s="34">
        <f t="shared" ca="1" si="16"/>
        <v>5.6851759297759319E-2</v>
      </c>
      <c r="AU37" s="33">
        <f t="shared" ca="1" si="17"/>
        <v>62</v>
      </c>
      <c r="AV37" s="21">
        <v>30</v>
      </c>
      <c r="AW37" s="6" t="str">
        <f t="shared" ca="1" si="6"/>
        <v>abchm</v>
      </c>
      <c r="AX37" s="6">
        <f t="shared" ca="1" si="18"/>
        <v>-54.459194106754381</v>
      </c>
      <c r="AY37" s="6" t="str">
        <f t="shared" ca="1" si="7"/>
        <v>apost</v>
      </c>
      <c r="AZ37" s="6">
        <f t="shared" ca="1" si="19"/>
        <v>-0.10924473607486154</v>
      </c>
      <c r="BA37" s="197"/>
      <c r="BB37" s="36">
        <f t="shared" si="20"/>
        <v>9.1764592413263887E-2</v>
      </c>
      <c r="BC37" s="36">
        <f ca="1"/>
        <v>0.67319792437198978</v>
      </c>
      <c r="BD37" s="33">
        <f t="shared" ca="1" si="21"/>
        <v>62</v>
      </c>
      <c r="BE37" s="203">
        <f ca="1"/>
        <v>6.1775733143450888E-4</v>
      </c>
      <c r="BF37" s="33">
        <f t="shared" ca="1" si="22"/>
        <v>62</v>
      </c>
      <c r="BG37" s="36">
        <f t="shared" si="23"/>
        <v>0.1240742095698275</v>
      </c>
      <c r="BH37" s="42">
        <f ca="1"/>
        <v>0.30250723501508814</v>
      </c>
      <c r="BI37" s="33">
        <f t="shared" ca="1" si="24"/>
        <v>62</v>
      </c>
      <c r="BJ37" s="203">
        <f ca="1"/>
        <v>3.75333460736511E-4</v>
      </c>
      <c r="BK37" s="33">
        <f t="shared" ca="1" si="25"/>
        <v>62</v>
      </c>
      <c r="BL37" s="204">
        <v>30</v>
      </c>
      <c r="BM37" s="6" t="str">
        <f t="shared" ca="1" si="8"/>
        <v>abchm</v>
      </c>
      <c r="BN37" s="42">
        <f t="shared" ca="1" si="9"/>
        <v>-1.5325758548121618E-3</v>
      </c>
      <c r="BO37" s="6" t="str">
        <f t="shared" ca="1" si="26"/>
        <v>apost</v>
      </c>
      <c r="BP37" s="42">
        <f t="shared" ca="1" si="27"/>
        <v>-7.2123018468912348E-4</v>
      </c>
      <c r="BQ37" s="205">
        <v>30</v>
      </c>
      <c r="BR37" s="6" t="str">
        <f t="shared" ca="1" si="28"/>
        <v>abchm</v>
      </c>
      <c r="BS37" s="6" t="str">
        <f ca="1">VLOOKUP(BR37,Notes!$A$12:$B$206,2,0)</f>
        <v>Nuclear fuel, basic chemicals</v>
      </c>
      <c r="BT37" s="42">
        <f t="shared" ca="1" si="29"/>
        <v>-0.21438429247053084</v>
      </c>
      <c r="BU37" s="205">
        <v>30</v>
      </c>
      <c r="BV37" s="6" t="str">
        <f t="shared" ca="1" si="30"/>
        <v>apost</v>
      </c>
      <c r="BW37" s="6" t="str">
        <f ca="1">VLOOKUP(BV37,Notes!$A$12:$B$206,2,0)</f>
        <v>Post and telecommunication</v>
      </c>
      <c r="BX37" s="42">
        <f t="shared" ca="1" si="10"/>
        <v>-0.16165780784616807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-166.49426830995137</v>
      </c>
      <c r="R38" s="28">
        <v>0</v>
      </c>
      <c r="S38" s="28"/>
      <c r="T38" s="35" t="e">
        <f ca="1"/>
        <v>#DIV/0!</v>
      </c>
      <c r="U38" s="30">
        <f ca="1"/>
        <v>-8.8789393604562339E-2</v>
      </c>
      <c r="V38" s="31">
        <v>0</v>
      </c>
      <c r="W38" s="32">
        <f ca="1"/>
        <v>-8.8789393604562339E-2</v>
      </c>
      <c r="X38" s="28">
        <f ca="1"/>
        <v>-4.5603358130962812</v>
      </c>
      <c r="Y38" s="28">
        <f t="shared" ca="1" si="31"/>
        <v>-161.93393249685508</v>
      </c>
      <c r="Z38" s="33">
        <f t="shared" ca="1" si="11"/>
        <v>26</v>
      </c>
      <c r="AA38" s="33">
        <f t="shared" ca="1" si="11"/>
        <v>23</v>
      </c>
      <c r="AB38" s="33">
        <f t="shared" ca="1" si="1"/>
        <v>30</v>
      </c>
      <c r="AC38" s="21">
        <v>31</v>
      </c>
      <c r="AD38" s="6" t="str">
        <f t="shared" ca="1" si="12"/>
        <v>afoot</v>
      </c>
      <c r="AE38" s="6">
        <f t="shared" ca="1" si="13"/>
        <v>-2.0496432547377279</v>
      </c>
      <c r="AF38" s="6" t="str">
        <f t="shared" ca="1" si="2"/>
        <v>aacct</v>
      </c>
      <c r="AG38" s="6">
        <f t="shared" ca="1" si="3"/>
        <v>-110.09786476053716</v>
      </c>
      <c r="AH38" s="6" t="str">
        <f t="shared" ca="1" si="4"/>
        <v>anmmi</v>
      </c>
      <c r="AI38" s="6">
        <f t="shared" ca="1" si="5"/>
        <v>-165.7713934470645</v>
      </c>
      <c r="AJ38" s="17"/>
      <c r="AK38" s="6">
        <v>25366.777483814796</v>
      </c>
      <c r="AL38" s="6">
        <f ca="1"/>
        <v>-0.61691300613510081</v>
      </c>
      <c r="AM38" s="6">
        <f t="shared" ca="1" si="14"/>
        <v>-21.906094898762717</v>
      </c>
      <c r="AN38" s="6">
        <f ca="1"/>
        <v>-22.523007904897817</v>
      </c>
      <c r="AO38" s="33">
        <f t="shared" ca="1" si="15"/>
        <v>44</v>
      </c>
      <c r="AP38" s="34">
        <f ca="1"/>
        <v>-3.1730765935035874E-3</v>
      </c>
      <c r="AQ38" s="34">
        <f ca="1"/>
        <v>-1.0937938489509438E-2</v>
      </c>
      <c r="AR38" s="34">
        <f ca="1"/>
        <v>-2.8043673094612767E-2</v>
      </c>
      <c r="AS38" s="34">
        <f ca="1"/>
        <v>-3.4496274303202575E-2</v>
      </c>
      <c r="AT38" s="34">
        <f t="shared" ca="1" si="16"/>
        <v>-7.6650962480828366E-2</v>
      </c>
      <c r="AU38" s="33">
        <f t="shared" ca="1" si="17"/>
        <v>38</v>
      </c>
      <c r="AV38" s="21">
        <v>31</v>
      </c>
      <c r="AW38" s="6" t="str">
        <f t="shared" ca="1" si="6"/>
        <v>aochm</v>
      </c>
      <c r="AX38" s="6">
        <f t="shared" ca="1" si="18"/>
        <v>-50.729612842412564</v>
      </c>
      <c r="AY38" s="6" t="str">
        <f t="shared" ca="1" si="7"/>
        <v>apetr</v>
      </c>
      <c r="AZ38" s="6">
        <f t="shared" ca="1" si="19"/>
        <v>-0.10551192478734227</v>
      </c>
      <c r="BA38" s="197"/>
      <c r="BB38" s="36">
        <f t="shared" si="20"/>
        <v>0.71386496483732642</v>
      </c>
      <c r="BC38" s="36">
        <f ca="1"/>
        <v>-8.8789393604562353E-2</v>
      </c>
      <c r="BD38" s="33">
        <f t="shared" ca="1" si="21"/>
        <v>52</v>
      </c>
      <c r="BE38" s="203">
        <f ca="1"/>
        <v>-6.3383637343448443E-4</v>
      </c>
      <c r="BF38" s="33">
        <f t="shared" ca="1" si="22"/>
        <v>44</v>
      </c>
      <c r="BG38" s="36">
        <f t="shared" si="23"/>
        <v>0.75912447464808075</v>
      </c>
      <c r="BH38" s="42">
        <f ca="1"/>
        <v>-6.6661946930387433E-2</v>
      </c>
      <c r="BI38" s="33">
        <f t="shared" ca="1" si="24"/>
        <v>46</v>
      </c>
      <c r="BJ38" s="203">
        <f ca="1"/>
        <v>-5.0604715442548599E-4</v>
      </c>
      <c r="BK38" s="33">
        <f t="shared" ca="1" si="25"/>
        <v>38</v>
      </c>
      <c r="BL38" s="204">
        <v>31</v>
      </c>
      <c r="BM38" s="6" t="str">
        <f t="shared" ca="1" si="8"/>
        <v>aochm</v>
      </c>
      <c r="BN38" s="42">
        <f t="shared" ca="1" si="9"/>
        <v>-1.4276189914570873E-3</v>
      </c>
      <c r="BO38" s="6" t="str">
        <f t="shared" ca="1" si="26"/>
        <v>apetr</v>
      </c>
      <c r="BP38" s="42">
        <f t="shared" ca="1" si="27"/>
        <v>-6.9658628630977918E-4</v>
      </c>
      <c r="BQ38" s="205">
        <v>31</v>
      </c>
      <c r="BR38" s="6" t="str">
        <f t="shared" ca="1" si="28"/>
        <v>aochm</v>
      </c>
      <c r="BS38" s="6" t="str">
        <f ca="1">VLOOKUP(BR38,Notes!$A$12:$B$206,2,0)</f>
        <v>Other chemical products, man-made fibres</v>
      </c>
      <c r="BT38" s="42">
        <f t="shared" ca="1" si="29"/>
        <v>-0.20918129447761136</v>
      </c>
      <c r="BU38" s="205">
        <v>31</v>
      </c>
      <c r="BV38" s="6" t="str">
        <f t="shared" ca="1" si="30"/>
        <v>apetr</v>
      </c>
      <c r="BW38" s="6" t="str">
        <f ca="1">VLOOKUP(BV38,Notes!$A$12:$B$206,2,0)</f>
        <v>Coke oven, petroleum refineries</v>
      </c>
      <c r="BX38" s="42">
        <f t="shared" ca="1" si="10"/>
        <v>-0.16070261743170491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-26.627437687729671</v>
      </c>
      <c r="R39" s="28">
        <v>0</v>
      </c>
      <c r="S39" s="28"/>
      <c r="T39" s="35" t="e">
        <f ca="1"/>
        <v>#DIV/0!</v>
      </c>
      <c r="U39" s="30">
        <f ca="1"/>
        <v>-0.14312781324097737</v>
      </c>
      <c r="V39" s="31">
        <v>0</v>
      </c>
      <c r="W39" s="32">
        <f ca="1"/>
        <v>-0.14312781324097737</v>
      </c>
      <c r="X39" s="28">
        <f ca="1"/>
        <v>-19.709201222783527</v>
      </c>
      <c r="Y39" s="28">
        <f t="shared" ca="1" si="31"/>
        <v>-6.9182364649461441</v>
      </c>
      <c r="Z39" s="33">
        <f t="shared" ca="1" si="11"/>
        <v>21</v>
      </c>
      <c r="AA39" s="33">
        <f t="shared" ca="1" si="11"/>
        <v>55</v>
      </c>
      <c r="AB39" s="33">
        <f t="shared" ca="1" si="1"/>
        <v>49</v>
      </c>
      <c r="AC39" s="21">
        <v>32</v>
      </c>
      <c r="AD39" s="6" t="str">
        <f t="shared" ca="1" si="12"/>
        <v>aheal</v>
      </c>
      <c r="AE39" s="6">
        <f t="shared" ca="1" si="13"/>
        <v>-1.9091146977255569</v>
      </c>
      <c r="AF39" s="6" t="str">
        <f t="shared" ca="1" si="2"/>
        <v>aheal</v>
      </c>
      <c r="AG39" s="6">
        <f t="shared" ca="1" si="3"/>
        <v>-104.81385211250368</v>
      </c>
      <c r="AH39" s="6" t="str">
        <f t="shared" ca="1" si="4"/>
        <v>ainsp</v>
      </c>
      <c r="AI39" s="6">
        <f t="shared" ca="1" si="5"/>
        <v>-148.32994569464731</v>
      </c>
      <c r="AJ39" s="17"/>
      <c r="AK39" s="6">
        <v>5628.1452329343529</v>
      </c>
      <c r="AL39" s="6">
        <f ca="1"/>
        <v>-5.9625080479062049</v>
      </c>
      <c r="AM39" s="6">
        <f t="shared" ca="1" si="14"/>
        <v>-2.0929331500190465</v>
      </c>
      <c r="AN39" s="6">
        <f ca="1"/>
        <v>-8.0554411979252514</v>
      </c>
      <c r="AO39" s="33">
        <f t="shared" ca="1" si="15"/>
        <v>51</v>
      </c>
      <c r="AP39" s="34">
        <f ca="1"/>
        <v>0</v>
      </c>
      <c r="AQ39" s="34">
        <f ca="1"/>
        <v>-6.8995073314650291E-3</v>
      </c>
      <c r="AR39" s="34">
        <f ca="1"/>
        <v>-4.8280094668651623E-3</v>
      </c>
      <c r="AS39" s="34">
        <f ca="1"/>
        <v>-5.9701104976176882E-3</v>
      </c>
      <c r="AT39" s="34">
        <f t="shared" ca="1" si="16"/>
        <v>-1.7697627295947878E-2</v>
      </c>
      <c r="AU39" s="33">
        <f t="shared" ca="1" si="17"/>
        <v>55</v>
      </c>
      <c r="AV39" s="21">
        <v>32</v>
      </c>
      <c r="AW39" s="6" t="str">
        <f t="shared" ca="1" si="6"/>
        <v>anmmi</v>
      </c>
      <c r="AX39" s="6">
        <f t="shared" ca="1" si="18"/>
        <v>-44.381306103056488</v>
      </c>
      <c r="AY39" s="6" t="str">
        <f t="shared" ca="1" si="7"/>
        <v>aelcg</v>
      </c>
      <c r="AZ39" s="6">
        <f t="shared" ca="1" si="19"/>
        <v>-0.10526521086088411</v>
      </c>
      <c r="BA39" s="197"/>
      <c r="BB39" s="36">
        <f t="shared" si="20"/>
        <v>0.15838573509668519</v>
      </c>
      <c r="BC39" s="36">
        <f ca="1"/>
        <v>-0.14312781324097737</v>
      </c>
      <c r="BD39" s="33">
        <f t="shared" ca="1" si="21"/>
        <v>42</v>
      </c>
      <c r="BE39" s="203">
        <f ca="1"/>
        <v>-2.2669403912953273E-4</v>
      </c>
      <c r="BF39" s="33">
        <f t="shared" ca="1" si="22"/>
        <v>51</v>
      </c>
      <c r="BG39" s="36">
        <f t="shared" si="23"/>
        <v>0.10554086648047317</v>
      </c>
      <c r="BH39" s="42">
        <f ca="1"/>
        <v>-0.11070513453101455</v>
      </c>
      <c r="BI39" s="33">
        <f t="shared" ca="1" si="24"/>
        <v>35</v>
      </c>
      <c r="BJ39" s="203">
        <f ca="1"/>
        <v>-1.1683915822240626E-4</v>
      </c>
      <c r="BK39" s="33">
        <f t="shared" ca="1" si="25"/>
        <v>55</v>
      </c>
      <c r="BL39" s="204">
        <v>32</v>
      </c>
      <c r="BM39" s="6" t="str">
        <f t="shared" ca="1" si="8"/>
        <v>anmmi</v>
      </c>
      <c r="BN39" s="42">
        <f t="shared" ca="1" si="9"/>
        <v>-1.2489666667714425E-3</v>
      </c>
      <c r="BO39" s="6" t="str">
        <f t="shared" ca="1" si="26"/>
        <v>aelcg</v>
      </c>
      <c r="BP39" s="42">
        <f t="shared" ca="1" si="27"/>
        <v>-6.9495748901356126E-4</v>
      </c>
      <c r="BQ39" s="205">
        <v>32</v>
      </c>
      <c r="BR39" s="6" t="str">
        <f t="shared" ca="1" si="28"/>
        <v>anmmi</v>
      </c>
      <c r="BS39" s="6" t="str">
        <f ca="1">VLOOKUP(BR39,Notes!$A$12:$B$206,2,0)</f>
        <v>Non-metallic minerals</v>
      </c>
      <c r="BT39" s="42">
        <f t="shared" ca="1" si="29"/>
        <v>-0.20223160979126792</v>
      </c>
      <c r="BU39" s="205">
        <v>32</v>
      </c>
      <c r="BV39" s="6" t="str">
        <f t="shared" ca="1" si="30"/>
        <v>aelcg</v>
      </c>
      <c r="BW39" s="6" t="str">
        <f ca="1">VLOOKUP(BV39,Notes!$A$12:$B$206,2,0)</f>
        <v>Electricity, gas, steam and hot water supply</v>
      </c>
      <c r="BX39" s="42">
        <f t="shared" ca="1" si="10"/>
        <v>-0.13299101925491053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-12.566234333242873</v>
      </c>
      <c r="R40" s="28">
        <v>0</v>
      </c>
      <c r="S40" s="28"/>
      <c r="T40" s="35" t="e">
        <f ca="1"/>
        <v>#DIV/0!</v>
      </c>
      <c r="U40" s="30">
        <f ca="1"/>
        <v>-6.071359483963551E-2</v>
      </c>
      <c r="V40" s="31">
        <v>0</v>
      </c>
      <c r="W40" s="32">
        <f ca="1"/>
        <v>-6.071359483963551E-2</v>
      </c>
      <c r="X40" s="28">
        <f ca="1"/>
        <v>-1.6438071722736847</v>
      </c>
      <c r="Y40" s="28">
        <f t="shared" ca="1" si="31"/>
        <v>-10.922427160969189</v>
      </c>
      <c r="Z40" s="33">
        <f t="shared" ca="1" si="11"/>
        <v>34</v>
      </c>
      <c r="AA40" s="33">
        <f t="shared" ca="1" si="11"/>
        <v>54</v>
      </c>
      <c r="AB40" s="33">
        <f t="shared" ca="1" si="1"/>
        <v>56</v>
      </c>
      <c r="AC40" s="21">
        <v>33</v>
      </c>
      <c r="AD40" s="6" t="str">
        <f t="shared" ca="1" si="12"/>
        <v>anfme</v>
      </c>
      <c r="AE40" s="6">
        <f t="shared" ca="1" si="13"/>
        <v>-1.6948386643289419</v>
      </c>
      <c r="AF40" s="6" t="str">
        <f t="shared" ca="1" si="2"/>
        <v>anmmi</v>
      </c>
      <c r="AG40" s="6">
        <f t="shared" ca="1" si="3"/>
        <v>-101.00809757919959</v>
      </c>
      <c r="AH40" s="6" t="str">
        <f t="shared" ca="1" si="4"/>
        <v>aweav</v>
      </c>
      <c r="AI40" s="6">
        <f t="shared" ca="1" si="5"/>
        <v>-146.07559356860179</v>
      </c>
      <c r="AJ40" s="17"/>
      <c r="AK40" s="6">
        <v>5033.5644922268402</v>
      </c>
      <c r="AL40" s="6">
        <f ca="1"/>
        <v>-0.39976733258644814</v>
      </c>
      <c r="AM40" s="6">
        <f t="shared" ca="1" si="14"/>
        <v>-2.6562906192159126</v>
      </c>
      <c r="AN40" s="6">
        <f ca="1"/>
        <v>-3.0560579518023605</v>
      </c>
      <c r="AO40" s="33">
        <f t="shared" ca="1" si="15"/>
        <v>56</v>
      </c>
      <c r="AP40" s="34">
        <f ca="1"/>
        <v>-2.9421928446776752E-3</v>
      </c>
      <c r="AQ40" s="34">
        <f ca="1"/>
        <v>-5.1321473495451958E-3</v>
      </c>
      <c r="AR40" s="34">
        <f ca="1"/>
        <v>-5.0232081220439682E-3</v>
      </c>
      <c r="AS40" s="34">
        <f ca="1"/>
        <v>-4.8916133459302102E-3</v>
      </c>
      <c r="AT40" s="34">
        <f t="shared" ca="1" si="16"/>
        <v>-1.7989161662197051E-2</v>
      </c>
      <c r="AU40" s="33">
        <f t="shared" ca="1" si="17"/>
        <v>54</v>
      </c>
      <c r="AV40" s="21">
        <v>33</v>
      </c>
      <c r="AW40" s="6" t="str">
        <f t="shared" ca="1" si="6"/>
        <v>aleat</v>
      </c>
      <c r="AX40" s="6">
        <f t="shared" ca="1" si="18"/>
        <v>-43.17632491243765</v>
      </c>
      <c r="AY40" s="6" t="str">
        <f t="shared" ca="1" si="7"/>
        <v>aplas</v>
      </c>
      <c r="AZ40" s="6">
        <f t="shared" ca="1" si="19"/>
        <v>-0.10242462082642553</v>
      </c>
      <c r="BA40" s="197"/>
      <c r="BB40" s="36">
        <f t="shared" si="20"/>
        <v>0.14165320532111791</v>
      </c>
      <c r="BC40" s="36">
        <f ca="1"/>
        <v>-6.0713594839635517E-2</v>
      </c>
      <c r="BD40" s="33">
        <f t="shared" ca="1" si="21"/>
        <v>55</v>
      </c>
      <c r="BE40" s="203">
        <f ca="1"/>
        <v>-8.6002753156020536E-5</v>
      </c>
      <c r="BF40" s="33">
        <f t="shared" ca="1" si="22"/>
        <v>56</v>
      </c>
      <c r="BG40" s="36">
        <f t="shared" si="23"/>
        <v>0.30690580994454059</v>
      </c>
      <c r="BH40" s="42">
        <f ca="1"/>
        <v>-3.8697168561854421E-2</v>
      </c>
      <c r="BI40" s="33">
        <f t="shared" ca="1" si="24"/>
        <v>54</v>
      </c>
      <c r="BJ40" s="203">
        <f ca="1"/>
        <v>-1.1876385860036344E-4</v>
      </c>
      <c r="BK40" s="33">
        <f t="shared" ca="1" si="25"/>
        <v>54</v>
      </c>
      <c r="BL40" s="204">
        <v>33</v>
      </c>
      <c r="BM40" s="6" t="str">
        <f t="shared" ca="1" si="8"/>
        <v>aleat</v>
      </c>
      <c r="BN40" s="42">
        <f t="shared" ca="1" si="9"/>
        <v>-1.2150564132589652E-3</v>
      </c>
      <c r="BO40" s="6" t="str">
        <f t="shared" ca="1" si="26"/>
        <v>aplas</v>
      </c>
      <c r="BP40" s="42">
        <f t="shared" ca="1" si="27"/>
        <v>-6.7620400624827048E-4</v>
      </c>
      <c r="BQ40" s="205">
        <v>33</v>
      </c>
      <c r="BR40" s="6" t="str">
        <f t="shared" ca="1" si="28"/>
        <v>aleat</v>
      </c>
      <c r="BS40" s="6" t="str">
        <f ca="1">VLOOKUP(BR40,Notes!$A$12:$B$206,2,0)</f>
        <v>Tanning and dressing of leather</v>
      </c>
      <c r="BT40" s="42">
        <f t="shared" ca="1" si="29"/>
        <v>-0.19061509016329259</v>
      </c>
      <c r="BU40" s="205">
        <v>33</v>
      </c>
      <c r="BV40" s="6" t="str">
        <f t="shared" ca="1" si="30"/>
        <v>aplas</v>
      </c>
      <c r="BW40" s="6" t="str">
        <f ca="1">VLOOKUP(BV40,Notes!$A$12:$B$206,2,0)</f>
        <v>Plastic</v>
      </c>
      <c r="BX40" s="42">
        <f t="shared" ca="1" si="10"/>
        <v>-0.12628177367004598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-656.95863796714707</v>
      </c>
      <c r="R41" s="28">
        <v>0</v>
      </c>
      <c r="S41" s="28"/>
      <c r="T41" s="35" t="e">
        <f ca="1"/>
        <v>#DIV/0!</v>
      </c>
      <c r="U41" s="30">
        <f ca="1"/>
        <v>-1.2763123277658299</v>
      </c>
      <c r="V41" s="31">
        <v>0</v>
      </c>
      <c r="W41" s="32">
        <f ca="1"/>
        <v>-1.2763123277658299</v>
      </c>
      <c r="X41" s="28">
        <f ca="1"/>
        <v>-518.41595212311927</v>
      </c>
      <c r="Y41" s="28">
        <f t="shared" ca="1" si="31"/>
        <v>-138.5426858440278</v>
      </c>
      <c r="Z41" s="33">
        <f t="shared" ca="1" si="11"/>
        <v>6</v>
      </c>
      <c r="AA41" s="33">
        <f t="shared" ca="1" si="11"/>
        <v>27</v>
      </c>
      <c r="AB41" s="33">
        <f t="shared" ca="1" si="1"/>
        <v>9</v>
      </c>
      <c r="AC41" s="21">
        <v>34</v>
      </c>
      <c r="AD41" s="6" t="str">
        <f t="shared" ca="1" si="12"/>
        <v>afurn</v>
      </c>
      <c r="AE41" s="6">
        <f t="shared" ca="1" si="13"/>
        <v>-1.6438071722736847</v>
      </c>
      <c r="AF41" s="6" t="str">
        <f t="shared" ca="1" si="2"/>
        <v>aplas</v>
      </c>
      <c r="AG41" s="6">
        <f t="shared" ca="1" si="3"/>
        <v>-99.044681258245944</v>
      </c>
      <c r="AH41" s="6" t="str">
        <f t="shared" ca="1" si="4"/>
        <v>amore</v>
      </c>
      <c r="AI41" s="6">
        <f t="shared" ca="1" si="5"/>
        <v>-143.37483849228275</v>
      </c>
      <c r="AJ41" s="17"/>
      <c r="AK41" s="6">
        <v>20228.06235494588</v>
      </c>
      <c r="AL41" s="6">
        <f ca="1"/>
        <v>-203.72840129223701</v>
      </c>
      <c r="AM41" s="6">
        <f t="shared" ca="1" si="14"/>
        <v>-54.444852212096322</v>
      </c>
      <c r="AN41" s="6">
        <f ca="1"/>
        <v>-258.17325350433333</v>
      </c>
      <c r="AO41" s="33">
        <f t="shared" ca="1" si="15"/>
        <v>8</v>
      </c>
      <c r="AP41" s="34">
        <f ca="1"/>
        <v>-1.5811190239412992E-2</v>
      </c>
      <c r="AQ41" s="34">
        <f ca="1"/>
        <v>-2.1354651467482777E-2</v>
      </c>
      <c r="AR41" s="34">
        <f ca="1"/>
        <v>-0.11413814439491454</v>
      </c>
      <c r="AS41" s="34">
        <f ca="1"/>
        <v>-8.0376362239944696E-2</v>
      </c>
      <c r="AT41" s="34">
        <f t="shared" ca="1" si="16"/>
        <v>-0.23168034834175499</v>
      </c>
      <c r="AU41" s="33">
        <f t="shared" ca="1" si="17"/>
        <v>21</v>
      </c>
      <c r="AV41" s="21">
        <v>34</v>
      </c>
      <c r="AW41" s="6" t="str">
        <f t="shared" ca="1" si="6"/>
        <v>aheal</v>
      </c>
      <c r="AX41" s="6">
        <f t="shared" ca="1" si="18"/>
        <v>-42.747526061528866</v>
      </c>
      <c r="AY41" s="6" t="str">
        <f t="shared" ca="1" si="7"/>
        <v>areal</v>
      </c>
      <c r="AZ41" s="6">
        <f t="shared" ca="1" si="19"/>
        <v>-9.8163804812377548E-2</v>
      </c>
      <c r="BA41" s="197"/>
      <c r="BB41" s="36">
        <f t="shared" si="20"/>
        <v>0.56925263884835819</v>
      </c>
      <c r="BC41" s="36">
        <f ca="1"/>
        <v>-1.2763123277658301</v>
      </c>
      <c r="BD41" s="33">
        <f t="shared" ca="1" si="21"/>
        <v>4</v>
      </c>
      <c r="BE41" s="203">
        <f ca="1"/>
        <v>-7.265441605753895E-3</v>
      </c>
      <c r="BF41" s="33">
        <f t="shared" ca="1" si="22"/>
        <v>8</v>
      </c>
      <c r="BG41" s="36">
        <f t="shared" si="23"/>
        <v>0.19270484941060004</v>
      </c>
      <c r="BH41" s="42">
        <f ca="1"/>
        <v>-0.79372476015664739</v>
      </c>
      <c r="BI41" s="33">
        <f t="shared" ca="1" si="24"/>
        <v>3</v>
      </c>
      <c r="BJ41" s="203">
        <f ca="1"/>
        <v>-1.5295461037945137E-3</v>
      </c>
      <c r="BK41" s="33">
        <f t="shared" ca="1" si="25"/>
        <v>21</v>
      </c>
      <c r="BL41" s="204">
        <v>34</v>
      </c>
      <c r="BM41" s="6" t="str">
        <f t="shared" ca="1" si="8"/>
        <v>aheal</v>
      </c>
      <c r="BN41" s="42">
        <f t="shared" ca="1" si="9"/>
        <v>-1.2029892724161211E-3</v>
      </c>
      <c r="BO41" s="6" t="str">
        <f t="shared" ca="1" si="26"/>
        <v>areal</v>
      </c>
      <c r="BP41" s="42">
        <f t="shared" ca="1" si="27"/>
        <v>-6.4807423788458139E-4</v>
      </c>
      <c r="BQ41" s="205">
        <v>34</v>
      </c>
      <c r="BR41" s="6" t="str">
        <f t="shared" ca="1" si="28"/>
        <v>aheal</v>
      </c>
      <c r="BS41" s="6" t="str">
        <f ca="1">VLOOKUP(BR41,Notes!$A$12:$B$206,2,0)</f>
        <v>Health and social work</v>
      </c>
      <c r="BT41" s="42">
        <f t="shared" ca="1" si="29"/>
        <v>-0.18254966830930161</v>
      </c>
      <c r="BU41" s="205">
        <v>34</v>
      </c>
      <c r="BV41" s="6" t="str">
        <f t="shared" ca="1" si="30"/>
        <v>areal</v>
      </c>
      <c r="BW41" s="6" t="str">
        <f ca="1">VLOOKUP(BV41,Notes!$A$12:$B$206,2,0)</f>
        <v>Real estate activities</v>
      </c>
      <c r="BX41" s="42">
        <f t="shared" ca="1" si="10"/>
        <v>-0.11410221103817873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-242.0985378211023</v>
      </c>
      <c r="R42" s="28">
        <v>0</v>
      </c>
      <c r="S42" s="28"/>
      <c r="T42" s="35" t="e">
        <f ca="1"/>
        <v>#DIV/0!</v>
      </c>
      <c r="U42" s="30">
        <f ca="1"/>
        <v>-0.13624392818822106</v>
      </c>
      <c r="V42" s="31">
        <v>0</v>
      </c>
      <c r="W42" s="32">
        <f ca="1"/>
        <v>-0.13624392818822106</v>
      </c>
      <c r="X42" s="28">
        <f ca="1"/>
        <v>0</v>
      </c>
      <c r="Y42" s="28">
        <f t="shared" ca="1" si="31"/>
        <v>-242.0985378211023</v>
      </c>
      <c r="Z42" s="33">
        <f t="shared" ca="1" si="11"/>
        <v>43</v>
      </c>
      <c r="AA42" s="33">
        <f t="shared" ca="1" si="11"/>
        <v>17</v>
      </c>
      <c r="AB42" s="33">
        <f t="shared" ca="1" si="1"/>
        <v>25</v>
      </c>
      <c r="AC42" s="21">
        <v>35</v>
      </c>
      <c r="AD42" s="6" t="str">
        <f t="shared" ca="1" si="12"/>
        <v>abisc</v>
      </c>
      <c r="AE42" s="6">
        <f t="shared" ca="1" si="13"/>
        <v>-0.77861151714474486</v>
      </c>
      <c r="AF42" s="6" t="str">
        <f t="shared" ca="1" si="2"/>
        <v>aprnt</v>
      </c>
      <c r="AG42" s="6">
        <f t="shared" ca="1" si="3"/>
        <v>-98.695057262128202</v>
      </c>
      <c r="AH42" s="6" t="str">
        <f t="shared" ca="1" si="4"/>
        <v>aeduc</v>
      </c>
      <c r="AI42" s="6">
        <f t="shared" ca="1" si="5"/>
        <v>-132.97361929603912</v>
      </c>
      <c r="AJ42" s="17"/>
      <c r="AK42" s="6">
        <v>107582.99406347789</v>
      </c>
      <c r="AL42" s="6">
        <f ca="1"/>
        <v>0</v>
      </c>
      <c r="AM42" s="6">
        <f t="shared" ca="1" si="14"/>
        <v>-146.57529717458291</v>
      </c>
      <c r="AN42" s="6">
        <f ca="1"/>
        <v>-146.57529717458291</v>
      </c>
      <c r="AO42" s="33">
        <f t="shared" ca="1" si="15"/>
        <v>17</v>
      </c>
      <c r="AP42" s="34">
        <f ca="1"/>
        <v>-2.6867494177408783E-3</v>
      </c>
      <c r="AQ42" s="34">
        <f ca="1"/>
        <v>-2.8493796451087485E-3</v>
      </c>
      <c r="AR42" s="34">
        <f ca="1"/>
        <v>-2.2148427398827688E-2</v>
      </c>
      <c r="AS42" s="34">
        <f ca="1"/>
        <v>-7.7580654399206805E-2</v>
      </c>
      <c r="AT42" s="34">
        <f t="shared" ca="1" si="16"/>
        <v>-0.10526521086088411</v>
      </c>
      <c r="AU42" s="33">
        <f t="shared" ca="1" si="17"/>
        <v>32</v>
      </c>
      <c r="AV42" s="21">
        <v>35</v>
      </c>
      <c r="AW42" s="6" t="str">
        <f t="shared" ca="1" si="6"/>
        <v>aplas</v>
      </c>
      <c r="AX42" s="6">
        <f t="shared" ca="1" si="18"/>
        <v>-37.28935008891888</v>
      </c>
      <c r="AY42" s="6" t="str">
        <f t="shared" ca="1" si="7"/>
        <v>arecr</v>
      </c>
      <c r="AZ42" s="6">
        <f t="shared" ca="1" si="19"/>
        <v>-9.0678468229503872E-2</v>
      </c>
      <c r="BA42" s="197"/>
      <c r="BB42" s="36">
        <f t="shared" si="20"/>
        <v>3.0275714100153559</v>
      </c>
      <c r="BC42" s="36">
        <f ca="1"/>
        <v>-0.13624392818822104</v>
      </c>
      <c r="BD42" s="33">
        <f t="shared" ca="1" si="21"/>
        <v>45</v>
      </c>
      <c r="BE42" s="203">
        <f ca="1"/>
        <v>-4.1248822177084327E-3</v>
      </c>
      <c r="BF42" s="33">
        <f t="shared" ca="1" si="22"/>
        <v>17</v>
      </c>
      <c r="BG42" s="36">
        <f t="shared" si="23"/>
        <v>0.55032287622865805</v>
      </c>
      <c r="BH42" s="42">
        <f ca="1"/>
        <v>-0.12628177367004598</v>
      </c>
      <c r="BI42" s="33">
        <f t="shared" ca="1" si="24"/>
        <v>33</v>
      </c>
      <c r="BJ42" s="203">
        <f ca="1"/>
        <v>-6.9495748901356126E-4</v>
      </c>
      <c r="BK42" s="33">
        <f t="shared" ca="1" si="25"/>
        <v>32</v>
      </c>
      <c r="BL42" s="204">
        <v>35</v>
      </c>
      <c r="BM42" s="6" t="str">
        <f t="shared" ca="1" si="8"/>
        <v>aplas</v>
      </c>
      <c r="BN42" s="42">
        <f t="shared" ca="1" si="9"/>
        <v>-1.0493867660966148E-3</v>
      </c>
      <c r="BO42" s="6" t="str">
        <f t="shared" ca="1" si="26"/>
        <v>arecr</v>
      </c>
      <c r="BP42" s="42">
        <f t="shared" ca="1" si="27"/>
        <v>-5.9865628988911243E-4</v>
      </c>
      <c r="BQ42" s="205">
        <v>35</v>
      </c>
      <c r="BR42" s="6" t="str">
        <f t="shared" ca="1" si="28"/>
        <v>aplas</v>
      </c>
      <c r="BS42" s="6" t="str">
        <f ca="1">VLOOKUP(BR42,Notes!$A$12:$B$206,2,0)</f>
        <v>Plastic</v>
      </c>
      <c r="BT42" s="42">
        <f t="shared" ca="1" si="29"/>
        <v>-0.17273593764151257</v>
      </c>
      <c r="BU42" s="205">
        <v>35</v>
      </c>
      <c r="BV42" s="6" t="str">
        <f t="shared" ca="1" si="30"/>
        <v>arecr</v>
      </c>
      <c r="BW42" s="6" t="str">
        <f ca="1">VLOOKUP(BV42,Notes!$A$12:$B$206,2,0)</f>
        <v>Recreational, cultural and sporting activities</v>
      </c>
      <c r="BX42" s="42">
        <f t="shared" ca="1" si="10"/>
        <v>-0.11070513453101455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-76.887088207944984</v>
      </c>
      <c r="R43" s="28">
        <v>0</v>
      </c>
      <c r="S43" s="28"/>
      <c r="T43" s="35" t="e">
        <f ca="1"/>
        <v>#DIV/0!</v>
      </c>
      <c r="U43" s="30">
        <f ca="1"/>
        <v>-0.12179555560190462</v>
      </c>
      <c r="V43" s="31">
        <v>0</v>
      </c>
      <c r="W43" s="32">
        <f ca="1"/>
        <v>-0.12179555560190462</v>
      </c>
      <c r="X43" s="28">
        <f ca="1"/>
        <v>0</v>
      </c>
      <c r="Y43" s="28">
        <f t="shared" ca="1" si="31"/>
        <v>-76.887088207944984</v>
      </c>
      <c r="Z43" s="33">
        <f t="shared" ca="1" si="11"/>
        <v>43</v>
      </c>
      <c r="AA43" s="33">
        <f t="shared" ca="1" si="11"/>
        <v>39</v>
      </c>
      <c r="AB43" s="33">
        <f t="shared" ca="1" si="1"/>
        <v>44</v>
      </c>
      <c r="AC43" s="21">
        <v>36</v>
      </c>
      <c r="AD43" s="6" t="str">
        <f t="shared" ca="1" si="12"/>
        <v>apost</v>
      </c>
      <c r="AE43" s="6">
        <f t="shared" ca="1" si="13"/>
        <v>-0.57275923359366188</v>
      </c>
      <c r="AF43" s="6" t="str">
        <f t="shared" ca="1" si="2"/>
        <v>anfme</v>
      </c>
      <c r="AG43" s="6">
        <f t="shared" ca="1" si="3"/>
        <v>-91.301544085614793</v>
      </c>
      <c r="AH43" s="6" t="str">
        <f t="shared" ca="1" si="4"/>
        <v>acoal</v>
      </c>
      <c r="AI43" s="6">
        <f t="shared" ca="1" si="5"/>
        <v>-125.64195292895987</v>
      </c>
      <c r="AJ43" s="17"/>
      <c r="AK43" s="6">
        <v>29379.110323085428</v>
      </c>
      <c r="AL43" s="6">
        <f ca="1"/>
        <v>0</v>
      </c>
      <c r="AM43" s="6">
        <f t="shared" ca="1" si="14"/>
        <v>-35.782450648898418</v>
      </c>
      <c r="AN43" s="6">
        <f ca="1"/>
        <v>-35.782450648898418</v>
      </c>
      <c r="AO43" s="33">
        <f t="shared" ca="1" si="15"/>
        <v>37</v>
      </c>
      <c r="AP43" s="34">
        <f ca="1"/>
        <v>-3.4771556943468018E-3</v>
      </c>
      <c r="AQ43" s="34">
        <f ca="1"/>
        <v>-3.4167983789538062E-3</v>
      </c>
      <c r="AR43" s="34">
        <f ca="1"/>
        <v>-1.0883382750745772E-2</v>
      </c>
      <c r="AS43" s="34">
        <f ca="1"/>
        <v>-1.2856916271250308E-2</v>
      </c>
      <c r="AT43" s="34">
        <f t="shared" ca="1" si="16"/>
        <v>-3.0634253095296687E-2</v>
      </c>
      <c r="AU43" s="33">
        <f t="shared" ca="1" si="17"/>
        <v>50</v>
      </c>
      <c r="AV43" s="21">
        <v>36</v>
      </c>
      <c r="AW43" s="6" t="str">
        <f t="shared" ca="1" si="6"/>
        <v>arent</v>
      </c>
      <c r="AX43" s="6">
        <f t="shared" ca="1" si="18"/>
        <v>-36.602018355803011</v>
      </c>
      <c r="AY43" s="6" t="str">
        <f t="shared" ca="1" si="7"/>
        <v>aochm</v>
      </c>
      <c r="AZ43" s="6">
        <f t="shared" ca="1" si="19"/>
        <v>-8.8984277903082803E-2</v>
      </c>
      <c r="BA43" s="197"/>
      <c r="BB43" s="36">
        <f t="shared" si="20"/>
        <v>0.82677894624663684</v>
      </c>
      <c r="BC43" s="36">
        <f ca="1"/>
        <v>-0.12179555560190465</v>
      </c>
      <c r="BD43" s="33">
        <f t="shared" ca="1" si="21"/>
        <v>47</v>
      </c>
      <c r="BE43" s="203">
        <f ca="1"/>
        <v>-1.006980011180664E-3</v>
      </c>
      <c r="BF43" s="33">
        <f t="shared" ca="1" si="22"/>
        <v>37</v>
      </c>
      <c r="BG43" s="36">
        <f t="shared" si="23"/>
        <v>0.22210730796623193</v>
      </c>
      <c r="BH43" s="42">
        <f ca="1"/>
        <v>-9.105794027676857E-2</v>
      </c>
      <c r="BI43" s="33">
        <f t="shared" ca="1" si="24"/>
        <v>42</v>
      </c>
      <c r="BJ43" s="203">
        <f ca="1"/>
        <v>-2.0224633983822991E-4</v>
      </c>
      <c r="BK43" s="33">
        <f t="shared" ca="1" si="25"/>
        <v>50</v>
      </c>
      <c r="BL43" s="204">
        <v>36</v>
      </c>
      <c r="BM43" s="6" t="str">
        <f t="shared" ca="1" si="8"/>
        <v>arent</v>
      </c>
      <c r="BN43" s="42">
        <f t="shared" ca="1" si="9"/>
        <v>-1.0300440630747034E-3</v>
      </c>
      <c r="BO43" s="6" t="str">
        <f t="shared" ca="1" si="26"/>
        <v>aochm</v>
      </c>
      <c r="BP43" s="42">
        <f t="shared" ca="1" si="27"/>
        <v>-5.8747130060792776E-4</v>
      </c>
      <c r="BQ43" s="205">
        <v>36</v>
      </c>
      <c r="BR43" s="6" t="str">
        <f t="shared" ca="1" si="28"/>
        <v>arent</v>
      </c>
      <c r="BS43" s="6" t="str">
        <f ca="1">VLOOKUP(BR43,Notes!$A$12:$B$206,2,0)</f>
        <v>Renting of machinery and equipment</v>
      </c>
      <c r="BT43" s="42">
        <f t="shared" ca="1" si="29"/>
        <v>-0.17136079918865488</v>
      </c>
      <c r="BU43" s="205">
        <v>36</v>
      </c>
      <c r="BV43" s="6" t="str">
        <f t="shared" ca="1" si="30"/>
        <v>aochm</v>
      </c>
      <c r="BW43" s="6" t="str">
        <f ca="1">VLOOKUP(BV43,Notes!$A$12:$B$206,2,0)</f>
        <v>Other chemical products, man-made fibres</v>
      </c>
      <c r="BX43" s="42">
        <f t="shared" ca="1" si="10"/>
        <v>-0.10689085662883714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-856.67097302674733</v>
      </c>
      <c r="R44" s="28">
        <v>0</v>
      </c>
      <c r="S44" s="28"/>
      <c r="T44" s="35" t="e">
        <f ca="1"/>
        <v>#DIV/0!</v>
      </c>
      <c r="U44" s="30">
        <f ca="1"/>
        <v>-0.20918129447761136</v>
      </c>
      <c r="V44" s="31">
        <v>0</v>
      </c>
      <c r="W44" s="32">
        <f ca="1"/>
        <v>-0.20918129447761136</v>
      </c>
      <c r="X44" s="28">
        <f ca="1"/>
        <v>-356.14695567546465</v>
      </c>
      <c r="Y44" s="28">
        <f t="shared" ca="1" si="31"/>
        <v>-500.52401735128268</v>
      </c>
      <c r="Z44" s="33">
        <f t="shared" ca="1" si="11"/>
        <v>8</v>
      </c>
      <c r="AA44" s="33">
        <f t="shared" ca="1" si="11"/>
        <v>7</v>
      </c>
      <c r="AB44" s="33">
        <f t="shared" ca="1" si="1"/>
        <v>7</v>
      </c>
      <c r="AC44" s="21">
        <v>37</v>
      </c>
      <c r="AD44" s="6" t="str">
        <f t="shared" ca="1" si="12"/>
        <v>ardtv</v>
      </c>
      <c r="AE44" s="6">
        <f t="shared" ca="1" si="13"/>
        <v>-0.43580653462055086</v>
      </c>
      <c r="AF44" s="6" t="str">
        <f t="shared" ca="1" si="2"/>
        <v>aeduc</v>
      </c>
      <c r="AG44" s="6">
        <f t="shared" ca="1" si="3"/>
        <v>-82.945551322145391</v>
      </c>
      <c r="AH44" s="6" t="str">
        <f t="shared" ca="1" si="4"/>
        <v>arent</v>
      </c>
      <c r="AI44" s="6">
        <f t="shared" ca="1" si="5"/>
        <v>-116.68109928333051</v>
      </c>
      <c r="AJ44" s="17"/>
      <c r="AK44" s="6">
        <v>122309.64918933986</v>
      </c>
      <c r="AL44" s="6">
        <f ca="1"/>
        <v>-106.36500169673369</v>
      </c>
      <c r="AM44" s="6">
        <f t="shared" ca="1" si="14"/>
        <v>-149.48390574855273</v>
      </c>
      <c r="AN44" s="6">
        <f ca="1"/>
        <v>-255.84890744528641</v>
      </c>
      <c r="AO44" s="33">
        <f t="shared" ca="1" si="15"/>
        <v>10</v>
      </c>
      <c r="AP44" s="34">
        <f ca="1"/>
        <v>-0.5415247840617089</v>
      </c>
      <c r="AQ44" s="34">
        <f ca="1"/>
        <v>-0.66664264937803619</v>
      </c>
      <c r="AR44" s="34">
        <f ca="1"/>
        <v>-0.80343308311035944</v>
      </c>
      <c r="AS44" s="34">
        <f ca="1"/>
        <v>-0.58887014002637483</v>
      </c>
      <c r="AT44" s="34">
        <f t="shared" ca="1" si="16"/>
        <v>-2.6004706565764795</v>
      </c>
      <c r="AU44" s="33">
        <f t="shared" ca="1" si="17"/>
        <v>3</v>
      </c>
      <c r="AV44" s="21">
        <v>37</v>
      </c>
      <c r="AW44" s="6" t="str">
        <f t="shared" ca="1" si="6"/>
        <v>awatd</v>
      </c>
      <c r="AX44" s="6">
        <f t="shared" ca="1" si="18"/>
        <v>-35.782450648898418</v>
      </c>
      <c r="AY44" s="6" t="str">
        <f t="shared" ca="1" si="7"/>
        <v>aemch</v>
      </c>
      <c r="AZ44" s="6">
        <f t="shared" ca="1" si="19"/>
        <v>-8.0901691601483389E-2</v>
      </c>
      <c r="BA44" s="197"/>
      <c r="BB44" s="36">
        <f t="shared" si="20"/>
        <v>3.4420049402618593</v>
      </c>
      <c r="BC44" s="36">
        <f ca="1"/>
        <v>-0.20918129447761136</v>
      </c>
      <c r="BD44" s="33">
        <f t="shared" ca="1" si="21"/>
        <v>31</v>
      </c>
      <c r="BE44" s="203">
        <f ca="1"/>
        <v>-7.2000304900230903E-3</v>
      </c>
      <c r="BF44" s="33">
        <f t="shared" ca="1" si="22"/>
        <v>10</v>
      </c>
      <c r="BG44" s="36">
        <f t="shared" si="23"/>
        <v>8.2458572654651086</v>
      </c>
      <c r="BH44" s="42">
        <f ca="1"/>
        <v>-0.20820421589883742</v>
      </c>
      <c r="BI44" s="33">
        <f t="shared" ca="1" si="24"/>
        <v>24</v>
      </c>
      <c r="BJ44" s="203">
        <f ca="1"/>
        <v>-1.7168222463698944E-2</v>
      </c>
      <c r="BK44" s="33">
        <f t="shared" ca="1" si="25"/>
        <v>3</v>
      </c>
      <c r="BL44" s="204">
        <v>37</v>
      </c>
      <c r="BM44" s="6" t="str">
        <f t="shared" ca="1" si="8"/>
        <v>awatd</v>
      </c>
      <c r="BN44" s="42">
        <f t="shared" ca="1" si="9"/>
        <v>-1.006980011180664E-3</v>
      </c>
      <c r="BO44" s="6" t="str">
        <f t="shared" ca="1" si="26"/>
        <v>aemch</v>
      </c>
      <c r="BP44" s="42">
        <f t="shared" ca="1" si="27"/>
        <v>-5.3411032944796584E-4</v>
      </c>
      <c r="BQ44" s="205">
        <v>37</v>
      </c>
      <c r="BR44" s="6" t="str">
        <f t="shared" ca="1" si="28"/>
        <v>awatd</v>
      </c>
      <c r="BS44" s="6" t="str">
        <f ca="1">VLOOKUP(BR44,Notes!$A$12:$B$206,2,0)</f>
        <v>Collection, purification and distribution of water</v>
      </c>
      <c r="BT44" s="42">
        <f t="shared" ca="1" si="29"/>
        <v>-0.17078391632712453</v>
      </c>
      <c r="BU44" s="205">
        <v>37</v>
      </c>
      <c r="BV44" s="6" t="str">
        <f t="shared" ca="1" si="30"/>
        <v>aemch</v>
      </c>
      <c r="BW44" s="6" t="str">
        <f ca="1">VLOOKUP(BV44,Notes!$A$12:$B$206,2,0)</f>
        <v>Electrical machinery and apparatus</v>
      </c>
      <c r="BX44" s="42">
        <f t="shared" ca="1" si="10"/>
        <v>-0.10238951419496803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-1221.7047123559335</v>
      </c>
      <c r="R45" s="28">
        <f>-90%*N45</f>
        <v>-305978.19015535282</v>
      </c>
      <c r="S45" s="28"/>
      <c r="T45" s="35" t="e">
        <f ca="1"/>
        <v>#DIV/0!</v>
      </c>
      <c r="U45" s="30">
        <f ca="1"/>
        <v>-0.35935052774907877</v>
      </c>
      <c r="V45" s="31">
        <v>0</v>
      </c>
      <c r="W45" s="32">
        <f ca="1"/>
        <v>-0.35935052774907877</v>
      </c>
      <c r="X45" s="28">
        <f ca="1"/>
        <v>0</v>
      </c>
      <c r="Y45" s="28">
        <f t="shared" ca="1" si="31"/>
        <v>-1221.7047123559335</v>
      </c>
      <c r="Z45" s="33">
        <f t="shared" ca="1" si="11"/>
        <v>43</v>
      </c>
      <c r="AA45" s="33">
        <f t="shared" ca="1" si="11"/>
        <v>1</v>
      </c>
      <c r="AB45" s="33">
        <f t="shared" ca="1" si="1"/>
        <v>4</v>
      </c>
      <c r="AC45" s="21">
        <v>38</v>
      </c>
      <c r="AD45" s="6" t="str">
        <f t="shared" ca="1" si="12"/>
        <v>arent</v>
      </c>
      <c r="AE45" s="6">
        <f t="shared" ca="1" si="13"/>
        <v>-0.25573563622771067</v>
      </c>
      <c r="AF45" s="6" t="str">
        <f t="shared" ca="1" si="2"/>
        <v>aatrp</v>
      </c>
      <c r="AG45" s="6">
        <f t="shared" ca="1" si="3"/>
        <v>-78.785531596741635</v>
      </c>
      <c r="AH45" s="6" t="str">
        <f t="shared" ca="1" si="4"/>
        <v>atrps</v>
      </c>
      <c r="AI45" s="6">
        <f t="shared" ca="1" si="5"/>
        <v>-116.64691450122854</v>
      </c>
      <c r="AJ45" s="17"/>
      <c r="AK45" s="6">
        <v>174356.36692392637</v>
      </c>
      <c r="AL45" s="6">
        <f ca="1"/>
        <v>0</v>
      </c>
      <c r="AM45" s="6">
        <f t="shared" ca="1" si="14"/>
        <v>-626.55052470524959</v>
      </c>
      <c r="AN45" s="6">
        <f ca="1"/>
        <v>-626.55052470524959</v>
      </c>
      <c r="AO45" s="33">
        <f t="shared" ca="1" si="15"/>
        <v>4</v>
      </c>
      <c r="AP45" s="34">
        <f ca="1"/>
        <v>-2.6441732523258731E-2</v>
      </c>
      <c r="AQ45" s="34">
        <f ca="1"/>
        <v>-3.9623796727659366E-2</v>
      </c>
      <c r="AR45" s="34">
        <f ca="1"/>
        <v>-0.12228057512049961</v>
      </c>
      <c r="AS45" s="34">
        <f ca="1"/>
        <v>-0.14881904208344243</v>
      </c>
      <c r="AT45" s="34">
        <f t="shared" ca="1" si="16"/>
        <v>-0.33716514645486018</v>
      </c>
      <c r="AU45" s="33">
        <f t="shared" ca="1" si="17"/>
        <v>14</v>
      </c>
      <c r="AV45" s="21">
        <v>38</v>
      </c>
      <c r="AW45" s="6" t="str">
        <f t="shared" ca="1" si="6"/>
        <v>abisc</v>
      </c>
      <c r="AX45" s="6">
        <f t="shared" ca="1" si="18"/>
        <v>-31.828816211637953</v>
      </c>
      <c r="AY45" s="6" t="str">
        <f t="shared" ca="1" si="7"/>
        <v>amtvp</v>
      </c>
      <c r="AZ45" s="6">
        <f t="shared" ca="1" si="19"/>
        <v>-7.6650962480828366E-2</v>
      </c>
      <c r="BA45" s="197"/>
      <c r="BB45" s="36">
        <f t="shared" si="20"/>
        <v>4.9066895399988608</v>
      </c>
      <c r="BC45" s="36">
        <f ca="1"/>
        <v>-0.35935052774907872</v>
      </c>
      <c r="BD45" s="33">
        <f t="shared" ca="1" si="21"/>
        <v>17</v>
      </c>
      <c r="BE45" s="203">
        <f ca="1"/>
        <v>-1.7632214756994748E-2</v>
      </c>
      <c r="BF45" s="33">
        <f t="shared" ca="1" si="22"/>
        <v>4</v>
      </c>
      <c r="BG45" s="36">
        <f t="shared" si="23"/>
        <v>1.276894255984677</v>
      </c>
      <c r="BH45" s="42">
        <f ca="1"/>
        <v>-0.17432557866501933</v>
      </c>
      <c r="BI45" s="33">
        <f t="shared" ca="1" si="24"/>
        <v>27</v>
      </c>
      <c r="BJ45" s="203">
        <f ca="1"/>
        <v>-2.2259533006856813E-3</v>
      </c>
      <c r="BK45" s="33">
        <f t="shared" ca="1" si="25"/>
        <v>14</v>
      </c>
      <c r="BL45" s="204">
        <v>38</v>
      </c>
      <c r="BM45" s="6" t="str">
        <f t="shared" ca="1" si="8"/>
        <v>abisc</v>
      </c>
      <c r="BN45" s="42">
        <f t="shared" ca="1" si="9"/>
        <v>-8.9571790426403309E-4</v>
      </c>
      <c r="BO45" s="6" t="str">
        <f t="shared" ca="1" si="26"/>
        <v>amtvp</v>
      </c>
      <c r="BP45" s="42">
        <f t="shared" ca="1" si="27"/>
        <v>-5.0604715442548599E-4</v>
      </c>
      <c r="BQ45" s="205">
        <v>38</v>
      </c>
      <c r="BR45" s="6" t="str">
        <f t="shared" ca="1" si="28"/>
        <v>abisc</v>
      </c>
      <c r="BS45" s="6" t="str">
        <f ca="1">VLOOKUP(BR45,Notes!$A$12:$B$206,2,0)</f>
        <v>Basic iron and steel, casting of metals</v>
      </c>
      <c r="BT45" s="42">
        <f t="shared" ca="1" si="29"/>
        <v>-0.1651230033334318</v>
      </c>
      <c r="BU45" s="205">
        <v>38</v>
      </c>
      <c r="BV45" s="6" t="str">
        <f t="shared" ca="1" si="30"/>
        <v>amtvp</v>
      </c>
      <c r="BW45" s="6" t="str">
        <f ca="1">VLOOKUP(BV45,Notes!$A$12:$B$206,2,0)</f>
        <v>Motor vehicles, trailers, parts</v>
      </c>
      <c r="BX45" s="42">
        <f t="shared" ca="1" si="10"/>
        <v>-0.10136730509917688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-981.35297981114991</v>
      </c>
      <c r="R46" s="28">
        <v>0</v>
      </c>
      <c r="S46" s="28"/>
      <c r="T46" s="35" t="e">
        <f ca="1"/>
        <v>#DIV/0!</v>
      </c>
      <c r="U46" s="30">
        <f ca="1"/>
        <v>-0.35982431100342466</v>
      </c>
      <c r="V46" s="31">
        <v>0</v>
      </c>
      <c r="W46" s="32">
        <f ca="1"/>
        <v>-0.35982431100342466</v>
      </c>
      <c r="X46" s="28">
        <f ca="1"/>
        <v>-2.3598449058025467E-2</v>
      </c>
      <c r="Y46" s="28">
        <f t="shared" ca="1" si="31"/>
        <v>-981.32938136209191</v>
      </c>
      <c r="Z46" s="33">
        <f t="shared" ca="1" si="11"/>
        <v>41</v>
      </c>
      <c r="AA46" s="33">
        <f t="shared" ca="1" si="11"/>
        <v>2</v>
      </c>
      <c r="AB46" s="33">
        <f t="shared" ca="1" si="1"/>
        <v>6</v>
      </c>
      <c r="AC46" s="21">
        <v>39</v>
      </c>
      <c r="AD46" s="6" t="str">
        <f t="shared" ca="1" si="12"/>
        <v>awtrp</v>
      </c>
      <c r="AE46" s="6">
        <f t="shared" ca="1" si="13"/>
        <v>-5.0902438107299483E-2</v>
      </c>
      <c r="AF46" s="6" t="str">
        <f t="shared" ca="1" si="2"/>
        <v>awatd</v>
      </c>
      <c r="AG46" s="6">
        <f t="shared" ca="1" si="3"/>
        <v>-76.887088207944984</v>
      </c>
      <c r="AH46" s="6" t="str">
        <f t="shared" ca="1" si="4"/>
        <v>aheal</v>
      </c>
      <c r="AI46" s="6">
        <f t="shared" ca="1" si="5"/>
        <v>-106.72296681022924</v>
      </c>
      <c r="AJ46" s="17"/>
      <c r="AK46" s="6">
        <v>141810.71158727509</v>
      </c>
      <c r="AL46" s="6">
        <f ca="1"/>
        <v>-1.2270372704481756E-2</v>
      </c>
      <c r="AM46" s="6">
        <f t="shared" ca="1" si="14"/>
        <v>-510.25714552526182</v>
      </c>
      <c r="AN46" s="6">
        <f ca="1"/>
        <v>-510.26941589796633</v>
      </c>
      <c r="AO46" s="33">
        <f t="shared" ca="1" si="15"/>
        <v>5</v>
      </c>
      <c r="AP46" s="34">
        <f ca="1"/>
        <v>-0.40743628306309432</v>
      </c>
      <c r="AQ46" s="34">
        <f ca="1"/>
        <v>-0.63427083987700184</v>
      </c>
      <c r="AR46" s="34">
        <f ca="1"/>
        <v>-1.6489539475491313</v>
      </c>
      <c r="AS46" s="34">
        <f ca="1"/>
        <v>-1.3305052833789934</v>
      </c>
      <c r="AT46" s="34">
        <f t="shared" ca="1" si="16"/>
        <v>-4.021166353868221</v>
      </c>
      <c r="AU46" s="33">
        <f t="shared" ca="1" si="17"/>
        <v>1</v>
      </c>
      <c r="AV46" s="21">
        <v>39</v>
      </c>
      <c r="AW46" s="6" t="str">
        <f t="shared" ca="1" si="6"/>
        <v>aemch</v>
      </c>
      <c r="AX46" s="6">
        <f t="shared" ca="1" si="18"/>
        <v>-30.554639187948688</v>
      </c>
      <c r="AY46" s="6" t="str">
        <f t="shared" ca="1" si="7"/>
        <v>ainsp</v>
      </c>
      <c r="AZ46" s="6">
        <f t="shared" ca="1" si="19"/>
        <v>-7.4342798070572091E-2</v>
      </c>
      <c r="BA46" s="197"/>
      <c r="BB46" s="36">
        <f t="shared" si="20"/>
        <v>3.9907985437014322</v>
      </c>
      <c r="BC46" s="36">
        <f ca="1"/>
        <v>-0.35982431100342471</v>
      </c>
      <c r="BD46" s="33">
        <f t="shared" ca="1" si="21"/>
        <v>16</v>
      </c>
      <c r="BE46" s="203">
        <f ca="1"/>
        <v>-1.4359863363408385E-2</v>
      </c>
      <c r="BF46" s="33">
        <f t="shared" ca="1" si="22"/>
        <v>5</v>
      </c>
      <c r="BG46" s="36">
        <f t="shared" si="23"/>
        <v>15.623573740966965</v>
      </c>
      <c r="BH46" s="42">
        <f ca="1"/>
        <v>-0.16992020880240594</v>
      </c>
      <c r="BI46" s="33">
        <f t="shared" ca="1" si="24"/>
        <v>28</v>
      </c>
      <c r="BJ46" s="203">
        <f ca="1"/>
        <v>-2.6547609123048928E-2</v>
      </c>
      <c r="BK46" s="33">
        <f t="shared" ca="1" si="25"/>
        <v>1</v>
      </c>
      <c r="BL46" s="204">
        <v>39</v>
      </c>
      <c r="BM46" s="6" t="str">
        <f t="shared" ca="1" si="8"/>
        <v>aemch</v>
      </c>
      <c r="BN46" s="42">
        <f t="shared" ca="1" si="9"/>
        <v>-8.5986036040404433E-4</v>
      </c>
      <c r="BO46" s="6" t="str">
        <f t="shared" ca="1" si="26"/>
        <v>ainsp</v>
      </c>
      <c r="BP46" s="42">
        <f t="shared" ca="1" si="27"/>
        <v>-4.9080872826679921E-4</v>
      </c>
      <c r="BQ46" s="205">
        <v>39</v>
      </c>
      <c r="BR46" s="6" t="str">
        <f t="shared" ca="1" si="28"/>
        <v>aemch</v>
      </c>
      <c r="BS46" s="6" t="str">
        <f ca="1">VLOOKUP(BR46,Notes!$A$12:$B$206,2,0)</f>
        <v>Electrical machinery and apparatus</v>
      </c>
      <c r="BT46" s="42">
        <f t="shared" ca="1" si="29"/>
        <v>-0.16042024684738102</v>
      </c>
      <c r="BU46" s="205">
        <v>39</v>
      </c>
      <c r="BV46" s="6" t="str">
        <f t="shared" ca="1" si="30"/>
        <v>ainsp</v>
      </c>
      <c r="BW46" s="6" t="str">
        <f ca="1">VLOOKUP(BV46,Notes!$A$12:$B$206,2,0)</f>
        <v>Insurance and pension funding</v>
      </c>
      <c r="BX46" s="42">
        <f t="shared" ca="1" si="10"/>
        <v>-0.10025642364676533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-453.95754325307706</v>
      </c>
      <c r="R47" s="28">
        <v>0</v>
      </c>
      <c r="S47" s="28"/>
      <c r="T47" s="35" t="e">
        <f ca="1"/>
        <v>#DIV/0!</v>
      </c>
      <c r="U47" s="30">
        <f ca="1"/>
        <v>-0.33396052028289147</v>
      </c>
      <c r="V47" s="31">
        <v>0</v>
      </c>
      <c r="W47" s="32">
        <f ca="1"/>
        <v>-0.33396052028289147</v>
      </c>
      <c r="X47" s="28">
        <f ca="1"/>
        <v>0</v>
      </c>
      <c r="Y47" s="28">
        <f t="shared" ca="1" si="31"/>
        <v>-453.95754325307706</v>
      </c>
      <c r="Z47" s="33">
        <f t="shared" ca="1" si="11"/>
        <v>43</v>
      </c>
      <c r="AA47" s="33">
        <f t="shared" ca="1" si="11"/>
        <v>9</v>
      </c>
      <c r="AB47" s="33">
        <f t="shared" ca="1" si="1"/>
        <v>14</v>
      </c>
      <c r="AC47" s="21">
        <v>40</v>
      </c>
      <c r="AD47" s="6" t="str">
        <f t="shared" ca="1" si="12"/>
        <v>aglss</v>
      </c>
      <c r="AE47" s="6">
        <f t="shared" ca="1" si="13"/>
        <v>-3.8175583334593151E-2</v>
      </c>
      <c r="AF47" s="6" t="str">
        <f t="shared" ca="1" si="2"/>
        <v>afore</v>
      </c>
      <c r="AG47" s="6">
        <f t="shared" ca="1" si="3"/>
        <v>-75.781828026185835</v>
      </c>
      <c r="AH47" s="6" t="str">
        <f t="shared" ca="1" si="4"/>
        <v>aprnt</v>
      </c>
      <c r="AI47" s="6">
        <f t="shared" ca="1" si="5"/>
        <v>-102.7910717061565</v>
      </c>
      <c r="AJ47" s="17"/>
      <c r="AK47" s="6">
        <v>76754.463258311487</v>
      </c>
      <c r="AL47" s="6">
        <f ca="1"/>
        <v>0</v>
      </c>
      <c r="AM47" s="6">
        <f t="shared" ca="1" si="14"/>
        <v>-256.32960483779783</v>
      </c>
      <c r="AN47" s="6">
        <f ca="1"/>
        <v>-256.32960483779783</v>
      </c>
      <c r="AO47" s="33">
        <f t="shared" ca="1" si="15"/>
        <v>9</v>
      </c>
      <c r="AP47" s="34">
        <f ca="1"/>
        <v>-5.6589946990806252E-2</v>
      </c>
      <c r="AQ47" s="34">
        <f ca="1"/>
        <v>-0.15200707800350341</v>
      </c>
      <c r="AR47" s="34">
        <f ca="1"/>
        <v>-0.44663693613376371</v>
      </c>
      <c r="AS47" s="34">
        <f ca="1"/>
        <v>-0.38274837282691171</v>
      </c>
      <c r="AT47" s="34">
        <f t="shared" ca="1" si="16"/>
        <v>-1.037982333954985</v>
      </c>
      <c r="AU47" s="33">
        <f t="shared" ca="1" si="17"/>
        <v>9</v>
      </c>
      <c r="AV47" s="21">
        <v>40</v>
      </c>
      <c r="AW47" s="6" t="str">
        <f t="shared" ca="1" si="6"/>
        <v>aprnt</v>
      </c>
      <c r="AX47" s="6">
        <f t="shared" ca="1" si="18"/>
        <v>-29.308728195094073</v>
      </c>
      <c r="AY47" s="6" t="str">
        <f t="shared" ca="1" si="7"/>
        <v>aomin</v>
      </c>
      <c r="AZ47" s="6">
        <f t="shared" ca="1" si="19"/>
        <v>-6.1347103857914573E-2</v>
      </c>
      <c r="BA47" s="197"/>
      <c r="BB47" s="36">
        <f t="shared" si="20"/>
        <v>2.1600032660814912</v>
      </c>
      <c r="BC47" s="36">
        <f ca="1"/>
        <v>-0.33396052028289147</v>
      </c>
      <c r="BD47" s="33">
        <f t="shared" ca="1" si="21"/>
        <v>22</v>
      </c>
      <c r="BE47" s="203">
        <f ca="1"/>
        <v>-7.2135581455331967E-3</v>
      </c>
      <c r="BF47" s="33">
        <f t="shared" ca="1" si="22"/>
        <v>9</v>
      </c>
      <c r="BG47" s="36">
        <f t="shared" si="23"/>
        <v>4.2390315739204789</v>
      </c>
      <c r="BH47" s="42">
        <f ca="1"/>
        <v>-0.16165780784616807</v>
      </c>
      <c r="BI47" s="33">
        <f t="shared" ca="1" si="24"/>
        <v>30</v>
      </c>
      <c r="BJ47" s="203">
        <f ca="1"/>
        <v>-6.8527255163067617E-3</v>
      </c>
      <c r="BK47" s="33">
        <f t="shared" ca="1" si="25"/>
        <v>9</v>
      </c>
      <c r="BL47" s="204">
        <v>40</v>
      </c>
      <c r="BM47" s="6" t="str">
        <f t="shared" ca="1" si="8"/>
        <v>aprnt</v>
      </c>
      <c r="BN47" s="42">
        <f t="shared" ca="1" si="9"/>
        <v>-8.2479827150954105E-4</v>
      </c>
      <c r="BO47" s="6" t="str">
        <f t="shared" ca="1" si="26"/>
        <v>aomin</v>
      </c>
      <c r="BP47" s="42">
        <f t="shared" ca="1" si="27"/>
        <v>-4.0501157891275214E-4</v>
      </c>
      <c r="BQ47" s="205">
        <v>40</v>
      </c>
      <c r="BR47" s="6" t="str">
        <f t="shared" ca="1" si="28"/>
        <v>aprnt</v>
      </c>
      <c r="BS47" s="6" t="str">
        <f ca="1">VLOOKUP(BR47,Notes!$A$12:$B$206,2,0)</f>
        <v>Publishing, printing, recorded media</v>
      </c>
      <c r="BT47" s="42">
        <f t="shared" ca="1" si="29"/>
        <v>-0.1538267199931394</v>
      </c>
      <c r="BU47" s="205">
        <v>40</v>
      </c>
      <c r="BV47" s="6" t="str">
        <f t="shared" ca="1" si="30"/>
        <v>aomin</v>
      </c>
      <c r="BW47" s="6" t="str">
        <f ca="1">VLOOKUP(BV47,Notes!$A$12:$B$206,2,0)</f>
        <v>Other mining and quarrying</v>
      </c>
      <c r="BX47" s="42">
        <f t="shared" ca="1" si="10"/>
        <v>-9.8361277806146924E-2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-656.11313299895414</v>
      </c>
      <c r="R48" s="28">
        <v>0</v>
      </c>
      <c r="S48" s="28"/>
      <c r="T48" s="35" t="e">
        <f ca="1"/>
        <v>#DIV/0!</v>
      </c>
      <c r="U48" s="30">
        <f ca="1"/>
        <v>-0.81708198830131251</v>
      </c>
      <c r="V48" s="31">
        <v>0</v>
      </c>
      <c r="W48" s="32">
        <f ca="1"/>
        <v>-0.81708198830131251</v>
      </c>
      <c r="X48" s="28">
        <f ca="1"/>
        <v>-546.01526823841698</v>
      </c>
      <c r="Y48" s="28">
        <f t="shared" ca="1" si="31"/>
        <v>-110.09786476053716</v>
      </c>
      <c r="Z48" s="33">
        <f t="shared" ca="1" si="11"/>
        <v>5</v>
      </c>
      <c r="AA48" s="33">
        <f t="shared" ca="1" si="11"/>
        <v>31</v>
      </c>
      <c r="AB48" s="33">
        <f t="shared" ca="1" si="1"/>
        <v>10</v>
      </c>
      <c r="AC48" s="21">
        <v>41</v>
      </c>
      <c r="AD48" s="6" t="str">
        <f t="shared" ca="1" si="12"/>
        <v>artrd</v>
      </c>
      <c r="AE48" s="6">
        <f t="shared" ca="1" si="13"/>
        <v>-2.3598449058025467E-2</v>
      </c>
      <c r="AF48" s="6" t="str">
        <f t="shared" ca="1" si="2"/>
        <v>arubb</v>
      </c>
      <c r="AG48" s="6">
        <f t="shared" ca="1" si="3"/>
        <v>-73.331055284592608</v>
      </c>
      <c r="AH48" s="6" t="str">
        <f t="shared" ca="1" si="4"/>
        <v>aplas</v>
      </c>
      <c r="AI48" s="6">
        <f t="shared" ca="1" si="5"/>
        <v>-102.12226297166055</v>
      </c>
      <c r="AJ48" s="17"/>
      <c r="AK48" s="6">
        <v>30563.962825792696</v>
      </c>
      <c r="AL48" s="6">
        <f ca="1"/>
        <v>-207.82670688494267</v>
      </c>
      <c r="AM48" s="6">
        <f t="shared" ca="1" si="14"/>
        <v>-41.905928275718338</v>
      </c>
      <c r="AN48" s="6">
        <f ca="1"/>
        <v>-249.732635160661</v>
      </c>
      <c r="AO48" s="33">
        <f t="shared" ca="1" si="15"/>
        <v>11</v>
      </c>
      <c r="AP48" s="34">
        <f ca="1"/>
        <v>-7.7135456525370225E-2</v>
      </c>
      <c r="AQ48" s="34">
        <f ca="1"/>
        <v>-0.18421563668956412</v>
      </c>
      <c r="AR48" s="34">
        <f ca="1"/>
        <v>-0.66281505794986695</v>
      </c>
      <c r="AS48" s="34">
        <f ca="1"/>
        <v>-0.51247947754034961</v>
      </c>
      <c r="AT48" s="34">
        <f t="shared" ca="1" si="16"/>
        <v>-1.436645628705151</v>
      </c>
      <c r="AU48" s="33">
        <f t="shared" ca="1" si="17"/>
        <v>7</v>
      </c>
      <c r="AV48" s="21">
        <v>41</v>
      </c>
      <c r="AW48" s="6" t="str">
        <f t="shared" ca="1" si="6"/>
        <v>afore</v>
      </c>
      <c r="AX48" s="6">
        <f t="shared" ca="1" si="18"/>
        <v>-26.594161114805402</v>
      </c>
      <c r="AY48" s="6" t="str">
        <f t="shared" ca="1" si="7"/>
        <v>arubb</v>
      </c>
      <c r="AZ48" s="6">
        <f t="shared" ca="1" si="19"/>
        <v>-6.0986909183777006E-2</v>
      </c>
      <c r="BA48" s="197"/>
      <c r="BB48" s="36">
        <f t="shared" si="20"/>
        <v>0.86012274368887098</v>
      </c>
      <c r="BC48" s="36">
        <f ca="1"/>
        <v>-0.81708198830131262</v>
      </c>
      <c r="BD48" s="33">
        <f t="shared" ca="1" si="21"/>
        <v>5</v>
      </c>
      <c r="BE48" s="203">
        <f ca="1"/>
        <v>-7.0279080159648295E-3</v>
      </c>
      <c r="BF48" s="33">
        <f t="shared" ca="1" si="22"/>
        <v>11</v>
      </c>
      <c r="BG48" s="36">
        <f t="shared" si="23"/>
        <v>2.3783379495175545</v>
      </c>
      <c r="BH48" s="42">
        <f ca="1"/>
        <v>-0.39879477970230004</v>
      </c>
      <c r="BI48" s="33">
        <f t="shared" ca="1" si="24"/>
        <v>11</v>
      </c>
      <c r="BJ48" s="203">
        <f ca="1"/>
        <v>-9.4846875863547325E-3</v>
      </c>
      <c r="BK48" s="33">
        <f t="shared" ca="1" si="25"/>
        <v>7</v>
      </c>
      <c r="BL48" s="204">
        <v>41</v>
      </c>
      <c r="BM48" s="6" t="str">
        <f t="shared" ca="1" si="8"/>
        <v>afore</v>
      </c>
      <c r="BN48" s="42">
        <f t="shared" ca="1" si="9"/>
        <v>-7.4840566174445486E-4</v>
      </c>
      <c r="BO48" s="6" t="str">
        <f t="shared" ca="1" si="26"/>
        <v>arubb</v>
      </c>
      <c r="BP48" s="42">
        <f t="shared" ca="1" si="27"/>
        <v>-4.0263358542138379E-4</v>
      </c>
      <c r="BQ48" s="205">
        <v>41</v>
      </c>
      <c r="BR48" s="6" t="str">
        <f t="shared" ca="1" si="28"/>
        <v>afore</v>
      </c>
      <c r="BS48" s="6" t="str">
        <f ca="1">VLOOKUP(BR48,Notes!$A$12:$B$206,2,0)</f>
        <v>Forestry</v>
      </c>
      <c r="BT48" s="42">
        <f t="shared" ca="1" si="29"/>
        <v>-0.14556498841923451</v>
      </c>
      <c r="BU48" s="205">
        <v>41</v>
      </c>
      <c r="BV48" s="6" t="str">
        <f t="shared" ca="1" si="30"/>
        <v>arubb</v>
      </c>
      <c r="BW48" s="6" t="str">
        <f ca="1">VLOOKUP(BV48,Notes!$A$12:$B$206,2,0)</f>
        <v>Rubber</v>
      </c>
      <c r="BX48" s="42">
        <f t="shared" ca="1" si="10"/>
        <v>-9.4332314995917405E-2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-5035.0315254788338</v>
      </c>
      <c r="R49" s="28">
        <v>0</v>
      </c>
      <c r="S49" s="28"/>
      <c r="T49" s="35" t="e">
        <f ca="1"/>
        <v>#DIV/0!</v>
      </c>
      <c r="U49" s="30">
        <f ca="1"/>
        <v>-1.3364597546729642</v>
      </c>
      <c r="V49" s="31">
        <v>0</v>
      </c>
      <c r="W49" s="32">
        <f ca="1"/>
        <v>-1.3364597546729642</v>
      </c>
      <c r="X49" s="28">
        <f ca="1"/>
        <v>-4089.424668174197</v>
      </c>
      <c r="Y49" s="28">
        <f t="shared" ca="1" si="31"/>
        <v>-945.60685730463683</v>
      </c>
      <c r="Z49" s="33">
        <f t="shared" ca="1" si="11"/>
        <v>1</v>
      </c>
      <c r="AA49" s="33">
        <f t="shared" ca="1" si="11"/>
        <v>3</v>
      </c>
      <c r="AB49" s="33">
        <f t="shared" ca="1" si="1"/>
        <v>1</v>
      </c>
      <c r="AC49" s="21">
        <v>42</v>
      </c>
      <c r="AD49" s="6" t="str">
        <f t="shared" ca="1" si="12"/>
        <v>awast</v>
      </c>
      <c r="AE49" s="6">
        <f t="shared" ca="1" si="13"/>
        <v>-4.4206164146730868E-4</v>
      </c>
      <c r="AF49" s="6" t="str">
        <f t="shared" ca="1" si="2"/>
        <v>acomp</v>
      </c>
      <c r="AG49" s="6">
        <f t="shared" ca="1" si="3"/>
        <v>-64.625724474553152</v>
      </c>
      <c r="AH49" s="6" t="str">
        <f t="shared" ca="1" si="4"/>
        <v>anfme</v>
      </c>
      <c r="AI49" s="6">
        <f t="shared" ca="1" si="5"/>
        <v>-92.996382749943734</v>
      </c>
      <c r="AJ49" s="17"/>
      <c r="AK49" s="6">
        <v>203224.88471910675</v>
      </c>
      <c r="AL49" s="6">
        <f ca="1"/>
        <v>-2205.9353961074207</v>
      </c>
      <c r="AM49" s="6">
        <f t="shared" ca="1" si="14"/>
        <v>-510.08339964396737</v>
      </c>
      <c r="AN49" s="6">
        <f ca="1"/>
        <v>-2716.0187957513881</v>
      </c>
      <c r="AO49" s="33">
        <f t="shared" ca="1" si="15"/>
        <v>1</v>
      </c>
      <c r="AP49" s="34">
        <f ca="1"/>
        <v>-0.17217306232819121</v>
      </c>
      <c r="AQ49" s="34">
        <f ca="1"/>
        <v>-0.3151654700750619</v>
      </c>
      <c r="AR49" s="34">
        <f ca="1"/>
        <v>-1.1155967026062603</v>
      </c>
      <c r="AS49" s="34">
        <f ca="1"/>
        <v>-0.87710437375434669</v>
      </c>
      <c r="AT49" s="34">
        <f t="shared" ca="1" si="16"/>
        <v>-2.4800396087638603</v>
      </c>
      <c r="AU49" s="33">
        <f t="shared" ca="1" si="17"/>
        <v>4</v>
      </c>
      <c r="AV49" s="21">
        <v>42</v>
      </c>
      <c r="AW49" s="6" t="str">
        <f t="shared" ca="1" si="6"/>
        <v>arubb</v>
      </c>
      <c r="AX49" s="6">
        <f t="shared" ca="1" si="18"/>
        <v>-25.527332660053833</v>
      </c>
      <c r="AY49" s="6" t="str">
        <f t="shared" ca="1" si="7"/>
        <v>amore</v>
      </c>
      <c r="AZ49" s="6">
        <f t="shared" ca="1" si="19"/>
        <v>-5.214445598636356E-2</v>
      </c>
      <c r="BA49" s="197"/>
      <c r="BB49" s="36">
        <f t="shared" si="20"/>
        <v>5.7190995299517109</v>
      </c>
      <c r="BC49" s="36">
        <f ca="1"/>
        <v>-1.336459754672964</v>
      </c>
      <c r="BD49" s="33">
        <f t="shared" ca="1" si="21"/>
        <v>3</v>
      </c>
      <c r="BE49" s="203">
        <f ca="1"/>
        <v>-7.6433463547495265E-2</v>
      </c>
      <c r="BF49" s="33">
        <f t="shared" ca="1" si="22"/>
        <v>1</v>
      </c>
      <c r="BG49" s="36">
        <f t="shared" si="23"/>
        <v>2.5443187168844212</v>
      </c>
      <c r="BH49" s="42">
        <f ca="1"/>
        <v>-0.64351767351669187</v>
      </c>
      <c r="BI49" s="33">
        <f t="shared" ca="1" si="24"/>
        <v>4</v>
      </c>
      <c r="BJ49" s="203">
        <f ca="1"/>
        <v>-1.6373140613744373E-2</v>
      </c>
      <c r="BK49" s="33">
        <f t="shared" ca="1" si="25"/>
        <v>4</v>
      </c>
      <c r="BL49" s="204">
        <v>42</v>
      </c>
      <c r="BM49" s="6" t="str">
        <f t="shared" ca="1" si="8"/>
        <v>arubb</v>
      </c>
      <c r="BN49" s="42">
        <f t="shared" ca="1" si="9"/>
        <v>-7.1838326501611188E-4</v>
      </c>
      <c r="BO49" s="6" t="str">
        <f t="shared" ca="1" si="26"/>
        <v>amore</v>
      </c>
      <c r="BP49" s="42">
        <f t="shared" ca="1" si="27"/>
        <v>-3.4425599779734314E-4</v>
      </c>
      <c r="BQ49" s="205">
        <v>42</v>
      </c>
      <c r="BR49" s="6" t="str">
        <f t="shared" ca="1" si="28"/>
        <v>arubb</v>
      </c>
      <c r="BS49" s="6" t="str">
        <f ca="1">VLOOKUP(BR49,Notes!$A$12:$B$206,2,0)</f>
        <v>Rubber</v>
      </c>
      <c r="BT49" s="42">
        <f t="shared" ca="1" si="29"/>
        <v>-0.14312781324097737</v>
      </c>
      <c r="BU49" s="205">
        <v>42</v>
      </c>
      <c r="BV49" s="6" t="str">
        <f t="shared" ca="1" si="30"/>
        <v>amore</v>
      </c>
      <c r="BW49" s="6" t="str">
        <f ca="1">VLOOKUP(BV49,Notes!$A$12:$B$206,2,0)</f>
        <v>Mining of metal ores</v>
      </c>
      <c r="BX49" s="42">
        <f t="shared" ca="1" si="10"/>
        <v>-9.105794027676857E-2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-13.120973641806055</v>
      </c>
      <c r="R50" s="28">
        <v>0</v>
      </c>
      <c r="S50" s="28"/>
      <c r="T50" s="35" t="e">
        <f ca="1"/>
        <v>#DIV/0!</v>
      </c>
      <c r="U50" s="30">
        <f ca="1"/>
        <v>-0.30309485191725966</v>
      </c>
      <c r="V50" s="31">
        <v>0</v>
      </c>
      <c r="W50" s="32">
        <f ca="1"/>
        <v>-0.30309485191725966</v>
      </c>
      <c r="X50" s="28">
        <f ca="1"/>
        <v>-5.0902438107299483E-2</v>
      </c>
      <c r="Y50" s="28">
        <f t="shared" ca="1" si="31"/>
        <v>-13.070071203698756</v>
      </c>
      <c r="Z50" s="33">
        <f t="shared" ca="1" si="11"/>
        <v>39</v>
      </c>
      <c r="AA50" s="33">
        <f t="shared" ca="1" si="11"/>
        <v>52</v>
      </c>
      <c r="AB50" s="33">
        <f t="shared" ca="1" si="1"/>
        <v>55</v>
      </c>
      <c r="AC50" s="21">
        <v>43</v>
      </c>
      <c r="AD50" s="6" t="str">
        <f t="shared" ca="1" si="12"/>
        <v>aagri</v>
      </c>
      <c r="AE50" s="6">
        <f t="shared" ca="1" si="13"/>
        <v>0</v>
      </c>
      <c r="AF50" s="6" t="str">
        <f t="shared" ca="1" si="2"/>
        <v>aweav</v>
      </c>
      <c r="AG50" s="6">
        <f t="shared" ca="1" si="3"/>
        <v>-63.950301379338271</v>
      </c>
      <c r="AH50" s="6" t="str">
        <f t="shared" ca="1" si="4"/>
        <v>arubb</v>
      </c>
      <c r="AI50" s="6">
        <f t="shared" ca="1" si="5"/>
        <v>-88.125920875916464</v>
      </c>
      <c r="AJ50" s="17"/>
      <c r="AK50" s="6">
        <v>1888.5297348594806</v>
      </c>
      <c r="AL50" s="6">
        <f ca="1"/>
        <v>-2.2206233828092409E-2</v>
      </c>
      <c r="AM50" s="6">
        <f t="shared" ca="1" si="14"/>
        <v>-5.7018301694576659</v>
      </c>
      <c r="AN50" s="6">
        <f ca="1"/>
        <v>-5.7240364032857585</v>
      </c>
      <c r="AO50" s="33">
        <f t="shared" ca="1" si="15"/>
        <v>53</v>
      </c>
      <c r="AP50" s="34">
        <f ca="1"/>
        <v>0</v>
      </c>
      <c r="AQ50" s="34">
        <f ca="1"/>
        <v>-7.6736243235184115E-5</v>
      </c>
      <c r="AR50" s="34">
        <f ca="1"/>
        <v>-2.5625332391789541E-3</v>
      </c>
      <c r="AS50" s="34">
        <f ca="1"/>
        <v>-4.1165206384130666E-3</v>
      </c>
      <c r="AT50" s="34">
        <f t="shared" ca="1" si="16"/>
        <v>-6.7557901208272052E-3</v>
      </c>
      <c r="AU50" s="33">
        <f t="shared" ca="1" si="17"/>
        <v>57</v>
      </c>
      <c r="AV50" s="21">
        <v>43</v>
      </c>
      <c r="AW50" s="6" t="str">
        <f t="shared" ca="1" si="6"/>
        <v>aweav</v>
      </c>
      <c r="AX50" s="6">
        <f t="shared" ca="1" si="18"/>
        <v>-25.219047528910863</v>
      </c>
      <c r="AY50" s="6" t="str">
        <f t="shared" ca="1" si="7"/>
        <v>acoal</v>
      </c>
      <c r="AZ50" s="6">
        <f t="shared" ca="1" si="19"/>
        <v>-4.7674968141919183E-2</v>
      </c>
      <c r="BA50" s="197"/>
      <c r="BB50" s="36">
        <f t="shared" si="20"/>
        <v>5.3146491060202472E-2</v>
      </c>
      <c r="BC50" s="36">
        <f ca="1"/>
        <v>-0.30309485191725966</v>
      </c>
      <c r="BD50" s="33">
        <f t="shared" ca="1" si="21"/>
        <v>25</v>
      </c>
      <c r="BE50" s="203">
        <f ca="1"/>
        <v>-1.6108427837814031E-4</v>
      </c>
      <c r="BF50" s="33">
        <f t="shared" ca="1" si="22"/>
        <v>53</v>
      </c>
      <c r="BG50" s="36">
        <f t="shared" si="23"/>
        <v>2.5418054932595482E-2</v>
      </c>
      <c r="BH50" s="42">
        <f ca="1"/>
        <v>-0.17547175094450471</v>
      </c>
      <c r="BI50" s="33">
        <f t="shared" ca="1" si="24"/>
        <v>25</v>
      </c>
      <c r="BJ50" s="203">
        <f ca="1"/>
        <v>-4.4601506046261341E-5</v>
      </c>
      <c r="BK50" s="33">
        <f t="shared" ca="1" si="25"/>
        <v>57</v>
      </c>
      <c r="BL50" s="204">
        <v>43</v>
      </c>
      <c r="BM50" s="6" t="str">
        <f t="shared" ca="1" si="8"/>
        <v>aweav</v>
      </c>
      <c r="BN50" s="42">
        <f t="shared" ca="1" si="9"/>
        <v>-7.0970758855528964E-4</v>
      </c>
      <c r="BO50" s="6" t="str">
        <f t="shared" ca="1" si="26"/>
        <v>acoal</v>
      </c>
      <c r="BP50" s="42">
        <f t="shared" ca="1" si="27"/>
        <v>-3.1474858481494143E-4</v>
      </c>
      <c r="BQ50" s="205">
        <v>43</v>
      </c>
      <c r="BR50" s="6" t="str">
        <f t="shared" ca="1" si="28"/>
        <v>aweav</v>
      </c>
      <c r="BS50" s="6" t="str">
        <f ca="1">VLOOKUP(BR50,Notes!$A$12:$B$206,2,0)</f>
        <v>Spinning, weaving and finishing of textiles</v>
      </c>
      <c r="BT50" s="42">
        <f t="shared" ca="1" si="29"/>
        <v>-0.14296317683220247</v>
      </c>
      <c r="BU50" s="205">
        <v>43</v>
      </c>
      <c r="BV50" s="6" t="str">
        <f t="shared" ca="1" si="30"/>
        <v>acoal</v>
      </c>
      <c r="BW50" s="6" t="str">
        <f ca="1">VLOOKUP(BV50,Notes!$A$12:$B$206,2,0)</f>
        <v>Mining of coal and lignite</v>
      </c>
      <c r="BX50" s="42">
        <f t="shared" ca="1" si="10"/>
        <v>-8.9760300720006847E-2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-1056.0310612272829</v>
      </c>
      <c r="R51" s="28">
        <v>0</v>
      </c>
      <c r="S51" s="28"/>
      <c r="T51" s="35" t="e">
        <f ca="1"/>
        <v>#DIV/0!</v>
      </c>
      <c r="U51" s="30">
        <f ca="1"/>
        <v>-2.4514166064148046</v>
      </c>
      <c r="V51" s="31">
        <v>0</v>
      </c>
      <c r="W51" s="32">
        <f ca="1"/>
        <v>-2.4514166064148046</v>
      </c>
      <c r="X51" s="28">
        <f ca="1"/>
        <v>-977.24552963054123</v>
      </c>
      <c r="Y51" s="28">
        <f t="shared" ca="1" si="31"/>
        <v>-78.785531596741635</v>
      </c>
      <c r="Z51" s="33">
        <f t="shared" ca="1" si="11"/>
        <v>3</v>
      </c>
      <c r="AA51" s="33">
        <f t="shared" ca="1" si="11"/>
        <v>38</v>
      </c>
      <c r="AB51" s="33">
        <f t="shared" ca="1" si="1"/>
        <v>5</v>
      </c>
      <c r="AC51" s="21">
        <v>44</v>
      </c>
      <c r="AD51" s="6" t="e">
        <f t="shared" ca="1" si="12"/>
        <v>#N/A</v>
      </c>
      <c r="AE51" s="6" t="e">
        <f t="shared" ca="1" si="13"/>
        <v>#N/A</v>
      </c>
      <c r="AF51" s="6" t="str">
        <f t="shared" ca="1" si="2"/>
        <v>arecr</v>
      </c>
      <c r="AG51" s="6">
        <f t="shared" ca="1" si="3"/>
        <v>-61.360876854039994</v>
      </c>
      <c r="AH51" s="6" t="str">
        <f t="shared" ca="1" si="4"/>
        <v>awatd</v>
      </c>
      <c r="AI51" s="6">
        <f t="shared" ca="1" si="5"/>
        <v>-76.887088207944984</v>
      </c>
      <c r="AJ51" s="17"/>
      <c r="AK51" s="6">
        <v>15501.353297354992</v>
      </c>
      <c r="AL51" s="6">
        <f ca="1"/>
        <v>-351.65252357966392</v>
      </c>
      <c r="AM51" s="6">
        <f t="shared" ca="1" si="14"/>
        <v>-28.350225370725184</v>
      </c>
      <c r="AN51" s="6">
        <f ca="1"/>
        <v>-380.0027489503891</v>
      </c>
      <c r="AO51" s="33">
        <f t="shared" ca="1" si="15"/>
        <v>6</v>
      </c>
      <c r="AP51" s="34">
        <f ca="1"/>
        <v>-1.2053028093729984E-2</v>
      </c>
      <c r="AQ51" s="34">
        <f ca="1"/>
        <v>-7.6025701642894608E-3</v>
      </c>
      <c r="AR51" s="34">
        <f ca="1"/>
        <v>-0.11446257773911417</v>
      </c>
      <c r="AS51" s="34">
        <f ca="1"/>
        <v>-0.22143663064027436</v>
      </c>
      <c r="AT51" s="34">
        <f t="shared" ca="1" si="16"/>
        <v>-0.35555480663740796</v>
      </c>
      <c r="AU51" s="33">
        <f t="shared" ca="1" si="17"/>
        <v>12</v>
      </c>
      <c r="AV51" s="21">
        <v>44</v>
      </c>
      <c r="AW51" s="6" t="str">
        <f t="shared" ca="1" si="6"/>
        <v>amtvp</v>
      </c>
      <c r="AX51" s="6">
        <f t="shared" ca="1" si="18"/>
        <v>-22.523007904897817</v>
      </c>
      <c r="AY51" s="6" t="str">
        <f t="shared" ca="1" si="7"/>
        <v>aknit</v>
      </c>
      <c r="AZ51" s="6">
        <f t="shared" ca="1" si="19"/>
        <v>-4.3999776203204152E-2</v>
      </c>
      <c r="BA51" s="197"/>
      <c r="BB51" s="36">
        <f t="shared" si="20"/>
        <v>0.43623487585712634</v>
      </c>
      <c r="BC51" s="36">
        <f ca="1"/>
        <v>-2.4514166064148042</v>
      </c>
      <c r="BD51" s="33">
        <f t="shared" ca="1" si="21"/>
        <v>2</v>
      </c>
      <c r="BE51" s="203">
        <f ca="1"/>
        <v>-1.06939341897346E-2</v>
      </c>
      <c r="BF51" s="33">
        <f t="shared" ca="1" si="22"/>
        <v>6</v>
      </c>
      <c r="BG51" s="36">
        <f t="shared" si="23"/>
        <v>0.17313125027135728</v>
      </c>
      <c r="BH51" s="42">
        <f ca="1"/>
        <v>-1.3558275780810902</v>
      </c>
      <c r="BI51" s="33">
        <f t="shared" ca="1" si="24"/>
        <v>2</v>
      </c>
      <c r="BJ51" s="203">
        <f ca="1"/>
        <v>-2.3473612374556542E-3</v>
      </c>
      <c r="BK51" s="33">
        <f t="shared" ca="1" si="25"/>
        <v>12</v>
      </c>
      <c r="BL51" s="204">
        <v>44</v>
      </c>
      <c r="BM51" s="6" t="str">
        <f t="shared" ca="1" si="8"/>
        <v>amtvp</v>
      </c>
      <c r="BN51" s="42">
        <f t="shared" ca="1" si="9"/>
        <v>-6.3383637343448443E-4</v>
      </c>
      <c r="BO51" s="6" t="str">
        <f t="shared" ca="1" si="26"/>
        <v>aknit</v>
      </c>
      <c r="BP51" s="42">
        <f t="shared" ca="1" si="27"/>
        <v>-2.9048508749722154E-4</v>
      </c>
      <c r="BQ51" s="205">
        <v>44</v>
      </c>
      <c r="BR51" s="6" t="str">
        <f t="shared" ca="1" si="28"/>
        <v>amtvp</v>
      </c>
      <c r="BS51" s="6" t="str">
        <f ca="1">VLOOKUP(BR51,Notes!$A$12:$B$206,2,0)</f>
        <v>Motor vehicles, trailers, parts</v>
      </c>
      <c r="BT51" s="42">
        <f t="shared" ca="1" si="29"/>
        <v>-0.14255605727959872</v>
      </c>
      <c r="BU51" s="205">
        <v>44</v>
      </c>
      <c r="BV51" s="6" t="str">
        <f t="shared" ca="1" si="30"/>
        <v>aknit</v>
      </c>
      <c r="BW51" s="6" t="str">
        <f ca="1">VLOOKUP(BV51,Notes!$A$12:$B$206,2,0)</f>
        <v>Knitted, crouched fabrics, wearing apparel, fur articles</v>
      </c>
      <c r="BX51" s="42">
        <f t="shared" ca="1" si="10"/>
        <v>-7.7207026731838463E-2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-116.64691450122854</v>
      </c>
      <c r="R52" s="28">
        <v>0</v>
      </c>
      <c r="S52" s="28"/>
      <c r="T52" s="35" t="e">
        <f ca="1"/>
        <v>#DIV/0!</v>
      </c>
      <c r="U52" s="30">
        <f ca="1"/>
        <v>-0.14556498841923451</v>
      </c>
      <c r="V52" s="31">
        <v>0</v>
      </c>
      <c r="W52" s="32">
        <f ca="1"/>
        <v>-0.14556498841923451</v>
      </c>
      <c r="X52" s="28">
        <f ca="1"/>
        <v>0</v>
      </c>
      <c r="Y52" s="28">
        <f t="shared" ca="1" si="31"/>
        <v>-116.64691450122854</v>
      </c>
      <c r="Z52" s="33">
        <f t="shared" ca="1" si="11"/>
        <v>43</v>
      </c>
      <c r="AA52" s="33">
        <f t="shared" ca="1" si="11"/>
        <v>29</v>
      </c>
      <c r="AB52" s="33">
        <f t="shared" ca="1" si="1"/>
        <v>38</v>
      </c>
      <c r="AC52" s="21">
        <v>45</v>
      </c>
      <c r="AD52" s="6" t="e">
        <f t="shared" ca="1" si="12"/>
        <v>#N/A</v>
      </c>
      <c r="AE52" s="6" t="e">
        <f t="shared" ca="1" si="13"/>
        <v>#N/A</v>
      </c>
      <c r="AF52" s="6" t="str">
        <f t="shared" ca="1" si="2"/>
        <v>amach</v>
      </c>
      <c r="AG52" s="6">
        <f t="shared" ca="1" si="3"/>
        <v>-59.43519348384234</v>
      </c>
      <c r="AH52" s="6" t="str">
        <f t="shared" ca="1" si="4"/>
        <v>afore</v>
      </c>
      <c r="AI52" s="6">
        <f t="shared" ca="1" si="5"/>
        <v>-75.781828026185835</v>
      </c>
      <c r="AJ52" s="17"/>
      <c r="AK52" s="6">
        <v>41025.123326726571</v>
      </c>
      <c r="AL52" s="6">
        <f ca="1"/>
        <v>0</v>
      </c>
      <c r="AM52" s="6">
        <f t="shared" ca="1" si="14"/>
        <v>-59.71821601952621</v>
      </c>
      <c r="AN52" s="6">
        <f ca="1"/>
        <v>-59.71821601952621</v>
      </c>
      <c r="AO52" s="33">
        <f t="shared" ca="1" si="15"/>
        <v>28</v>
      </c>
      <c r="AP52" s="34">
        <f ca="1"/>
        <v>-1.0593473225868572E-3</v>
      </c>
      <c r="AQ52" s="34">
        <f ca="1"/>
        <v>-1.9174312860924646E-3</v>
      </c>
      <c r="AR52" s="34">
        <f ca="1"/>
        <v>-1.2567100695982712E-2</v>
      </c>
      <c r="AS52" s="34">
        <f ca="1"/>
        <v>-1.5711486640206745E-2</v>
      </c>
      <c r="AT52" s="34">
        <f t="shared" ca="1" si="16"/>
        <v>-3.1255365944868781E-2</v>
      </c>
      <c r="AU52" s="33">
        <f t="shared" ca="1" si="17"/>
        <v>49</v>
      </c>
      <c r="AV52" s="21">
        <v>45</v>
      </c>
      <c r="AW52" s="6" t="str">
        <f t="shared" ca="1" si="6"/>
        <v>agold</v>
      </c>
      <c r="AX52" s="6">
        <f t="shared" ca="1" si="18"/>
        <v>-19.727887030039188</v>
      </c>
      <c r="AY52" s="6" t="str">
        <f t="shared" ca="1" si="7"/>
        <v>afish</v>
      </c>
      <c r="AZ52" s="6">
        <f t="shared" ca="1" si="19"/>
        <v>-4.0613882804314209E-2</v>
      </c>
      <c r="BA52" s="197"/>
      <c r="BB52" s="36">
        <f t="shared" si="20"/>
        <v>1.154517882287837</v>
      </c>
      <c r="BC52" s="36">
        <f ca="1"/>
        <v>-0.14556498841923451</v>
      </c>
      <c r="BD52" s="33">
        <f t="shared" ca="1" si="21"/>
        <v>41</v>
      </c>
      <c r="BE52" s="203">
        <f ca="1"/>
        <v>-1.6805738216502815E-3</v>
      </c>
      <c r="BF52" s="33">
        <f t="shared" ca="1" si="22"/>
        <v>28</v>
      </c>
      <c r="BG52" s="36">
        <f t="shared" si="23"/>
        <v>0.2672644127729531</v>
      </c>
      <c r="BH52" s="42">
        <f ca="1"/>
        <v>-7.7207026731838463E-2</v>
      </c>
      <c r="BI52" s="33">
        <f t="shared" ca="1" si="24"/>
        <v>44</v>
      </c>
      <c r="BJ52" s="203">
        <f ca="1"/>
        <v>-2.0634690661430497E-4</v>
      </c>
      <c r="BK52" s="33">
        <f t="shared" ca="1" si="25"/>
        <v>49</v>
      </c>
      <c r="BL52" s="204">
        <v>45</v>
      </c>
      <c r="BM52" s="6" t="str">
        <f t="shared" ca="1" si="8"/>
        <v>agold</v>
      </c>
      <c r="BN52" s="42">
        <f t="shared" ca="1" si="9"/>
        <v>-5.5517684065306766E-4</v>
      </c>
      <c r="BO52" s="6" t="str">
        <f t="shared" ca="1" si="26"/>
        <v>afish</v>
      </c>
      <c r="BP52" s="42">
        <f t="shared" ca="1" si="27"/>
        <v>-2.6813152970432572E-4</v>
      </c>
      <c r="BQ52" s="205">
        <v>45</v>
      </c>
      <c r="BR52" s="6" t="str">
        <f t="shared" ca="1" si="28"/>
        <v>agold</v>
      </c>
      <c r="BS52" s="6" t="str">
        <f ca="1">VLOOKUP(BR52,Notes!$A$12:$B$206,2,0)</f>
        <v>Mining of gold and uranium ore</v>
      </c>
      <c r="BT52" s="42">
        <f t="shared" ca="1" si="29"/>
        <v>-0.13624392818822104</v>
      </c>
      <c r="BU52" s="205">
        <v>45</v>
      </c>
      <c r="BV52" s="6" t="str">
        <f t="shared" ca="1" si="30"/>
        <v>afish</v>
      </c>
      <c r="BW52" s="6" t="str">
        <f ca="1">VLOOKUP(BV52,Notes!$A$12:$B$206,2,0)</f>
        <v>Fishing</v>
      </c>
      <c r="BX52" s="42">
        <f t="shared" ca="1" si="10"/>
        <v>-6.7223975754649834E-2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-337.44480282407181</v>
      </c>
      <c r="R53" s="28">
        <v>0</v>
      </c>
      <c r="S53" s="28"/>
      <c r="T53" s="35" t="e">
        <f ca="1"/>
        <v>#DIV/0!</v>
      </c>
      <c r="U53" s="30">
        <f ca="1"/>
        <v>-0.17136079918865488</v>
      </c>
      <c r="V53" s="31">
        <v>0</v>
      </c>
      <c r="W53" s="32">
        <f ca="1"/>
        <v>-0.17136079918865488</v>
      </c>
      <c r="X53" s="28">
        <f ca="1"/>
        <v>-0.57275923359366188</v>
      </c>
      <c r="Y53" s="28">
        <f t="shared" ca="1" si="31"/>
        <v>-336.87204359047814</v>
      </c>
      <c r="Z53" s="33">
        <f t="shared" ca="1" si="11"/>
        <v>36</v>
      </c>
      <c r="AA53" s="33">
        <f t="shared" ca="1" si="11"/>
        <v>13</v>
      </c>
      <c r="AB53" s="33">
        <f t="shared" ca="1" si="1"/>
        <v>19</v>
      </c>
      <c r="AC53" s="21">
        <v>46</v>
      </c>
      <c r="AD53" s="6" t="e">
        <f t="shared" ca="1" si="12"/>
        <v>#N/A</v>
      </c>
      <c r="AE53" s="6" t="e">
        <f t="shared" ca="1" si="13"/>
        <v>#N/A</v>
      </c>
      <c r="AF53" s="6" t="str">
        <f t="shared" ca="1" si="2"/>
        <v>aemch</v>
      </c>
      <c r="AG53" s="6">
        <f t="shared" ca="1" si="3"/>
        <v>-59.33627038144877</v>
      </c>
      <c r="AH53" s="6" t="str">
        <f t="shared" ca="1" si="4"/>
        <v>acomp</v>
      </c>
      <c r="AI53" s="6">
        <f t="shared" ca="1" si="5"/>
        <v>-75.044321986512017</v>
      </c>
      <c r="AJ53" s="17"/>
      <c r="AK53" s="6">
        <v>67561.539773547294</v>
      </c>
      <c r="AL53" s="6">
        <f ca="1"/>
        <v>-0.1965080623705206</v>
      </c>
      <c r="AM53" s="6">
        <f t="shared" ca="1" si="14"/>
        <v>-115.57748643774104</v>
      </c>
      <c r="AN53" s="6">
        <f ca="1"/>
        <v>-115.77399450011157</v>
      </c>
      <c r="AO53" s="33">
        <f t="shared" ca="1" si="15"/>
        <v>20</v>
      </c>
      <c r="AP53" s="34">
        <f ca="1"/>
        <v>-1.4206718825808711E-3</v>
      </c>
      <c r="AQ53" s="34">
        <f ca="1"/>
        <v>-5.0915686721825304E-3</v>
      </c>
      <c r="AR53" s="34">
        <f ca="1"/>
        <v>-3.6591733178006035E-2</v>
      </c>
      <c r="AS53" s="34">
        <f ca="1"/>
        <v>-6.6140762342092096E-2</v>
      </c>
      <c r="AT53" s="34">
        <f t="shared" ca="1" si="16"/>
        <v>-0.10924473607486154</v>
      </c>
      <c r="AU53" s="33">
        <f t="shared" ca="1" si="17"/>
        <v>30</v>
      </c>
      <c r="AV53" s="21">
        <v>46</v>
      </c>
      <c r="AW53" s="6" t="str">
        <f t="shared" ca="1" si="6"/>
        <v>afish</v>
      </c>
      <c r="AX53" s="6">
        <f t="shared" ca="1" si="18"/>
        <v>-18.233057904887076</v>
      </c>
      <c r="AY53" s="6" t="str">
        <f t="shared" ca="1" si="7"/>
        <v>abchm</v>
      </c>
      <c r="AZ53" s="6">
        <f t="shared" ca="1" si="19"/>
        <v>-3.827489185196141E-2</v>
      </c>
      <c r="BA53" s="197"/>
      <c r="BB53" s="36">
        <f t="shared" si="20"/>
        <v>1.9012985092636177</v>
      </c>
      <c r="BC53" s="36">
        <f ca="1"/>
        <v>-0.17136079918865488</v>
      </c>
      <c r="BD53" s="33">
        <f t="shared" ca="1" si="21"/>
        <v>36</v>
      </c>
      <c r="BE53" s="203">
        <f ca="1"/>
        <v>-3.2580803204361164E-3</v>
      </c>
      <c r="BF53" s="33">
        <f t="shared" ca="1" si="22"/>
        <v>20</v>
      </c>
      <c r="BG53" s="36">
        <f t="shared" si="23"/>
        <v>0.76456321963511398</v>
      </c>
      <c r="BH53" s="42">
        <f ca="1"/>
        <v>-9.4332314995917405E-2</v>
      </c>
      <c r="BI53" s="33">
        <f t="shared" ca="1" si="24"/>
        <v>41</v>
      </c>
      <c r="BJ53" s="203">
        <f ca="1"/>
        <v>-7.2123018468912348E-4</v>
      </c>
      <c r="BK53" s="33">
        <f t="shared" ca="1" si="25"/>
        <v>30</v>
      </c>
      <c r="BL53" s="204">
        <v>46</v>
      </c>
      <c r="BM53" s="6" t="str">
        <f t="shared" ca="1" si="8"/>
        <v>afish</v>
      </c>
      <c r="BN53" s="42">
        <f t="shared" ca="1" si="9"/>
        <v>-5.1310976526103616E-4</v>
      </c>
      <c r="BO53" s="6" t="str">
        <f t="shared" ca="1" si="26"/>
        <v>abchm</v>
      </c>
      <c r="BP53" s="42">
        <f t="shared" ca="1" si="27"/>
        <v>-2.5268958772008587E-4</v>
      </c>
      <c r="BQ53" s="205">
        <v>46</v>
      </c>
      <c r="BR53" s="6" t="str">
        <f t="shared" ca="1" si="28"/>
        <v>afish</v>
      </c>
      <c r="BS53" s="6" t="str">
        <f ca="1">VLOOKUP(BR53,Notes!$A$12:$B$206,2,0)</f>
        <v>Fishing</v>
      </c>
      <c r="BT53" s="42">
        <f t="shared" ca="1" si="29"/>
        <v>-0.12736769126913158</v>
      </c>
      <c r="BU53" s="205">
        <v>46</v>
      </c>
      <c r="BV53" s="6" t="str">
        <f t="shared" ca="1" si="30"/>
        <v>abchm</v>
      </c>
      <c r="BW53" s="6" t="str">
        <f ca="1">VLOOKUP(BV53,Notes!$A$12:$B$206,2,0)</f>
        <v>Nuclear fuel, basic chemicals</v>
      </c>
      <c r="BX53" s="42">
        <f t="shared" ca="1" si="10"/>
        <v>-6.6661946930387433E-2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-386.93995026092392</v>
      </c>
      <c r="R54" s="28">
        <v>0</v>
      </c>
      <c r="S54" s="28"/>
      <c r="T54" s="35" t="e">
        <f ca="1"/>
        <v>#DIV/0!</v>
      </c>
      <c r="U54" s="30">
        <f ca="1"/>
        <v>-0.15382671999313943</v>
      </c>
      <c r="V54" s="31">
        <v>0</v>
      </c>
      <c r="W54" s="32">
        <f ca="1"/>
        <v>-0.15382671999313943</v>
      </c>
      <c r="X54" s="28">
        <f ca="1"/>
        <v>0</v>
      </c>
      <c r="Y54" s="28">
        <f t="shared" ca="1" si="31"/>
        <v>-386.93995026092392</v>
      </c>
      <c r="Z54" s="33">
        <f t="shared" ca="1" si="11"/>
        <v>43</v>
      </c>
      <c r="AA54" s="33">
        <f t="shared" ca="1" si="11"/>
        <v>10</v>
      </c>
      <c r="AB54" s="33">
        <f t="shared" ca="1" si="1"/>
        <v>16</v>
      </c>
      <c r="AC54" s="21">
        <v>47</v>
      </c>
      <c r="AD54" s="6" t="e">
        <f t="shared" ca="1" si="12"/>
        <v>#N/A</v>
      </c>
      <c r="AE54" s="6" t="e">
        <f t="shared" ca="1" si="13"/>
        <v>#N/A</v>
      </c>
      <c r="AF54" s="6" t="str">
        <f t="shared" ca="1" si="2"/>
        <v>agold</v>
      </c>
      <c r="AG54" s="6">
        <f t="shared" ca="1" si="3"/>
        <v>-35.694614340670469</v>
      </c>
      <c r="AH54" s="6" t="str">
        <f t="shared" ca="1" si="4"/>
        <v>arecr</v>
      </c>
      <c r="AI54" s="6">
        <f t="shared" ca="1" si="5"/>
        <v>-71.167245989047956</v>
      </c>
      <c r="AJ54" s="17"/>
      <c r="AK54" s="6">
        <v>161420.07249827456</v>
      </c>
      <c r="AL54" s="6">
        <f ca="1"/>
        <v>0</v>
      </c>
      <c r="AM54" s="6">
        <f t="shared" ca="1" si="14"/>
        <v>-248.30720293464344</v>
      </c>
      <c r="AN54" s="6">
        <f ca="1"/>
        <v>-248.30720293464344</v>
      </c>
      <c r="AO54" s="33">
        <f t="shared" ca="1" si="15"/>
        <v>12</v>
      </c>
      <c r="AP54" s="34">
        <f ca="1"/>
        <v>-1.5638207582190575E-2</v>
      </c>
      <c r="AQ54" s="34">
        <f ca="1"/>
        <v>-1.0884766409048808E-2</v>
      </c>
      <c r="AR54" s="34">
        <f ca="1"/>
        <v>-4.1152827447598517E-2</v>
      </c>
      <c r="AS54" s="34">
        <f ca="1"/>
        <v>-0.21048002275403216</v>
      </c>
      <c r="AT54" s="34">
        <f t="shared" ca="1" si="16"/>
        <v>-0.27815582419287005</v>
      </c>
      <c r="AU54" s="33">
        <f t="shared" ca="1" si="17"/>
        <v>16</v>
      </c>
      <c r="AV54" s="21">
        <v>47</v>
      </c>
      <c r="AW54" s="6" t="str">
        <f t="shared" ca="1" si="6"/>
        <v>acomp</v>
      </c>
      <c r="AX54" s="6">
        <f t="shared" ca="1" si="18"/>
        <v>-18.074676419988293</v>
      </c>
      <c r="AY54" s="6" t="str">
        <f t="shared" ca="1" si="7"/>
        <v>amorg</v>
      </c>
      <c r="AZ54" s="6">
        <f t="shared" ca="1" si="19"/>
        <v>-3.5692399826681716E-2</v>
      </c>
      <c r="BA54" s="197"/>
      <c r="BB54" s="36">
        <f t="shared" si="20"/>
        <v>4.5426398544924753</v>
      </c>
      <c r="BC54" s="36">
        <f ca="1"/>
        <v>-0.1538267199931394</v>
      </c>
      <c r="BD54" s="33">
        <f t="shared" ca="1" si="21"/>
        <v>40</v>
      </c>
      <c r="BE54" s="203">
        <f ca="1"/>
        <v>-6.9877938892668953E-3</v>
      </c>
      <c r="BF54" s="33">
        <f t="shared" ca="1" si="22"/>
        <v>12</v>
      </c>
      <c r="BG54" s="36">
        <f t="shared" si="23"/>
        <v>1.6094128789590392</v>
      </c>
      <c r="BH54" s="42">
        <f ca="1"/>
        <v>-0.11410221103817873</v>
      </c>
      <c r="BI54" s="33">
        <f t="shared" ca="1" si="24"/>
        <v>34</v>
      </c>
      <c r="BJ54" s="203">
        <f ca="1"/>
        <v>-1.836375679625471E-3</v>
      </c>
      <c r="BK54" s="33">
        <f t="shared" ca="1" si="25"/>
        <v>16</v>
      </c>
      <c r="BL54" s="204">
        <v>47</v>
      </c>
      <c r="BM54" s="6" t="str">
        <f t="shared" ca="1" si="8"/>
        <v>acomp</v>
      </c>
      <c r="BN54" s="42">
        <f t="shared" ca="1" si="9"/>
        <v>-5.0865263651378825E-4</v>
      </c>
      <c r="BO54" s="6" t="str">
        <f t="shared" ca="1" si="26"/>
        <v>amorg</v>
      </c>
      <c r="BP54" s="42">
        <f t="shared" ca="1" si="27"/>
        <v>-2.3564005959385835E-4</v>
      </c>
      <c r="BQ54" s="205">
        <v>47</v>
      </c>
      <c r="BR54" s="6" t="str">
        <f t="shared" ca="1" si="28"/>
        <v>acomp</v>
      </c>
      <c r="BS54" s="6" t="str">
        <f ca="1">VLOOKUP(BR54,Notes!$A$12:$B$206,2,0)</f>
        <v>Computer and related activities</v>
      </c>
      <c r="BT54" s="42">
        <f t="shared" ca="1" si="29"/>
        <v>-0.12179555560190465</v>
      </c>
      <c r="BU54" s="205">
        <v>47</v>
      </c>
      <c r="BV54" s="6" t="str">
        <f t="shared" ca="1" si="30"/>
        <v>amorg</v>
      </c>
      <c r="BW54" s="6" t="str">
        <f ca="1">VLOOKUP(BV54,Notes!$A$12:$B$206,2,0)</f>
        <v>Activities of membership organisations</v>
      </c>
      <c r="BX54" s="42">
        <f t="shared" ca="1" si="10"/>
        <v>-6.5233271733631873E-2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-148.32994569464731</v>
      </c>
      <c r="R55" s="28">
        <v>0</v>
      </c>
      <c r="S55" s="28"/>
      <c r="T55" s="35" t="e">
        <f ca="1"/>
        <v>#DIV/0!</v>
      </c>
      <c r="U55" s="30">
        <f ca="1"/>
        <v>-8.6978963101206258E-2</v>
      </c>
      <c r="V55" s="31">
        <v>0</v>
      </c>
      <c r="W55" s="32">
        <f ca="1"/>
        <v>-8.6978963101206258E-2</v>
      </c>
      <c r="X55" s="28">
        <f ca="1"/>
        <v>0</v>
      </c>
      <c r="Y55" s="28">
        <f t="shared" ca="1" si="31"/>
        <v>-148.32994569464731</v>
      </c>
      <c r="Z55" s="33">
        <f t="shared" ca="1" si="11"/>
        <v>43</v>
      </c>
      <c r="AA55" s="33">
        <f t="shared" ca="1" si="11"/>
        <v>25</v>
      </c>
      <c r="AB55" s="33">
        <f t="shared" ca="1" si="1"/>
        <v>32</v>
      </c>
      <c r="AC55" s="21">
        <v>48</v>
      </c>
      <c r="AD55" s="6" t="e">
        <f t="shared" ca="1" si="12"/>
        <v>#N/A</v>
      </c>
      <c r="AE55" s="6" t="e">
        <f t="shared" ca="1" si="13"/>
        <v>#N/A</v>
      </c>
      <c r="AF55" s="6" t="str">
        <f t="shared" ca="1" si="2"/>
        <v>afish</v>
      </c>
      <c r="AG55" s="6">
        <f t="shared" ca="1" si="3"/>
        <v>-25.561543203154464</v>
      </c>
      <c r="AH55" s="6" t="str">
        <f t="shared" ca="1" si="4"/>
        <v>agold</v>
      </c>
      <c r="AI55" s="6">
        <f t="shared" ca="1" si="5"/>
        <v>-35.694614340670469</v>
      </c>
      <c r="AJ55" s="17"/>
      <c r="AK55" s="6">
        <v>80488.868949600466</v>
      </c>
      <c r="AL55" s="6">
        <f ca="1"/>
        <v>0</v>
      </c>
      <c r="AM55" s="6">
        <f t="shared" ca="1" si="14"/>
        <v>-70.008383624251252</v>
      </c>
      <c r="AN55" s="6">
        <f ca="1"/>
        <v>-70.008383624251252</v>
      </c>
      <c r="AO55" s="33">
        <f t="shared" ca="1" si="15"/>
        <v>27</v>
      </c>
      <c r="AP55" s="34">
        <f ca="1"/>
        <v>-3.9003100234301239E-4</v>
      </c>
      <c r="AQ55" s="34">
        <f ca="1"/>
        <v>-3.0275233777517035E-3</v>
      </c>
      <c r="AR55" s="34">
        <f ca="1"/>
        <v>-1.3762111191558577E-2</v>
      </c>
      <c r="AS55" s="34">
        <f ca="1"/>
        <v>-5.7163132498918807E-2</v>
      </c>
      <c r="AT55" s="34">
        <f t="shared" ca="1" si="16"/>
        <v>-7.4342798070572091E-2</v>
      </c>
      <c r="AU55" s="33">
        <f t="shared" ca="1" si="17"/>
        <v>39</v>
      </c>
      <c r="AV55" s="21">
        <v>48</v>
      </c>
      <c r="AW55" s="6" t="str">
        <f t="shared" ca="1" si="6"/>
        <v>arecr</v>
      </c>
      <c r="AX55" s="6">
        <f t="shared" ca="1" si="18"/>
        <v>-17.91851930689468</v>
      </c>
      <c r="AY55" s="6" t="str">
        <f t="shared" ca="1" si="7"/>
        <v>anfme</v>
      </c>
      <c r="AZ55" s="6">
        <f t="shared" ca="1" si="19"/>
        <v>-3.22330147219968E-2</v>
      </c>
      <c r="BA55" s="197"/>
      <c r="BB55" s="36">
        <f t="shared" si="20"/>
        <v>2.2650958971498745</v>
      </c>
      <c r="BC55" s="36">
        <f ca="1"/>
        <v>-8.6978963101206258E-2</v>
      </c>
      <c r="BD55" s="33">
        <f t="shared" ca="1" si="21"/>
        <v>53</v>
      </c>
      <c r="BE55" s="203">
        <f ca="1"/>
        <v>-1.9701569245889261E-3</v>
      </c>
      <c r="BF55" s="33">
        <f t="shared" ca="1" si="22"/>
        <v>27</v>
      </c>
      <c r="BG55" s="36">
        <f t="shared" si="23"/>
        <v>0.77769567463353029</v>
      </c>
      <c r="BH55" s="42">
        <f ca="1"/>
        <v>-6.3110641382708041E-2</v>
      </c>
      <c r="BI55" s="33">
        <f t="shared" ca="1" si="24"/>
        <v>48</v>
      </c>
      <c r="BJ55" s="203">
        <f ca="1"/>
        <v>-4.9080872826679921E-4</v>
      </c>
      <c r="BK55" s="33">
        <f t="shared" ca="1" si="25"/>
        <v>39</v>
      </c>
      <c r="BL55" s="204">
        <v>48</v>
      </c>
      <c r="BM55" s="6" t="str">
        <f t="shared" ca="1" si="8"/>
        <v>arecr</v>
      </c>
      <c r="BN55" s="42">
        <f t="shared" ca="1" si="9"/>
        <v>-5.0425810543396163E-4</v>
      </c>
      <c r="BO55" s="6" t="str">
        <f t="shared" ca="1" si="26"/>
        <v>anfme</v>
      </c>
      <c r="BP55" s="42">
        <f t="shared" ca="1" si="27"/>
        <v>-2.1280131195614181E-4</v>
      </c>
      <c r="BQ55" s="205">
        <v>48</v>
      </c>
      <c r="BR55" s="6" t="str">
        <f t="shared" ca="1" si="28"/>
        <v>arecr</v>
      </c>
      <c r="BS55" s="6" t="str">
        <f ca="1">VLOOKUP(BR55,Notes!$A$12:$B$206,2,0)</f>
        <v>Recreational, cultural and sporting activities</v>
      </c>
      <c r="BT55" s="42">
        <f t="shared" ca="1" si="29"/>
        <v>-0.11707760158518926</v>
      </c>
      <c r="BU55" s="205">
        <v>48</v>
      </c>
      <c r="BV55" s="6" t="str">
        <f t="shared" ca="1" si="30"/>
        <v>anfme</v>
      </c>
      <c r="BW55" s="6" t="str">
        <f ca="1">VLOOKUP(BV55,Notes!$A$12:$B$206,2,0)</f>
        <v>Basic precious and non-ferrous metals</v>
      </c>
      <c r="BX55" s="42">
        <f t="shared" ca="1" si="10"/>
        <v>-6.3110641382708041E-2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-319.98691492319216</v>
      </c>
      <c r="R56" s="28">
        <v>0</v>
      </c>
      <c r="S56" s="28"/>
      <c r="T56" s="35" t="e">
        <f ca="1"/>
        <v>#DIV/0!</v>
      </c>
      <c r="U56" s="30">
        <f ca="1"/>
        <v>-0.16512300333343177</v>
      </c>
      <c r="V56" s="31">
        <v>0</v>
      </c>
      <c r="W56" s="32">
        <f ca="1"/>
        <v>-0.16512300333343177</v>
      </c>
      <c r="X56" s="28">
        <f ca="1"/>
        <v>-2.1024837135270289</v>
      </c>
      <c r="Y56" s="28">
        <f t="shared" ca="1" si="31"/>
        <v>-317.88443120966514</v>
      </c>
      <c r="Z56" s="33">
        <f t="shared" ca="1" si="11"/>
        <v>30</v>
      </c>
      <c r="AA56" s="33">
        <f t="shared" ca="1" si="11"/>
        <v>14</v>
      </c>
      <c r="AB56" s="33">
        <f t="shared" ca="1" si="1"/>
        <v>22</v>
      </c>
      <c r="AC56" s="21">
        <v>49</v>
      </c>
      <c r="AD56" s="6" t="e">
        <f t="shared" ca="1" si="12"/>
        <v>#N/A</v>
      </c>
      <c r="AE56" s="6" t="e">
        <f t="shared" ca="1" si="13"/>
        <v>#N/A</v>
      </c>
      <c r="AF56" s="6" t="str">
        <f t="shared" ca="1" si="2"/>
        <v>apuba</v>
      </c>
      <c r="AG56" s="6">
        <f t="shared" ca="1" si="3"/>
        <v>-22.149808233104867</v>
      </c>
      <c r="AH56" s="6" t="str">
        <f t="shared" ca="1" si="4"/>
        <v>aotrp</v>
      </c>
      <c r="AI56" s="6">
        <f t="shared" ca="1" si="5"/>
        <v>-26.627437687729671</v>
      </c>
      <c r="AJ56" s="17"/>
      <c r="AK56" s="6">
        <v>95648.784677383475</v>
      </c>
      <c r="AL56" s="6">
        <f ca="1"/>
        <v>-1.0377373699881072</v>
      </c>
      <c r="AM56" s="6">
        <f t="shared" ca="1" si="14"/>
        <v>-156.90040854123481</v>
      </c>
      <c r="AN56" s="6">
        <f ca="1"/>
        <v>-157.9381459112229</v>
      </c>
      <c r="AO56" s="33">
        <f t="shared" ca="1" si="15"/>
        <v>16</v>
      </c>
      <c r="AP56" s="34">
        <f ca="1"/>
        <v>-4.0948729669177574E-4</v>
      </c>
      <c r="AQ56" s="34">
        <f ca="1"/>
        <v>-3.2508625374445214E-4</v>
      </c>
      <c r="AR56" s="34">
        <f ca="1"/>
        <v>-8.6831288014795251E-3</v>
      </c>
      <c r="AS56" s="34">
        <f ca="1"/>
        <v>-1.1336048482308684E-2</v>
      </c>
      <c r="AT56" s="34">
        <f t="shared" ca="1" si="16"/>
        <v>-2.0753750834224437E-2</v>
      </c>
      <c r="AU56" s="33">
        <f t="shared" ca="1" si="17"/>
        <v>52</v>
      </c>
      <c r="AV56" s="21">
        <v>49</v>
      </c>
      <c r="AW56" s="6" t="str">
        <f t="shared" ca="1" si="6"/>
        <v>anfme</v>
      </c>
      <c r="AX56" s="6">
        <f t="shared" ca="1" si="18"/>
        <v>-16.998080065146787</v>
      </c>
      <c r="AY56" s="6" t="str">
        <f t="shared" ca="1" si="7"/>
        <v>atrps</v>
      </c>
      <c r="AZ56" s="6">
        <f t="shared" ca="1" si="19"/>
        <v>-3.1255365944868781E-2</v>
      </c>
      <c r="BA56" s="197"/>
      <c r="BB56" s="36">
        <f t="shared" si="20"/>
        <v>2.6917221296248384</v>
      </c>
      <c r="BC56" s="36">
        <f ca="1"/>
        <v>-0.1651230033334318</v>
      </c>
      <c r="BD56" s="33">
        <f t="shared" ca="1" si="21"/>
        <v>38</v>
      </c>
      <c r="BE56" s="203">
        <f ca="1"/>
        <v>-4.444652421827143E-3</v>
      </c>
      <c r="BF56" s="33">
        <f t="shared" ca="1" si="22"/>
        <v>16</v>
      </c>
      <c r="BG56" s="36">
        <f t="shared" si="23"/>
        <v>0.12818270006603158</v>
      </c>
      <c r="BH56" s="42">
        <f ca="1"/>
        <v>-0.10689085662883714</v>
      </c>
      <c r="BI56" s="33">
        <f t="shared" ca="1" si="24"/>
        <v>36</v>
      </c>
      <c r="BJ56" s="203">
        <f ca="1"/>
        <v>-1.3701558615055416E-4</v>
      </c>
      <c r="BK56" s="33">
        <f t="shared" ca="1" si="25"/>
        <v>52</v>
      </c>
      <c r="BL56" s="204">
        <v>49</v>
      </c>
      <c r="BM56" s="6" t="str">
        <f t="shared" ca="1" si="8"/>
        <v>anfme</v>
      </c>
      <c r="BN56" s="42">
        <f t="shared" ca="1" si="9"/>
        <v>-4.7835535419311144E-4</v>
      </c>
      <c r="BO56" s="6" t="str">
        <f t="shared" ca="1" si="26"/>
        <v>atrps</v>
      </c>
      <c r="BP56" s="42">
        <f t="shared" ca="1" si="27"/>
        <v>-2.0634690661430497E-4</v>
      </c>
      <c r="BQ56" s="205">
        <v>49</v>
      </c>
      <c r="BR56" s="6" t="str">
        <f t="shared" ca="1" si="28"/>
        <v>anfme</v>
      </c>
      <c r="BS56" s="6" t="str">
        <f ca="1">VLOOKUP(BR56,Notes!$A$12:$B$206,2,0)</f>
        <v>Basic precious and non-ferrous metals</v>
      </c>
      <c r="BT56" s="42">
        <f t="shared" ca="1" si="29"/>
        <v>-0.11158403479955543</v>
      </c>
      <c r="BU56" s="205">
        <v>49</v>
      </c>
      <c r="BV56" s="6" t="str">
        <f t="shared" ca="1" si="30"/>
        <v>atrps</v>
      </c>
      <c r="BW56" s="6" t="str">
        <f ca="1">VLOOKUP(BV56,Notes!$A$12:$B$206,2,0)</f>
        <v>Auxiliary transport</v>
      </c>
      <c r="BX56" s="42">
        <f t="shared" ca="1" si="10"/>
        <v>-6.0671843270107821E-2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-364.44904646665952</v>
      </c>
      <c r="R57" s="28">
        <v>0</v>
      </c>
      <c r="S57" s="28"/>
      <c r="T57" s="35" t="e">
        <f ca="1"/>
        <v>#DIV/0!</v>
      </c>
      <c r="U57" s="30">
        <f ca="1"/>
        <v>-9.8361277806146952E-2</v>
      </c>
      <c r="V57" s="31">
        <v>0</v>
      </c>
      <c r="W57" s="32">
        <f ca="1"/>
        <v>-9.8361277806146952E-2</v>
      </c>
      <c r="X57" s="28">
        <f ca="1"/>
        <v>0</v>
      </c>
      <c r="Y57" s="28">
        <f t="shared" ca="1" si="31"/>
        <v>-364.44904646665952</v>
      </c>
      <c r="Z57" s="33">
        <f t="shared" ca="1" si="11"/>
        <v>43</v>
      </c>
      <c r="AA57" s="33">
        <f t="shared" ca="1" si="11"/>
        <v>12</v>
      </c>
      <c r="AB57" s="33">
        <f t="shared" ca="1" si="1"/>
        <v>17</v>
      </c>
      <c r="AC57" s="21">
        <v>50</v>
      </c>
      <c r="AD57" s="6" t="e">
        <f t="shared" ca="1" si="12"/>
        <v>#N/A</v>
      </c>
      <c r="AE57" s="6" t="e">
        <f t="shared" ca="1" si="13"/>
        <v>#N/A</v>
      </c>
      <c r="AF57" s="6" t="str">
        <f t="shared" ca="1" si="2"/>
        <v>ardtv</v>
      </c>
      <c r="AG57" s="6">
        <f t="shared" ca="1" si="3"/>
        <v>-19.658824862553807</v>
      </c>
      <c r="AH57" s="6" t="str">
        <f t="shared" ca="1" si="4"/>
        <v>afish</v>
      </c>
      <c r="AI57" s="6">
        <f t="shared" ca="1" si="5"/>
        <v>-25.561543203154464</v>
      </c>
      <c r="AJ57" s="17"/>
      <c r="AK57" s="6">
        <v>179496.65808090591</v>
      </c>
      <c r="AL57" s="6">
        <f ca="1"/>
        <v>0</v>
      </c>
      <c r="AM57" s="6">
        <f t="shared" ca="1" si="14"/>
        <v>-176.55520650770956</v>
      </c>
      <c r="AN57" s="6">
        <f ca="1"/>
        <v>-176.55520650770956</v>
      </c>
      <c r="AO57" s="33">
        <f t="shared" ca="1" si="15"/>
        <v>14</v>
      </c>
      <c r="AP57" s="34">
        <f ca="1"/>
        <v>-4.9200157620567049E-3</v>
      </c>
      <c r="AQ57" s="34">
        <f ca="1"/>
        <v>-1.2754880580855331E-2</v>
      </c>
      <c r="AR57" s="34">
        <f ca="1"/>
        <v>-2.9250401881082581E-2</v>
      </c>
      <c r="AS57" s="34">
        <f ca="1"/>
        <v>-5.1238506588382929E-2</v>
      </c>
      <c r="AT57" s="34">
        <f t="shared" ca="1" si="16"/>
        <v>-9.8163804812377548E-2</v>
      </c>
      <c r="AU57" s="33">
        <f t="shared" ca="1" si="17"/>
        <v>34</v>
      </c>
      <c r="AV57" s="21">
        <v>50</v>
      </c>
      <c r="AW57" s="6" t="str">
        <f t="shared" ca="1" si="6"/>
        <v>apuba</v>
      </c>
      <c r="AX57" s="6">
        <f t="shared" ca="1" si="18"/>
        <v>-14.876186869340035</v>
      </c>
      <c r="AY57" s="6" t="str">
        <f t="shared" ca="1" si="7"/>
        <v>awatd</v>
      </c>
      <c r="AZ57" s="6">
        <f t="shared" ca="1" si="19"/>
        <v>-3.0634253095296687E-2</v>
      </c>
      <c r="BA57" s="197"/>
      <c r="BB57" s="36">
        <f t="shared" si="20"/>
        <v>5.0513462181430242</v>
      </c>
      <c r="BC57" s="36">
        <f ca="1"/>
        <v>-9.8361277806146938E-2</v>
      </c>
      <c r="BD57" s="33">
        <f t="shared" ca="1" si="21"/>
        <v>50</v>
      </c>
      <c r="BE57" s="203">
        <f ca="1"/>
        <v>-4.9685686865779573E-3</v>
      </c>
      <c r="BF57" s="33">
        <f t="shared" ca="1" si="22"/>
        <v>14</v>
      </c>
      <c r="BG57" s="36">
        <f t="shared" si="23"/>
        <v>0.65887130824166773</v>
      </c>
      <c r="BH57" s="42">
        <f ca="1"/>
        <v>-9.8361277806146924E-2</v>
      </c>
      <c r="BI57" s="33">
        <f t="shared" ca="1" si="24"/>
        <v>40</v>
      </c>
      <c r="BJ57" s="203">
        <f ca="1"/>
        <v>-6.4807423788458139E-4</v>
      </c>
      <c r="BK57" s="33">
        <f t="shared" ca="1" si="25"/>
        <v>34</v>
      </c>
      <c r="BL57" s="204">
        <v>50</v>
      </c>
      <c r="BM57" s="6" t="str">
        <f t="shared" ca="1" si="8"/>
        <v>apuba</v>
      </c>
      <c r="BN57" s="42">
        <f t="shared" ca="1" si="9"/>
        <v>-4.1864161197340585E-4</v>
      </c>
      <c r="BO57" s="6" t="str">
        <f t="shared" ca="1" si="26"/>
        <v>awatd</v>
      </c>
      <c r="BP57" s="42">
        <f t="shared" ca="1" si="27"/>
        <v>-2.0224633983822991E-4</v>
      </c>
      <c r="BQ57" s="205">
        <v>50</v>
      </c>
      <c r="BR57" s="6" t="str">
        <f t="shared" ca="1" si="28"/>
        <v>apuba</v>
      </c>
      <c r="BS57" s="6" t="str">
        <f ca="1">VLOOKUP(BR57,Notes!$A$12:$B$206,2,0)</f>
        <v>Government</v>
      </c>
      <c r="BT57" s="42">
        <f t="shared" ca="1" si="29"/>
        <v>-9.8361277806146938E-2</v>
      </c>
      <c r="BU57" s="205">
        <v>50</v>
      </c>
      <c r="BV57" s="6" t="str">
        <f t="shared" ca="1" si="30"/>
        <v>awatd</v>
      </c>
      <c r="BW57" s="6" t="str">
        <f ca="1">VLOOKUP(BV57,Notes!$A$12:$B$206,2,0)</f>
        <v>Collection, purification and distribution of water</v>
      </c>
      <c r="BX57" s="42">
        <f t="shared" ca="1" si="10"/>
        <v>-6.0458611328947282E-2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-116.68109928333051</v>
      </c>
      <c r="R58" s="28">
        <v>0</v>
      </c>
      <c r="S58" s="28"/>
      <c r="T58" s="35" t="e">
        <f ca="1"/>
        <v>#DIV/0!</v>
      </c>
      <c r="U58" s="30">
        <f ca="1"/>
        <v>-0.47042192102484781</v>
      </c>
      <c r="V58" s="31">
        <v>0</v>
      </c>
      <c r="W58" s="32">
        <f ca="1"/>
        <v>-0.47042192102484781</v>
      </c>
      <c r="X58" s="28">
        <f ca="1"/>
        <v>-0.25573563622771067</v>
      </c>
      <c r="Y58" s="28">
        <f t="shared" ca="1" si="31"/>
        <v>-116.4253636471028</v>
      </c>
      <c r="Z58" s="33">
        <f t="shared" ca="1" si="11"/>
        <v>38</v>
      </c>
      <c r="AA58" s="33">
        <f t="shared" ca="1" si="11"/>
        <v>30</v>
      </c>
      <c r="AB58" s="33">
        <f t="shared" ca="1" si="1"/>
        <v>37</v>
      </c>
      <c r="AC58" s="21">
        <v>51</v>
      </c>
      <c r="AD58" s="6" t="e">
        <f t="shared" ca="1" si="12"/>
        <v>#N/A</v>
      </c>
      <c r="AE58" s="6" t="e">
        <f t="shared" ca="1" si="13"/>
        <v>#N/A</v>
      </c>
      <c r="AF58" s="6" t="str">
        <f t="shared" ca="1" si="2"/>
        <v>aglss</v>
      </c>
      <c r="AG58" s="6">
        <f t="shared" ca="1" si="3"/>
        <v>-13.895728709378877</v>
      </c>
      <c r="AH58" s="6" t="str">
        <f t="shared" ca="1" si="4"/>
        <v>aknit</v>
      </c>
      <c r="AI58" s="6">
        <f t="shared" ca="1" si="5"/>
        <v>-23.187345343557062</v>
      </c>
      <c r="AJ58" s="17"/>
      <c r="AK58" s="6">
        <v>7780.6787311405251</v>
      </c>
      <c r="AL58" s="6">
        <f ca="1"/>
        <v>-8.0222422559716955E-2</v>
      </c>
      <c r="AM58" s="6">
        <f t="shared" ca="1" si="14"/>
        <v>-36.521795933243297</v>
      </c>
      <c r="AN58" s="6">
        <f ca="1"/>
        <v>-36.602018355803011</v>
      </c>
      <c r="AO58" s="33">
        <f t="shared" ca="1" si="15"/>
        <v>36</v>
      </c>
      <c r="AP58" s="34">
        <f ca="1"/>
        <v>-1.1632119140044127E-2</v>
      </c>
      <c r="AQ58" s="34">
        <f ca="1"/>
        <v>-3.6676604502741975E-2</v>
      </c>
      <c r="AR58" s="34">
        <f ca="1"/>
        <v>-8.0570169208913966E-2</v>
      </c>
      <c r="AS58" s="34">
        <f ca="1"/>
        <v>-0.11734337526833716</v>
      </c>
      <c r="AT58" s="34">
        <f t="shared" ca="1" si="16"/>
        <v>-0.24622226812003722</v>
      </c>
      <c r="AU58" s="33">
        <f t="shared" ca="1" si="17"/>
        <v>19</v>
      </c>
      <c r="AV58" s="21">
        <v>51</v>
      </c>
      <c r="AW58" s="6" t="str">
        <f t="shared" ca="1" si="6"/>
        <v>aotrp</v>
      </c>
      <c r="AX58" s="6">
        <f t="shared" ca="1" si="18"/>
        <v>-8.0554411979252514</v>
      </c>
      <c r="AY58" s="6" t="str">
        <f t="shared" ca="1" si="7"/>
        <v>agold</v>
      </c>
      <c r="AZ58" s="6">
        <f t="shared" ca="1" si="19"/>
        <v>-2.7358341554552666E-2</v>
      </c>
      <c r="BA58" s="197"/>
      <c r="BB58" s="36">
        <f t="shared" si="20"/>
        <v>0.21896174838763438</v>
      </c>
      <c r="BC58" s="36">
        <f ca="1"/>
        <v>-0.47042192102484781</v>
      </c>
      <c r="BD58" s="33">
        <f t="shared" ca="1" si="21"/>
        <v>10</v>
      </c>
      <c r="BE58" s="203">
        <f ca="1"/>
        <v>-1.0300440630747034E-3</v>
      </c>
      <c r="BF58" s="33">
        <f t="shared" ca="1" si="22"/>
        <v>36</v>
      </c>
      <c r="BG58" s="36">
        <f t="shared" si="23"/>
        <v>0.34555179324196228</v>
      </c>
      <c r="BH58" s="42">
        <f ca="1"/>
        <v>-0.47042192102484787</v>
      </c>
      <c r="BI58" s="33">
        <f t="shared" ca="1" si="24"/>
        <v>7</v>
      </c>
      <c r="BJ58" s="203">
        <f ca="1"/>
        <v>-1.6255513839046492E-3</v>
      </c>
      <c r="BK58" s="33">
        <f t="shared" ca="1" si="25"/>
        <v>19</v>
      </c>
      <c r="BL58" s="204">
        <v>51</v>
      </c>
      <c r="BM58" s="6" t="str">
        <f t="shared" ca="1" si="8"/>
        <v>aotrp</v>
      </c>
      <c r="BN58" s="42">
        <f t="shared" ca="1" si="9"/>
        <v>-2.2669403912953273E-4</v>
      </c>
      <c r="BO58" s="6" t="str">
        <f t="shared" ca="1" si="26"/>
        <v>agold</v>
      </c>
      <c r="BP58" s="42">
        <f t="shared" ca="1" si="27"/>
        <v>-1.8061887868589597E-4</v>
      </c>
      <c r="BQ58" s="205">
        <v>51</v>
      </c>
      <c r="BR58" s="6" t="str">
        <f t="shared" ca="1" si="28"/>
        <v>aotrp</v>
      </c>
      <c r="BS58" s="6" t="str">
        <f ca="1">VLOOKUP(BR58,Notes!$A$12:$B$206,2,0)</f>
        <v>Other transport equipment</v>
      </c>
      <c r="BT58" s="42">
        <f t="shared" ca="1" si="29"/>
        <v>-9.1300807181048202E-2</v>
      </c>
      <c r="BU58" s="205">
        <v>51</v>
      </c>
      <c r="BV58" s="6" t="str">
        <f t="shared" ca="1" si="30"/>
        <v>agold</v>
      </c>
      <c r="BW58" s="6" t="str">
        <f ca="1">VLOOKUP(BV58,Notes!$A$12:$B$206,2,0)</f>
        <v>Mining of gold and uranium ore</v>
      </c>
      <c r="BX58" s="42">
        <f t="shared" ca="1" si="10"/>
        <v>-5.811479627786495E-2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-75.044321986512017</v>
      </c>
      <c r="R59" s="28">
        <v>0</v>
      </c>
      <c r="S59" s="28"/>
      <c r="T59" s="35" t="e">
        <f ca="1"/>
        <v>#DIV/0!</v>
      </c>
      <c r="U59" s="30">
        <f ca="1"/>
        <v>-0.2335646223046467</v>
      </c>
      <c r="V59" s="31">
        <v>0</v>
      </c>
      <c r="W59" s="32">
        <f ca="1"/>
        <v>-0.2335646223046467</v>
      </c>
      <c r="X59" s="28">
        <f ca="1"/>
        <v>-10.418597511958872</v>
      </c>
      <c r="Y59" s="28">
        <f t="shared" ca="1" si="31"/>
        <v>-64.625724474553152</v>
      </c>
      <c r="Z59" s="33">
        <f t="shared" ca="1" si="11"/>
        <v>24</v>
      </c>
      <c r="AA59" s="33">
        <f t="shared" ca="1" si="11"/>
        <v>42</v>
      </c>
      <c r="AB59" s="33">
        <f t="shared" ca="1" si="1"/>
        <v>46</v>
      </c>
      <c r="AC59" s="21">
        <v>52</v>
      </c>
      <c r="AD59" s="6" t="e">
        <f t="shared" ca="1" si="12"/>
        <v>#N/A</v>
      </c>
      <c r="AE59" s="6" t="e">
        <f t="shared" ca="1" si="13"/>
        <v>#N/A</v>
      </c>
      <c r="AF59" s="6" t="str">
        <f t="shared" ca="1" si="2"/>
        <v>awtrp</v>
      </c>
      <c r="AG59" s="6">
        <f t="shared" ca="1" si="3"/>
        <v>-13.070071203698756</v>
      </c>
      <c r="AH59" s="6" t="str">
        <f t="shared" ca="1" si="4"/>
        <v>apuba</v>
      </c>
      <c r="AI59" s="6">
        <f t="shared" ca="1" si="5"/>
        <v>-22.149808233104867</v>
      </c>
      <c r="AJ59" s="17"/>
      <c r="AK59" s="6">
        <v>7738.6190775128807</v>
      </c>
      <c r="AL59" s="6">
        <f ca="1"/>
        <v>-2.5093541229221561</v>
      </c>
      <c r="AM59" s="6">
        <f t="shared" ca="1" si="14"/>
        <v>-15.565322297066137</v>
      </c>
      <c r="AN59" s="6">
        <f ca="1"/>
        <v>-18.074676419988293</v>
      </c>
      <c r="AO59" s="33">
        <f t="shared" ca="1" si="15"/>
        <v>47</v>
      </c>
      <c r="AP59" s="34">
        <f ca="1"/>
        <v>-5.3361387547009838E-3</v>
      </c>
      <c r="AQ59" s="34">
        <f ca="1"/>
        <v>-1.4112735215010032E-2</v>
      </c>
      <c r="AR59" s="34">
        <f ca="1"/>
        <v>-5.6793204357904296E-2</v>
      </c>
      <c r="AS59" s="34">
        <f ca="1"/>
        <v>-0.19734615725496693</v>
      </c>
      <c r="AT59" s="34">
        <f t="shared" ca="1" si="16"/>
        <v>-0.27358823558258227</v>
      </c>
      <c r="AU59" s="33">
        <f t="shared" ca="1" si="17"/>
        <v>17</v>
      </c>
      <c r="AV59" s="21">
        <v>52</v>
      </c>
      <c r="AW59" s="6" t="str">
        <f t="shared" ca="1" si="6"/>
        <v>ardtv</v>
      </c>
      <c r="AX59" s="6">
        <f t="shared" ca="1" si="18"/>
        <v>-5.7246799495052656</v>
      </c>
      <c r="AY59" s="6" t="str">
        <f t="shared" ca="1" si="7"/>
        <v>aofin</v>
      </c>
      <c r="AZ59" s="6">
        <f t="shared" ca="1" si="19"/>
        <v>-2.0753750834224437E-2</v>
      </c>
      <c r="BA59" s="197"/>
      <c r="BB59" s="36">
        <f t="shared" si="20"/>
        <v>0.2177781170344944</v>
      </c>
      <c r="BC59" s="36">
        <f ca="1"/>
        <v>-0.2335646223046467</v>
      </c>
      <c r="BD59" s="33">
        <f t="shared" ca="1" si="21"/>
        <v>28</v>
      </c>
      <c r="BE59" s="203">
        <f ca="1"/>
        <v>-5.0865263651378825E-4</v>
      </c>
      <c r="BF59" s="33">
        <f t="shared" ca="1" si="22"/>
        <v>47</v>
      </c>
      <c r="BG59" s="36">
        <f t="shared" si="23"/>
        <v>0.77332799409599084</v>
      </c>
      <c r="BH59" s="42">
        <f ca="1"/>
        <v>-0.23356462230464672</v>
      </c>
      <c r="BI59" s="33">
        <f t="shared" ca="1" si="24"/>
        <v>19</v>
      </c>
      <c r="BJ59" s="203">
        <f ca="1"/>
        <v>-1.8062206085864016E-3</v>
      </c>
      <c r="BK59" s="33">
        <f t="shared" ca="1" si="25"/>
        <v>17</v>
      </c>
      <c r="BL59" s="204">
        <v>52</v>
      </c>
      <c r="BM59" s="6" t="str">
        <f t="shared" ca="1" si="8"/>
        <v>ardtv</v>
      </c>
      <c r="BN59" s="42">
        <f t="shared" ca="1" si="9"/>
        <v>-1.6110238888112608E-4</v>
      </c>
      <c r="BO59" s="6" t="str">
        <f t="shared" ca="1" si="26"/>
        <v>aofin</v>
      </c>
      <c r="BP59" s="42">
        <f t="shared" ca="1" si="27"/>
        <v>-1.3701558615055416E-4</v>
      </c>
      <c r="BQ59" s="205">
        <v>52</v>
      </c>
      <c r="BR59" s="6" t="str">
        <f t="shared" ca="1" si="28"/>
        <v>ardtv</v>
      </c>
      <c r="BS59" s="6" t="str">
        <f ca="1">VLOOKUP(BR59,Notes!$A$12:$B$206,2,0)</f>
        <v>Radio, television, communication equipment and apparatus</v>
      </c>
      <c r="BT59" s="42">
        <f t="shared" ca="1" si="29"/>
        <v>-8.8789393604562353E-2</v>
      </c>
      <c r="BU59" s="205">
        <v>52</v>
      </c>
      <c r="BV59" s="6" t="str">
        <f t="shared" ca="1" si="30"/>
        <v>aofin</v>
      </c>
      <c r="BW59" s="6" t="str">
        <f ca="1">VLOOKUP(BV59,Notes!$A$12:$B$206,2,0)</f>
        <v>Activities to financial intermediation</v>
      </c>
      <c r="BX59" s="42">
        <f t="shared" ca="1" si="10"/>
        <v>-4.3997978926211739E-2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-0.20766300434787296</v>
      </c>
      <c r="R60" s="28">
        <v>0</v>
      </c>
      <c r="S60" s="28"/>
      <c r="T60" s="35" t="e">
        <f ca="1"/>
        <v>#DIV/0!</v>
      </c>
      <c r="U60" s="30">
        <f ca="1"/>
        <v>-1.3378626161316581E-3</v>
      </c>
      <c r="V60" s="31">
        <v>0</v>
      </c>
      <c r="W60" s="32">
        <f ca="1"/>
        <v>-1.3378626161316581E-3</v>
      </c>
      <c r="X60" s="28">
        <f ca="1"/>
        <v>0</v>
      </c>
      <c r="Y60" s="28">
        <f t="shared" ca="1" si="31"/>
        <v>-0.20766300434787296</v>
      </c>
      <c r="Z60" s="33">
        <f t="shared" ca="1" si="11"/>
        <v>43</v>
      </c>
      <c r="AA60" s="33">
        <f t="shared" ca="1" si="11"/>
        <v>61</v>
      </c>
      <c r="AB60" s="33">
        <f t="shared" ca="1" si="1"/>
        <v>60</v>
      </c>
      <c r="AC60" s="21">
        <v>53</v>
      </c>
      <c r="AD60" s="6" t="e">
        <f t="shared" ca="1" si="12"/>
        <v>#N/A</v>
      </c>
      <c r="AE60" s="6" t="e">
        <f t="shared" ca="1" si="13"/>
        <v>#N/A</v>
      </c>
      <c r="AF60" s="6" t="str">
        <f t="shared" ca="1" si="2"/>
        <v>aknit</v>
      </c>
      <c r="AG60" s="6">
        <f t="shared" ca="1" si="3"/>
        <v>-11.421423055221084</v>
      </c>
      <c r="AH60" s="6" t="str">
        <f t="shared" ca="1" si="4"/>
        <v>ardtv</v>
      </c>
      <c r="AI60" s="6">
        <f t="shared" ca="1" si="5"/>
        <v>-20.094631397174357</v>
      </c>
      <c r="AJ60" s="17"/>
      <c r="AK60" s="6">
        <v>10570.496380415614</v>
      </c>
      <c r="AL60" s="6">
        <f ca="1"/>
        <v>0</v>
      </c>
      <c r="AM60" s="6">
        <f t="shared" ca="1" si="14"/>
        <v>-0.14141871941313056</v>
      </c>
      <c r="AN60" s="6">
        <f ca="1"/>
        <v>-0.14141871941313056</v>
      </c>
      <c r="AO60" s="33">
        <f t="shared" ca="1" si="15"/>
        <v>60</v>
      </c>
      <c r="AP60" s="34">
        <f ca="1"/>
        <v>-6.1258869173016767E-6</v>
      </c>
      <c r="AQ60" s="34">
        <f ca="1"/>
        <v>-1.1361974765963949E-4</v>
      </c>
      <c r="AR60" s="34">
        <f ca="1"/>
        <v>-2.6690657955746859E-5</v>
      </c>
      <c r="AS60" s="34">
        <f ca="1"/>
        <v>-1.6264024071356922E-4</v>
      </c>
      <c r="AT60" s="34">
        <f t="shared" ca="1" si="16"/>
        <v>-3.0907653324625724E-4</v>
      </c>
      <c r="AU60" s="33">
        <f t="shared" ca="1" si="17"/>
        <v>61</v>
      </c>
      <c r="AV60" s="21">
        <v>53</v>
      </c>
      <c r="AW60" s="6" t="str">
        <f t="shared" ca="1" si="6"/>
        <v>awtrp</v>
      </c>
      <c r="AX60" s="6">
        <f t="shared" ca="1" si="18"/>
        <v>-5.7240364032857585</v>
      </c>
      <c r="AY60" s="6" t="str">
        <f t="shared" ca="1" si="7"/>
        <v>apuba</v>
      </c>
      <c r="AZ60" s="6">
        <f t="shared" ca="1" si="19"/>
        <v>-2.0356470442711737E-2</v>
      </c>
      <c r="BA60" s="197"/>
      <c r="BB60" s="36">
        <f t="shared" si="20"/>
        <v>0.29747203923451154</v>
      </c>
      <c r="BC60" s="36">
        <f ca="1"/>
        <v>-1.3378626161316581E-3</v>
      </c>
      <c r="BD60" s="33">
        <f t="shared" ca="1" si="21"/>
        <v>61</v>
      </c>
      <c r="BE60" s="203">
        <f ca="1"/>
        <v>-3.9797672063630284E-6</v>
      </c>
      <c r="BF60" s="33">
        <f t="shared" ca="1" si="22"/>
        <v>60</v>
      </c>
      <c r="BG60" s="36">
        <f t="shared" si="23"/>
        <v>0.15252038346483068</v>
      </c>
      <c r="BH60" s="42">
        <f ca="1"/>
        <v>-1.3378626161316578E-3</v>
      </c>
      <c r="BI60" s="33">
        <f t="shared" ca="1" si="24"/>
        <v>61</v>
      </c>
      <c r="BJ60" s="203">
        <f ca="1"/>
        <v>-2.0405131923566205E-6</v>
      </c>
      <c r="BK60" s="33">
        <f t="shared" ca="1" si="25"/>
        <v>61</v>
      </c>
      <c r="BL60" s="204">
        <v>53</v>
      </c>
      <c r="BM60" s="6" t="str">
        <f t="shared" ca="1" si="8"/>
        <v>awtrp</v>
      </c>
      <c r="BN60" s="42">
        <f t="shared" ca="1" si="9"/>
        <v>-1.6108427837814031E-4</v>
      </c>
      <c r="BO60" s="6" t="str">
        <f t="shared" ca="1" si="26"/>
        <v>apuba</v>
      </c>
      <c r="BP60" s="42">
        <f t="shared" ca="1" si="27"/>
        <v>-1.3439275396257832E-4</v>
      </c>
      <c r="BQ60" s="205">
        <v>53</v>
      </c>
      <c r="BR60" s="6" t="str">
        <f t="shared" ca="1" si="28"/>
        <v>awtrp</v>
      </c>
      <c r="BS60" s="6" t="str">
        <f ca="1">VLOOKUP(BR60,Notes!$A$12:$B$206,2,0)</f>
        <v>Water transport</v>
      </c>
      <c r="BT60" s="42">
        <f t="shared" ca="1" si="29"/>
        <v>-8.6978963101206258E-2</v>
      </c>
      <c r="BU60" s="205">
        <v>53</v>
      </c>
      <c r="BV60" s="6" t="str">
        <f t="shared" ca="1" si="30"/>
        <v>apuba</v>
      </c>
      <c r="BW60" s="6" t="str">
        <f ca="1">VLOOKUP(BV60,Notes!$A$12:$B$206,2,0)</f>
        <v>Government</v>
      </c>
      <c r="BX60" s="42">
        <f t="shared" ca="1" si="10"/>
        <v>-4.3047926230776523E-2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-723.47115557642246</v>
      </c>
      <c r="R61" s="28">
        <v>0</v>
      </c>
      <c r="S61" s="28"/>
      <c r="T61" s="35" t="e">
        <f ca="1"/>
        <v>#DIV/0!</v>
      </c>
      <c r="U61" s="30">
        <f ca="1"/>
        <v>-0.22998154401875506</v>
      </c>
      <c r="V61" s="31">
        <v>0</v>
      </c>
      <c r="W61" s="32">
        <f ca="1"/>
        <v>-0.22998154401875506</v>
      </c>
      <c r="X61" s="28">
        <f ca="1"/>
        <v>-56.558178349147916</v>
      </c>
      <c r="Y61" s="28">
        <f t="shared" ca="1" si="31"/>
        <v>-666.9129772272745</v>
      </c>
      <c r="Z61" s="33">
        <f t="shared" ca="1" si="11"/>
        <v>17</v>
      </c>
      <c r="AA61" s="33">
        <f t="shared" ca="1" si="11"/>
        <v>5</v>
      </c>
      <c r="AB61" s="33">
        <f t="shared" ca="1" si="1"/>
        <v>8</v>
      </c>
      <c r="AC61" s="21">
        <v>54</v>
      </c>
      <c r="AD61" s="6" t="e">
        <f t="shared" ca="1" si="12"/>
        <v>#N/A</v>
      </c>
      <c r="AE61" s="6" t="e">
        <f t="shared" ca="1" si="13"/>
        <v>#N/A</v>
      </c>
      <c r="AF61" s="6" t="str">
        <f t="shared" ca="1" si="2"/>
        <v>afurn</v>
      </c>
      <c r="AG61" s="6">
        <f t="shared" ca="1" si="3"/>
        <v>-10.922427160969189</v>
      </c>
      <c r="AH61" s="6" t="str">
        <f t="shared" ca="1" si="4"/>
        <v>aglss</v>
      </c>
      <c r="AI61" s="6">
        <f t="shared" ca="1" si="5"/>
        <v>-13.933904292713471</v>
      </c>
      <c r="AJ61" s="17"/>
      <c r="AK61" s="6">
        <v>124240.36579867319</v>
      </c>
      <c r="AL61" s="6">
        <f ca="1"/>
        <v>-22.337259990313001</v>
      </c>
      <c r="AM61" s="6">
        <f t="shared" ca="1" si="14"/>
        <v>-263.39265156802492</v>
      </c>
      <c r="AN61" s="6">
        <f ca="1"/>
        <v>-285.7299115583379</v>
      </c>
      <c r="AO61" s="33">
        <f t="shared" ca="1" si="15"/>
        <v>7</v>
      </c>
      <c r="AP61" s="34">
        <f ca="1"/>
        <v>-0.17141113985833781</v>
      </c>
      <c r="AQ61" s="34">
        <f ca="1"/>
        <v>-0.44792309796153745</v>
      </c>
      <c r="AR61" s="34">
        <f ca="1"/>
        <v>-1.1991081428381911</v>
      </c>
      <c r="AS61" s="34">
        <f ca="1"/>
        <v>-1.3015576494686358</v>
      </c>
      <c r="AT61" s="34">
        <f t="shared" ca="1" si="16"/>
        <v>-3.1200000301267021</v>
      </c>
      <c r="AU61" s="33">
        <f t="shared" ca="1" si="17"/>
        <v>2</v>
      </c>
      <c r="AV61" s="21">
        <v>54</v>
      </c>
      <c r="AW61" s="6" t="str">
        <f t="shared" ca="1" si="6"/>
        <v>aknit</v>
      </c>
      <c r="AX61" s="6">
        <f t="shared" ca="1" si="18"/>
        <v>-5.1649956613723225</v>
      </c>
      <c r="AY61" s="6" t="str">
        <f t="shared" ca="1" si="7"/>
        <v>afurn</v>
      </c>
      <c r="AZ61" s="6">
        <f t="shared" ca="1" si="19"/>
        <v>-1.7989161662197051E-2</v>
      </c>
      <c r="BA61" s="197"/>
      <c r="BB61" s="36">
        <f t="shared" si="20"/>
        <v>3.496338642889715</v>
      </c>
      <c r="BC61" s="36">
        <f ca="1"/>
        <v>-0.22998154401875509</v>
      </c>
      <c r="BD61" s="33">
        <f t="shared" ca="1" si="21"/>
        <v>29</v>
      </c>
      <c r="BE61" s="203">
        <f ca="1"/>
        <v>-8.0409335950421545E-3</v>
      </c>
      <c r="BF61" s="33">
        <f t="shared" ca="1" si="22"/>
        <v>7</v>
      </c>
      <c r="BG61" s="36">
        <f t="shared" si="23"/>
        <v>8.9564310614476028</v>
      </c>
      <c r="BH61" s="42">
        <f ca="1"/>
        <v>-0.22998154401875506</v>
      </c>
      <c r="BI61" s="33">
        <f t="shared" ca="1" si="24"/>
        <v>20</v>
      </c>
      <c r="BJ61" s="203">
        <f ca="1"/>
        <v>-2.059813844409257E-2</v>
      </c>
      <c r="BK61" s="33">
        <f t="shared" ca="1" si="25"/>
        <v>2</v>
      </c>
      <c r="BL61" s="204">
        <v>54</v>
      </c>
      <c r="BM61" s="6" t="str">
        <f t="shared" ca="1" si="8"/>
        <v>aknit</v>
      </c>
      <c r="BN61" s="42">
        <f t="shared" ca="1" si="9"/>
        <v>-1.4535190559948131E-4</v>
      </c>
      <c r="BO61" s="6" t="str">
        <f t="shared" ca="1" si="26"/>
        <v>afurn</v>
      </c>
      <c r="BP61" s="42">
        <f t="shared" ca="1" si="27"/>
        <v>-1.1876385860036344E-4</v>
      </c>
      <c r="BQ61" s="205">
        <v>54</v>
      </c>
      <c r="BR61" s="6" t="str">
        <f t="shared" ca="1" si="28"/>
        <v>aknit</v>
      </c>
      <c r="BS61" s="6" t="str">
        <f ca="1">VLOOKUP(BR61,Notes!$A$12:$B$206,2,0)</f>
        <v>Knitted, crouched fabrics, wearing apparel, fur articles</v>
      </c>
      <c r="BT61" s="42">
        <f t="shared" ca="1" si="29"/>
        <v>-6.1574148587878019E-2</v>
      </c>
      <c r="BU61" s="205">
        <v>54</v>
      </c>
      <c r="BV61" s="6" t="str">
        <f t="shared" ca="1" si="30"/>
        <v>afurn</v>
      </c>
      <c r="BW61" s="6" t="str">
        <f ca="1">VLOOKUP(BV61,Notes!$A$12:$B$206,2,0)</f>
        <v>Furniture</v>
      </c>
      <c r="BX61" s="42">
        <f t="shared" ca="1" si="10"/>
        <v>-3.8697168561854421E-2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-22.149808233104867</v>
      </c>
      <c r="R62" s="28">
        <v>0</v>
      </c>
      <c r="S62" s="28"/>
      <c r="T62" s="35" t="e">
        <f ca="1"/>
        <v>#DIV/0!</v>
      </c>
      <c r="U62" s="30">
        <f ca="1"/>
        <v>-2.4020904995481133E-3</v>
      </c>
      <c r="V62" s="31">
        <v>0</v>
      </c>
      <c r="W62" s="32">
        <f ca="1"/>
        <v>-2.4020904995481133E-3</v>
      </c>
      <c r="X62" s="28">
        <f ca="1"/>
        <v>0</v>
      </c>
      <c r="Y62" s="28">
        <f t="shared" ca="1" si="31"/>
        <v>-22.149808233104867</v>
      </c>
      <c r="Z62" s="33">
        <f t="shared" ca="1" si="11"/>
        <v>43</v>
      </c>
      <c r="AA62" s="33">
        <f t="shared" ca="1" si="11"/>
        <v>49</v>
      </c>
      <c r="AB62" s="33">
        <f t="shared" ca="1" si="1"/>
        <v>52</v>
      </c>
      <c r="AC62" s="21">
        <v>55</v>
      </c>
      <c r="AD62" s="6" t="e">
        <f t="shared" ca="1" si="12"/>
        <v>#N/A</v>
      </c>
      <c r="AE62" s="6" t="e">
        <f t="shared" ca="1" si="13"/>
        <v>#N/A</v>
      </c>
      <c r="AF62" s="6" t="str">
        <f t="shared" ca="1" si="2"/>
        <v>aotrp</v>
      </c>
      <c r="AG62" s="6">
        <f t="shared" ca="1" si="3"/>
        <v>-6.9182364649461441</v>
      </c>
      <c r="AH62" s="6" t="str">
        <f t="shared" ca="1" si="4"/>
        <v>awtrp</v>
      </c>
      <c r="AI62" s="6">
        <f t="shared" ca="1" si="5"/>
        <v>-13.120973641806055</v>
      </c>
      <c r="AJ62" s="17"/>
      <c r="AK62" s="6">
        <v>619301.6821030922</v>
      </c>
      <c r="AL62" s="6">
        <f ca="1"/>
        <v>0</v>
      </c>
      <c r="AM62" s="6">
        <f t="shared" ca="1" si="14"/>
        <v>-14.876186869340035</v>
      </c>
      <c r="AN62" s="6">
        <f ca="1"/>
        <v>-14.876186869340035</v>
      </c>
      <c r="AO62" s="33">
        <f t="shared" ca="1" si="15"/>
        <v>50</v>
      </c>
      <c r="AP62" s="34">
        <f ca="1"/>
        <v>-2.3637387134842929E-4</v>
      </c>
      <c r="AQ62" s="34">
        <f ca="1"/>
        <v>-3.9616454485646757E-4</v>
      </c>
      <c r="AR62" s="34">
        <f ca="1"/>
        <v>-6.2582219674561894E-3</v>
      </c>
      <c r="AS62" s="34">
        <f ca="1"/>
        <v>-1.3465710059050649E-2</v>
      </c>
      <c r="AT62" s="34">
        <f t="shared" ca="1" si="16"/>
        <v>-2.0356470442711737E-2</v>
      </c>
      <c r="AU62" s="33">
        <f t="shared" ca="1" si="17"/>
        <v>53</v>
      </c>
      <c r="AV62" s="21">
        <v>55</v>
      </c>
      <c r="AW62" s="6" t="str">
        <f t="shared" ca="1" si="6"/>
        <v>aglss</v>
      </c>
      <c r="AX62" s="6">
        <f t="shared" ca="1" si="18"/>
        <v>-4.3005087402716109</v>
      </c>
      <c r="AY62" s="6" t="str">
        <f t="shared" ca="1" si="7"/>
        <v>aotrp</v>
      </c>
      <c r="AZ62" s="6">
        <f t="shared" ca="1" si="19"/>
        <v>-1.7697627295947878E-2</v>
      </c>
      <c r="BA62" s="197"/>
      <c r="BB62" s="36">
        <f t="shared" si="20"/>
        <v>17.428219796554778</v>
      </c>
      <c r="BC62" s="36">
        <f ca="1"/>
        <v>-2.4020904995481133E-3</v>
      </c>
      <c r="BD62" s="33">
        <f t="shared" ca="1" si="21"/>
        <v>60</v>
      </c>
      <c r="BE62" s="203">
        <f ca="1"/>
        <v>-4.1864161197340585E-4</v>
      </c>
      <c r="BF62" s="33">
        <f t="shared" ca="1" si="22"/>
        <v>50</v>
      </c>
      <c r="BG62" s="36">
        <f t="shared" si="23"/>
        <v>6.2488262091492128</v>
      </c>
      <c r="BH62" s="42">
        <f ca="1"/>
        <v>-2.1506879766604375E-3</v>
      </c>
      <c r="BI62" s="33">
        <f t="shared" ca="1" si="24"/>
        <v>60</v>
      </c>
      <c r="BJ62" s="203">
        <f ca="1"/>
        <v>-1.3439275396257832E-4</v>
      </c>
      <c r="BK62" s="33">
        <f t="shared" ca="1" si="25"/>
        <v>53</v>
      </c>
      <c r="BL62" s="204">
        <v>55</v>
      </c>
      <c r="BM62" s="6" t="str">
        <f t="shared" ca="1" si="8"/>
        <v>aglss</v>
      </c>
      <c r="BN62" s="42">
        <f t="shared" ca="1" si="9"/>
        <v>-1.2102374937515825E-4</v>
      </c>
      <c r="BO62" s="6" t="str">
        <f t="shared" ca="1" si="26"/>
        <v>aotrp</v>
      </c>
      <c r="BP62" s="42">
        <f t="shared" ca="1" si="27"/>
        <v>-1.1683915822240626E-4</v>
      </c>
      <c r="BQ62" s="205">
        <v>55</v>
      </c>
      <c r="BR62" s="6" t="str">
        <f t="shared" ca="1" si="28"/>
        <v>aglss</v>
      </c>
      <c r="BS62" s="6" t="str">
        <f ca="1">VLOOKUP(BR62,Notes!$A$12:$B$206,2,0)</f>
        <v>Glass</v>
      </c>
      <c r="BT62" s="42">
        <f t="shared" ca="1" si="29"/>
        <v>-6.0713594839635517E-2</v>
      </c>
      <c r="BU62" s="205">
        <v>55</v>
      </c>
      <c r="BV62" s="6" t="str">
        <f t="shared" ca="1" si="30"/>
        <v>aotrp</v>
      </c>
      <c r="BW62" s="6" t="str">
        <f ca="1">VLOOKUP(BV62,Notes!$A$12:$B$206,2,0)</f>
        <v>Other transport equipment</v>
      </c>
      <c r="BX62" s="42">
        <f t="shared" ca="1" si="10"/>
        <v>-3.0117731936516418E-2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-132.97361929603912</v>
      </c>
      <c r="R63" s="28">
        <v>0</v>
      </c>
      <c r="S63" s="28"/>
      <c r="T63" s="35" t="e">
        <f ca="1"/>
        <v>#DIV/0!</v>
      </c>
      <c r="U63" s="30">
        <f ca="1"/>
        <v>-0.16042024684738104</v>
      </c>
      <c r="V63" s="31">
        <v>0</v>
      </c>
      <c r="W63" s="32">
        <f ca="1"/>
        <v>-0.16042024684738104</v>
      </c>
      <c r="X63" s="28">
        <f ca="1"/>
        <v>-50.028067973893727</v>
      </c>
      <c r="Y63" s="28">
        <f t="shared" ca="1" si="31"/>
        <v>-82.945551322145391</v>
      </c>
      <c r="Z63" s="33">
        <f t="shared" ca="1" si="11"/>
        <v>18</v>
      </c>
      <c r="AA63" s="33">
        <f t="shared" ca="1" si="11"/>
        <v>37</v>
      </c>
      <c r="AB63" s="33">
        <f t="shared" ca="1" si="1"/>
        <v>35</v>
      </c>
      <c r="AC63" s="21">
        <v>56</v>
      </c>
      <c r="AD63" s="6" t="e">
        <f t="shared" ca="1" si="12"/>
        <v>#N/A</v>
      </c>
      <c r="AE63" s="6" t="e">
        <f t="shared" ca="1" si="13"/>
        <v>#N/A</v>
      </c>
      <c r="AF63" s="6" t="str">
        <f t="shared" ca="1" si="2"/>
        <v>aleat</v>
      </c>
      <c r="AG63" s="6">
        <f t="shared" ca="1" si="3"/>
        <v>-6.7432774720557234</v>
      </c>
      <c r="AH63" s="6" t="str">
        <f t="shared" ca="1" si="4"/>
        <v>afurn</v>
      </c>
      <c r="AI63" s="6">
        <f t="shared" ca="1" si="5"/>
        <v>-12.566234333242873</v>
      </c>
      <c r="AJ63" s="17"/>
      <c r="AK63" s="6">
        <v>36761.890544177797</v>
      </c>
      <c r="AL63" s="6">
        <f ca="1"/>
        <v>-22.187341072242678</v>
      </c>
      <c r="AM63" s="6">
        <f t="shared" ca="1" si="14"/>
        <v>-36.786174484491369</v>
      </c>
      <c r="AN63" s="6">
        <f ca="1"/>
        <v>-58.97351555673405</v>
      </c>
      <c r="AO63" s="33">
        <f t="shared" ca="1" si="15"/>
        <v>29</v>
      </c>
      <c r="AP63" s="34">
        <f ca="1"/>
        <v>-1.204118869806931E-2</v>
      </c>
      <c r="AQ63" s="34">
        <f ca="1"/>
        <v>-1.4393348667817062E-2</v>
      </c>
      <c r="AR63" s="34">
        <f ca="1"/>
        <v>-7.8929733097460417E-2</v>
      </c>
      <c r="AS63" s="34">
        <f ca="1"/>
        <v>-0.49860601390428455</v>
      </c>
      <c r="AT63" s="34">
        <f t="shared" ca="1" si="16"/>
        <v>-0.60397028436763134</v>
      </c>
      <c r="AU63" s="33">
        <f t="shared" ca="1" si="17"/>
        <v>11</v>
      </c>
      <c r="AV63" s="21">
        <v>56</v>
      </c>
      <c r="AW63" s="6" t="str">
        <f t="shared" ca="1" si="6"/>
        <v>afurn</v>
      </c>
      <c r="AX63" s="6">
        <f t="shared" ca="1" si="18"/>
        <v>-3.0560579518023605</v>
      </c>
      <c r="AY63" s="6" t="str">
        <f t="shared" ca="1" si="7"/>
        <v>aglss</v>
      </c>
      <c r="AZ63" s="6">
        <f t="shared" ca="1" si="19"/>
        <v>-1.6980747847428791E-2</v>
      </c>
      <c r="BA63" s="197"/>
      <c r="BB63" s="36">
        <f t="shared" si="20"/>
        <v>1.0345431427944451</v>
      </c>
      <c r="BC63" s="36">
        <f ca="1"/>
        <v>-0.16042024684738102</v>
      </c>
      <c r="BD63" s="33">
        <f t="shared" ca="1" si="21"/>
        <v>39</v>
      </c>
      <c r="BE63" s="203">
        <f ca="1"/>
        <v>-1.6596166634135023E-3</v>
      </c>
      <c r="BF63" s="33">
        <f t="shared" ca="1" si="22"/>
        <v>29</v>
      </c>
      <c r="BG63" s="36">
        <f t="shared" si="23"/>
        <v>6.5952426495262344</v>
      </c>
      <c r="BH63" s="42">
        <f ca="1"/>
        <v>-6.0458611328947282E-2</v>
      </c>
      <c r="BI63" s="33">
        <f t="shared" ca="1" si="24"/>
        <v>50</v>
      </c>
      <c r="BJ63" s="203">
        <f ca="1"/>
        <v>-3.9873921196780307E-3</v>
      </c>
      <c r="BK63" s="33">
        <f t="shared" ca="1" si="25"/>
        <v>11</v>
      </c>
      <c r="BL63" s="204">
        <v>56</v>
      </c>
      <c r="BM63" s="6" t="str">
        <f t="shared" ca="1" si="8"/>
        <v>afurn</v>
      </c>
      <c r="BN63" s="42">
        <f t="shared" ca="1" si="9"/>
        <v>-8.6002753156020536E-5</v>
      </c>
      <c r="BO63" s="6" t="str">
        <f t="shared" ca="1" si="26"/>
        <v>aglss</v>
      </c>
      <c r="BP63" s="42">
        <f t="shared" ca="1" si="27"/>
        <v>-1.1210634348338808E-4</v>
      </c>
      <c r="BQ63" s="205">
        <v>56</v>
      </c>
      <c r="BR63" s="6" t="str">
        <f t="shared" ca="1" si="28"/>
        <v>afurn</v>
      </c>
      <c r="BS63" s="6" t="str">
        <f ca="1">VLOOKUP(BR63,Notes!$A$12:$B$206,2,0)</f>
        <v>Furniture</v>
      </c>
      <c r="BT63" s="42">
        <f t="shared" ca="1" si="29"/>
        <v>-5.5825370718330596E-2</v>
      </c>
      <c r="BU63" s="205">
        <v>56</v>
      </c>
      <c r="BV63" s="6" t="str">
        <f t="shared" ca="1" si="30"/>
        <v>aglss</v>
      </c>
      <c r="BW63" s="6" t="str">
        <f ca="1">VLOOKUP(BV63,Notes!$A$12:$B$206,2,0)</f>
        <v>Glass</v>
      </c>
      <c r="BX63" s="42">
        <f t="shared" ca="1" si="10"/>
        <v>-2.9453203113316954E-2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-106.72296681022924</v>
      </c>
      <c r="R64" s="28">
        <v>0</v>
      </c>
      <c r="S64" s="28"/>
      <c r="T64" s="35" t="e">
        <f ca="1"/>
        <v>#DIV/0!</v>
      </c>
      <c r="U64" s="30">
        <f ca="1"/>
        <v>-6.1574148587878005E-2</v>
      </c>
      <c r="V64" s="31">
        <v>0</v>
      </c>
      <c r="W64" s="32">
        <f ca="1"/>
        <v>-6.1574148587878005E-2</v>
      </c>
      <c r="X64" s="28">
        <f ca="1"/>
        <v>-1.9091146977255569</v>
      </c>
      <c r="Y64" s="28">
        <f t="shared" ca="1" si="31"/>
        <v>-104.81385211250368</v>
      </c>
      <c r="Z64" s="33">
        <f t="shared" ca="1" si="11"/>
        <v>32</v>
      </c>
      <c r="AA64" s="33">
        <f t="shared" ca="1" si="11"/>
        <v>32</v>
      </c>
      <c r="AB64" s="33">
        <f t="shared" ca="1" si="1"/>
        <v>39</v>
      </c>
      <c r="AC64" s="21">
        <v>57</v>
      </c>
      <c r="AD64" s="6" t="e">
        <f t="shared" ca="1" si="12"/>
        <v>#N/A</v>
      </c>
      <c r="AE64" s="6" t="e">
        <f t="shared" ca="1" si="13"/>
        <v>#N/A</v>
      </c>
      <c r="AF64" s="6" t="str">
        <f t="shared" ca="1" si="2"/>
        <v>aoact</v>
      </c>
      <c r="AG64" s="6">
        <f t="shared" ca="1" si="3"/>
        <v>-6.6404322409867431</v>
      </c>
      <c r="AH64" s="6" t="str">
        <f t="shared" ca="1" si="4"/>
        <v>aoact</v>
      </c>
      <c r="AI64" s="6">
        <f t="shared" ca="1" si="5"/>
        <v>-6.6404322409867431</v>
      </c>
      <c r="AJ64" s="17"/>
      <c r="AK64" s="6">
        <v>69424.469589733781</v>
      </c>
      <c r="AL64" s="6">
        <f ca="1"/>
        <v>-0.76468948282319349</v>
      </c>
      <c r="AM64" s="6">
        <f t="shared" ca="1" si="14"/>
        <v>-41.982836578705673</v>
      </c>
      <c r="AN64" s="6">
        <f ca="1"/>
        <v>-42.747526061528866</v>
      </c>
      <c r="AO64" s="33">
        <f t="shared" ca="1" si="15"/>
        <v>34</v>
      </c>
      <c r="AP64" s="34">
        <f ca="1"/>
        <v>-5.1166156523208273E-3</v>
      </c>
      <c r="AQ64" s="34">
        <f ca="1"/>
        <v>-8.6696571069757849E-3</v>
      </c>
      <c r="AR64" s="34">
        <f ca="1"/>
        <v>-4.9974132048579673E-2</v>
      </c>
      <c r="AS64" s="34">
        <f ca="1"/>
        <v>-0.13345175259288181</v>
      </c>
      <c r="AT64" s="34">
        <f t="shared" ca="1" si="16"/>
        <v>-0.19721215740075809</v>
      </c>
      <c r="AU64" s="33">
        <f t="shared" ca="1" si="17"/>
        <v>24</v>
      </c>
      <c r="AV64" s="21">
        <v>57</v>
      </c>
      <c r="AW64" s="6" t="str">
        <f t="shared" ca="1" si="6"/>
        <v>amorg</v>
      </c>
      <c r="AX64" s="6">
        <f t="shared" ca="1" si="18"/>
        <v>-2.0492589085679351</v>
      </c>
      <c r="AY64" s="6" t="str">
        <f t="shared" ca="1" si="7"/>
        <v>awtrp</v>
      </c>
      <c r="AZ64" s="6">
        <f t="shared" ca="1" si="19"/>
        <v>-6.7557901208272052E-3</v>
      </c>
      <c r="BA64" s="197"/>
      <c r="BB64" s="36">
        <f t="shared" si="20"/>
        <v>1.953724574362935</v>
      </c>
      <c r="BC64" s="36">
        <f ca="1"/>
        <v>-6.1574148587878019E-2</v>
      </c>
      <c r="BD64" s="33">
        <f t="shared" ca="1" si="21"/>
        <v>54</v>
      </c>
      <c r="BE64" s="203">
        <f ca="1"/>
        <v>-1.2029892724161211E-3</v>
      </c>
      <c r="BF64" s="33">
        <f t="shared" ca="1" si="22"/>
        <v>34</v>
      </c>
      <c r="BG64" s="36">
        <f t="shared" si="23"/>
        <v>6.0159686695366066</v>
      </c>
      <c r="BH64" s="42">
        <f ca="1"/>
        <v>-2.1642204320825205E-2</v>
      </c>
      <c r="BI64" s="33">
        <f t="shared" ca="1" si="24"/>
        <v>58</v>
      </c>
      <c r="BJ64" s="203">
        <f ca="1"/>
        <v>-1.3019882313379421E-3</v>
      </c>
      <c r="BK64" s="33">
        <f t="shared" ca="1" si="25"/>
        <v>24</v>
      </c>
      <c r="BL64" s="204">
        <v>57</v>
      </c>
      <c r="BM64" s="6" t="str">
        <f t="shared" ca="1" si="8"/>
        <v>amorg</v>
      </c>
      <c r="BN64" s="42">
        <f t="shared" ca="1" si="9"/>
        <v>-5.7669687828531727E-5</v>
      </c>
      <c r="BO64" s="6" t="str">
        <f t="shared" ca="1" si="26"/>
        <v>awtrp</v>
      </c>
      <c r="BP64" s="42">
        <f t="shared" ca="1" si="27"/>
        <v>-4.4601506046261341E-5</v>
      </c>
      <c r="BQ64" s="205">
        <v>57</v>
      </c>
      <c r="BR64" s="6" t="str">
        <f t="shared" ca="1" si="28"/>
        <v>amorg</v>
      </c>
      <c r="BS64" s="6" t="str">
        <f ca="1">VLOOKUP(BR64,Notes!$A$12:$B$206,2,0)</f>
        <v>Activities of membership organisations</v>
      </c>
      <c r="BT64" s="42">
        <f t="shared" ca="1" si="29"/>
        <v>-4.961759148858047E-2</v>
      </c>
      <c r="BU64" s="205">
        <v>57</v>
      </c>
      <c r="BV64" s="6" t="str">
        <f t="shared" ca="1" si="30"/>
        <v>awtrp</v>
      </c>
      <c r="BW64" s="6" t="str">
        <f ca="1">VLOOKUP(BV64,Notes!$A$12:$B$206,2,0)</f>
        <v>Water transport</v>
      </c>
      <c r="BX64" s="42">
        <f t="shared" ca="1" si="10"/>
        <v>-2.5237666636085187E-2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-0.15564734514185677</v>
      </c>
      <c r="R65" s="28">
        <v>0</v>
      </c>
      <c r="S65" s="28"/>
      <c r="T65" s="35" t="e">
        <f ca="1"/>
        <v>#DIV/0!</v>
      </c>
      <c r="U65" s="30">
        <f ca="1"/>
        <v>-7.5062681480403013E-3</v>
      </c>
      <c r="V65" s="31">
        <v>0</v>
      </c>
      <c r="W65" s="32">
        <f ca="1"/>
        <v>-7.5062681480403013E-3</v>
      </c>
      <c r="X65" s="28">
        <f ca="1"/>
        <v>-4.4206164146730868E-4</v>
      </c>
      <c r="Y65" s="28">
        <f t="shared" ca="1" si="31"/>
        <v>-0.15520528350038945</v>
      </c>
      <c r="Z65" s="33">
        <f t="shared" ca="1" si="11"/>
        <v>42</v>
      </c>
      <c r="AA65" s="33">
        <f t="shared" ca="1" si="11"/>
        <v>62</v>
      </c>
      <c r="AB65" s="33">
        <f t="shared" ca="1" si="1"/>
        <v>61</v>
      </c>
      <c r="AC65" s="21">
        <v>58</v>
      </c>
      <c r="AD65" s="6" t="e">
        <f t="shared" ca="1" si="12"/>
        <v>#N/A</v>
      </c>
      <c r="AE65" s="6" t="e">
        <f t="shared" ca="1" si="13"/>
        <v>#N/A</v>
      </c>
      <c r="AF65" s="6" t="str">
        <f t="shared" ca="1" si="2"/>
        <v>amorg</v>
      </c>
      <c r="AG65" s="6">
        <f t="shared" ca="1" si="3"/>
        <v>-5.2103194751808246</v>
      </c>
      <c r="AH65" s="6" t="str">
        <f t="shared" ca="1" si="4"/>
        <v>amorg</v>
      </c>
      <c r="AI65" s="6">
        <f t="shared" ca="1" si="5"/>
        <v>-5.2103194751808246</v>
      </c>
      <c r="AJ65" s="17"/>
      <c r="AK65" s="6">
        <v>1035.8608151617636</v>
      </c>
      <c r="AL65" s="6">
        <f ca="1"/>
        <v>-2.2083433313991883E-4</v>
      </c>
      <c r="AM65" s="6">
        <f t="shared" ca="1" si="14"/>
        <v>-7.7533656093378173E-2</v>
      </c>
      <c r="AN65" s="6">
        <f ca="1"/>
        <v>-7.7754490426518094E-2</v>
      </c>
      <c r="AO65" s="33">
        <f t="shared" ca="1" si="15"/>
        <v>61</v>
      </c>
      <c r="AP65" s="34">
        <f ca="1"/>
        <v>-6.8443267925968339E-5</v>
      </c>
      <c r="AQ65" s="34">
        <f ca="1"/>
        <v>-6.5244114768288501E-5</v>
      </c>
      <c r="AR65" s="34">
        <f ca="1"/>
        <v>-2.999637627630516E-4</v>
      </c>
      <c r="AS65" s="34">
        <f ca="1"/>
        <v>-3.6548120274479976E-4</v>
      </c>
      <c r="AT65" s="34">
        <f t="shared" ca="1" si="16"/>
        <v>-7.9913234820210813E-4</v>
      </c>
      <c r="AU65" s="33">
        <f t="shared" ca="1" si="17"/>
        <v>60</v>
      </c>
      <c r="AV65" s="21">
        <v>58</v>
      </c>
      <c r="AW65" s="6" t="str">
        <f t="shared" ca="1" si="6"/>
        <v>aoact</v>
      </c>
      <c r="AX65" s="6">
        <f t="shared" ca="1" si="18"/>
        <v>-1.88989005289138</v>
      </c>
      <c r="AY65" s="6" t="str">
        <f t="shared" ca="1" si="7"/>
        <v>afoot</v>
      </c>
      <c r="AZ65" s="6">
        <f t="shared" ca="1" si="19"/>
        <v>-5.8799325038802544E-3</v>
      </c>
      <c r="BA65" s="197"/>
      <c r="BB65" s="36">
        <f t="shared" si="20"/>
        <v>2.9150913822760111E-2</v>
      </c>
      <c r="BC65" s="36">
        <f ca="1"/>
        <v>-7.5062681480403022E-3</v>
      </c>
      <c r="BD65" s="33">
        <f t="shared" ca="1" si="21"/>
        <v>59</v>
      </c>
      <c r="BE65" s="203">
        <f ca="1"/>
        <v>-2.1881457591405197E-6</v>
      </c>
      <c r="BF65" s="33">
        <f t="shared" ca="1" si="22"/>
        <v>61</v>
      </c>
      <c r="BG65" s="36">
        <f t="shared" si="23"/>
        <v>0.2348710376994915</v>
      </c>
      <c r="BH65" s="42">
        <f ca="1"/>
        <v>-2.2462734238449622E-3</v>
      </c>
      <c r="BI65" s="33">
        <f t="shared" ca="1" si="24"/>
        <v>59</v>
      </c>
      <c r="BJ65" s="203">
        <f ca="1"/>
        <v>-5.2758457001525588E-6</v>
      </c>
      <c r="BK65" s="33">
        <f t="shared" ca="1" si="25"/>
        <v>60</v>
      </c>
      <c r="BL65" s="204">
        <v>58</v>
      </c>
      <c r="BM65" s="6" t="str">
        <f t="shared" ca="1" si="8"/>
        <v>aoact</v>
      </c>
      <c r="BN65" s="42">
        <f t="shared" ca="1" si="9"/>
        <v>-5.3184772760928121E-5</v>
      </c>
      <c r="BO65" s="6" t="str">
        <f t="shared" ca="1" si="26"/>
        <v>afoot</v>
      </c>
      <c r="BP65" s="42">
        <f t="shared" ca="1" si="27"/>
        <v>-3.881912262415168E-5</v>
      </c>
      <c r="BQ65" s="205">
        <v>58</v>
      </c>
      <c r="BR65" s="6" t="str">
        <f t="shared" ca="1" si="28"/>
        <v>aoact</v>
      </c>
      <c r="BS65" s="6" t="str">
        <f ca="1">VLOOKUP(BR65,Notes!$A$12:$B$206,2,0)</f>
        <v>Other activities</v>
      </c>
      <c r="BT65" s="42">
        <f t="shared" ca="1" si="29"/>
        <v>-4.8187002251993571E-2</v>
      </c>
      <c r="BU65" s="205">
        <v>58</v>
      </c>
      <c r="BV65" s="6" t="str">
        <f t="shared" ca="1" si="30"/>
        <v>afoot</v>
      </c>
      <c r="BW65" s="6" t="str">
        <f ca="1">VLOOKUP(BV65,Notes!$A$12:$B$206,2,0)</f>
        <v>Footwear</v>
      </c>
      <c r="BX65" s="42">
        <f t="shared" ca="1" si="10"/>
        <v>-2.1642204320825205E-2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-5.2103194751808246</v>
      </c>
      <c r="R66" s="28">
        <v>0</v>
      </c>
      <c r="S66" s="28"/>
      <c r="T66" s="35" t="e">
        <f ca="1"/>
        <v>#DIV/0!</v>
      </c>
      <c r="U66" s="30">
        <f ca="1"/>
        <v>-0.11707760158518929</v>
      </c>
      <c r="V66" s="31">
        <v>0</v>
      </c>
      <c r="W66" s="32">
        <f ca="1"/>
        <v>-0.11707760158518929</v>
      </c>
      <c r="X66" s="28">
        <f ca="1"/>
        <v>0</v>
      </c>
      <c r="Y66" s="28">
        <f t="shared" ca="1" si="31"/>
        <v>-5.2103194751808246</v>
      </c>
      <c r="Z66" s="33">
        <f t="shared" ca="1" si="11"/>
        <v>43</v>
      </c>
      <c r="AA66" s="33">
        <f t="shared" ca="1" si="11"/>
        <v>58</v>
      </c>
      <c r="AB66" s="33">
        <f t="shared" ca="1" si="1"/>
        <v>58</v>
      </c>
      <c r="AC66" s="21">
        <v>59</v>
      </c>
      <c r="AD66" s="6" t="e">
        <f t="shared" ca="1" si="12"/>
        <v>#N/A</v>
      </c>
      <c r="AE66" s="6" t="e">
        <f t="shared" ca="1" si="13"/>
        <v>#N/A</v>
      </c>
      <c r="AF66" s="6" t="str">
        <f t="shared" ca="1" si="2"/>
        <v>afoot</v>
      </c>
      <c r="AG66" s="6">
        <f t="shared" ca="1" si="3"/>
        <v>-2.6832035238551337</v>
      </c>
      <c r="AH66" s="6" t="str">
        <f t="shared" ca="1" si="4"/>
        <v>afoot</v>
      </c>
      <c r="AI66" s="6">
        <f t="shared" ca="1" si="5"/>
        <v>-4.7328467785928616</v>
      </c>
      <c r="AJ66" s="17"/>
      <c r="AK66" s="6">
        <v>1750.3424060808345</v>
      </c>
      <c r="AL66" s="6">
        <f ca="1"/>
        <v>0</v>
      </c>
      <c r="AM66" s="6">
        <f t="shared" ca="1" si="14"/>
        <v>-2.0492589085679351</v>
      </c>
      <c r="AN66" s="6">
        <f ca="1"/>
        <v>-2.0492589085679351</v>
      </c>
      <c r="AO66" s="33">
        <f t="shared" ca="1" si="15"/>
        <v>57</v>
      </c>
      <c r="AP66" s="34">
        <f ca="1"/>
        <v>-6.7293559472776654E-4</v>
      </c>
      <c r="AQ66" s="34">
        <f ca="1"/>
        <v>-1.331126450046721E-3</v>
      </c>
      <c r="AR66" s="34">
        <f ca="1"/>
        <v>-5.393092288249985E-3</v>
      </c>
      <c r="AS66" s="34">
        <f ca="1"/>
        <v>-2.8295245493657244E-2</v>
      </c>
      <c r="AT66" s="34">
        <f t="shared" ca="1" si="16"/>
        <v>-3.5692399826681716E-2</v>
      </c>
      <c r="AU66" s="33">
        <f t="shared" ca="1" si="17"/>
        <v>47</v>
      </c>
      <c r="AV66" s="21">
        <v>59</v>
      </c>
      <c r="AW66" s="6" t="str">
        <f t="shared" ca="1" si="6"/>
        <v>afoot</v>
      </c>
      <c r="AX66" s="6">
        <f t="shared" ca="1" si="18"/>
        <v>-0.76185865170398459</v>
      </c>
      <c r="AY66" s="6" t="str">
        <f t="shared" ca="1" si="7"/>
        <v>ardtv</v>
      </c>
      <c r="AZ66" s="6">
        <f t="shared" ca="1" si="19"/>
        <v>-3.3157467837873792E-3</v>
      </c>
      <c r="BA66" s="197"/>
      <c r="BB66" s="36">
        <f t="shared" si="20"/>
        <v>4.9257660771748465E-2</v>
      </c>
      <c r="BC66" s="36">
        <f ca="1"/>
        <v>-0.11707760158518926</v>
      </c>
      <c r="BD66" s="33">
        <f t="shared" ca="1" si="21"/>
        <v>48</v>
      </c>
      <c r="BE66" s="203">
        <f ca="1"/>
        <v>-5.7669687828531727E-5</v>
      </c>
      <c r="BF66" s="33">
        <f t="shared" ca="1" si="22"/>
        <v>57</v>
      </c>
      <c r="BG66" s="36">
        <f t="shared" si="23"/>
        <v>0.54739003763064131</v>
      </c>
      <c r="BH66" s="42">
        <f ca="1"/>
        <v>-4.3047926230776523E-2</v>
      </c>
      <c r="BI66" s="33">
        <f t="shared" ca="1" si="24"/>
        <v>53</v>
      </c>
      <c r="BJ66" s="203">
        <f ca="1"/>
        <v>-2.3564005959385835E-4</v>
      </c>
      <c r="BK66" s="33">
        <f t="shared" ca="1" si="25"/>
        <v>47</v>
      </c>
      <c r="BL66" s="204">
        <v>59</v>
      </c>
      <c r="BM66" s="6" t="str">
        <f t="shared" ca="1" si="8"/>
        <v>afoot</v>
      </c>
      <c r="BN66" s="42">
        <f t="shared" ca="1" si="9"/>
        <v>-2.1440019330665433E-5</v>
      </c>
      <c r="BO66" s="6" t="str">
        <f t="shared" ca="1" si="26"/>
        <v>ardtv</v>
      </c>
      <c r="BP66" s="42">
        <f t="shared" ca="1" si="27"/>
        <v>-2.1890452127730771E-5</v>
      </c>
      <c r="BQ66" s="205">
        <v>59</v>
      </c>
      <c r="BR66" s="6" t="str">
        <f t="shared" ca="1" si="28"/>
        <v>afoot</v>
      </c>
      <c r="BS66" s="6" t="str">
        <f ca="1">VLOOKUP(BR66,Notes!$A$12:$B$206,2,0)</f>
        <v>Footwear</v>
      </c>
      <c r="BT66" s="42">
        <f t="shared" ca="1" si="29"/>
        <v>-7.5062681480403022E-3</v>
      </c>
      <c r="BU66" s="205">
        <v>59</v>
      </c>
      <c r="BV66" s="6" t="str">
        <f t="shared" ca="1" si="30"/>
        <v>ardtv</v>
      </c>
      <c r="BW66" s="6" t="str">
        <f ca="1">VLOOKUP(BV66,Notes!$A$12:$B$206,2,0)</f>
        <v>Radio, television, communication equipment and apparatus</v>
      </c>
      <c r="BX66" s="42">
        <f t="shared" ca="1" si="10"/>
        <v>-2.2462734238449622E-3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-71.167245989047956</v>
      </c>
      <c r="R67" s="28">
        <v>0</v>
      </c>
      <c r="S67" s="28"/>
      <c r="T67" s="35" t="e">
        <f ca="1"/>
        <v>#DIV/0!</v>
      </c>
      <c r="U67" s="30">
        <f ca="1"/>
        <v>-0.17078391632712456</v>
      </c>
      <c r="V67" s="31">
        <v>0</v>
      </c>
      <c r="W67" s="32">
        <f ca="1"/>
        <v>-0.17078391632712456</v>
      </c>
      <c r="X67" s="28">
        <f ca="1"/>
        <v>-9.806369135007964</v>
      </c>
      <c r="Y67" s="28">
        <f t="shared" ca="1" si="31"/>
        <v>-61.360876854039994</v>
      </c>
      <c r="Z67" s="33">
        <f t="shared" ca="1" si="11"/>
        <v>25</v>
      </c>
      <c r="AA67" s="33">
        <f t="shared" ca="1" si="11"/>
        <v>44</v>
      </c>
      <c r="AB67" s="33">
        <f t="shared" ca="1" si="1"/>
        <v>47</v>
      </c>
      <c r="AC67" s="21">
        <v>60</v>
      </c>
      <c r="AD67" s="6" t="e">
        <f t="shared" ca="1" si="12"/>
        <v>#N/A</v>
      </c>
      <c r="AE67" s="6" t="e">
        <f t="shared" ca="1" si="13"/>
        <v>#N/A</v>
      </c>
      <c r="AF67" s="6" t="str">
        <f t="shared" ca="1" si="2"/>
        <v>amopt</v>
      </c>
      <c r="AG67" s="6">
        <f t="shared" ca="1" si="3"/>
        <v>-2.1225022904152695</v>
      </c>
      <c r="AH67" s="6" t="str">
        <f t="shared" ca="1" si="4"/>
        <v>arsea</v>
      </c>
      <c r="AI67" s="6">
        <f t="shared" ca="1" si="5"/>
        <v>-0.20766300434787296</v>
      </c>
      <c r="AJ67" s="17"/>
      <c r="AK67" s="6">
        <v>10491.924352275082</v>
      </c>
      <c r="AL67" s="6">
        <f ca="1"/>
        <v>-2.4690517700125345</v>
      </c>
      <c r="AM67" s="6">
        <f t="shared" ca="1" si="14"/>
        <v>-15.449467536882146</v>
      </c>
      <c r="AN67" s="6">
        <f ca="1"/>
        <v>-17.91851930689468</v>
      </c>
      <c r="AO67" s="33">
        <f t="shared" ca="1" si="15"/>
        <v>48</v>
      </c>
      <c r="AP67" s="34">
        <f ca="1"/>
        <v>-2.1228276897952698E-3</v>
      </c>
      <c r="AQ67" s="34">
        <f ca="1"/>
        <v>-3.2832421023914018E-3</v>
      </c>
      <c r="AR67" s="34">
        <f ca="1"/>
        <v>-2.4915596430948744E-2</v>
      </c>
      <c r="AS67" s="34">
        <f ca="1"/>
        <v>-6.0356802006368462E-2</v>
      </c>
      <c r="AT67" s="34">
        <f t="shared" ca="1" si="16"/>
        <v>-9.0678468229503872E-2</v>
      </c>
      <c r="AU67" s="33">
        <f t="shared" ca="1" si="17"/>
        <v>35</v>
      </c>
      <c r="AV67" s="21">
        <v>60</v>
      </c>
      <c r="AW67" s="6" t="str">
        <f t="shared" ca="1" si="6"/>
        <v>arsea</v>
      </c>
      <c r="AX67" s="6">
        <f t="shared" ca="1" si="18"/>
        <v>-0.14141871941313056</v>
      </c>
      <c r="AY67" s="6" t="str">
        <f t="shared" ca="1" si="7"/>
        <v>awast</v>
      </c>
      <c r="AZ67" s="6">
        <f t="shared" ca="1" si="19"/>
        <v>-7.9913234820210813E-4</v>
      </c>
      <c r="BA67" s="197"/>
      <c r="BB67" s="36">
        <f t="shared" si="20"/>
        <v>0.29526088655098576</v>
      </c>
      <c r="BC67" s="36">
        <f ca="1"/>
        <v>-0.17078391632712453</v>
      </c>
      <c r="BD67" s="33">
        <f t="shared" ca="1" si="21"/>
        <v>37</v>
      </c>
      <c r="BE67" s="203">
        <f ca="1"/>
        <v>-5.0425810543396163E-4</v>
      </c>
      <c r="BF67" s="33">
        <f t="shared" ca="1" si="22"/>
        <v>48</v>
      </c>
      <c r="BG67" s="36">
        <f t="shared" si="23"/>
        <v>0.98671188746306326</v>
      </c>
      <c r="BH67" s="42">
        <f ca="1"/>
        <v>-6.0671843270107821E-2</v>
      </c>
      <c r="BI67" s="33">
        <f t="shared" ca="1" si="24"/>
        <v>49</v>
      </c>
      <c r="BJ67" s="203">
        <f ca="1"/>
        <v>-5.9865628988911243E-4</v>
      </c>
      <c r="BK67" s="33">
        <f t="shared" ca="1" si="25"/>
        <v>35</v>
      </c>
      <c r="BL67" s="204">
        <v>60</v>
      </c>
      <c r="BM67" s="6" t="str">
        <f t="shared" ca="1" si="8"/>
        <v>arsea</v>
      </c>
      <c r="BN67" s="42">
        <f t="shared" ca="1" si="9"/>
        <v>-3.9797672063630284E-6</v>
      </c>
      <c r="BO67" s="6" t="str">
        <f t="shared" ca="1" si="26"/>
        <v>awast</v>
      </c>
      <c r="BP67" s="42">
        <f t="shared" ca="1" si="27"/>
        <v>-5.2758457001525588E-6</v>
      </c>
      <c r="BQ67" s="205">
        <v>60</v>
      </c>
      <c r="BR67" s="6" t="str">
        <f t="shared" ca="1" si="28"/>
        <v>arsea</v>
      </c>
      <c r="BS67" s="6" t="str">
        <f ca="1">VLOOKUP(BR67,Notes!$A$12:$B$206,2,0)</f>
        <v>Research and experimental development</v>
      </c>
      <c r="BT67" s="42">
        <f t="shared" ca="1" si="29"/>
        <v>-2.4020904995481133E-3</v>
      </c>
      <c r="BU67" s="205">
        <v>60</v>
      </c>
      <c r="BV67" s="6" t="str">
        <f t="shared" ca="1" si="30"/>
        <v>awast</v>
      </c>
      <c r="BW67" s="6" t="str">
        <f ca="1">VLOOKUP(BV67,Notes!$A$12:$B$206,2,0)</f>
        <v>Sewerage and refuse disposal</v>
      </c>
      <c r="BX67" s="42">
        <f t="shared" ca="1" si="10"/>
        <v>-2.1506879766604375E-3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-6.6404322409867431</v>
      </c>
      <c r="R68" s="28">
        <v>0</v>
      </c>
      <c r="S68" s="28"/>
      <c r="T68" s="35" t="e">
        <f ca="1"/>
        <v>#DIV/0!</v>
      </c>
      <c r="U68" s="30">
        <f ca="1"/>
        <v>-0.12736769126913158</v>
      </c>
      <c r="V68" s="31">
        <v>0</v>
      </c>
      <c r="W68" s="32">
        <f ca="1"/>
        <v>-0.12736769126913158</v>
      </c>
      <c r="X68" s="28">
        <f ca="1"/>
        <v>0</v>
      </c>
      <c r="Y68" s="28">
        <f t="shared" ca="1" si="31"/>
        <v>-6.6404322409867431</v>
      </c>
      <c r="Z68" s="33">
        <f t="shared" ca="1" si="11"/>
        <v>43</v>
      </c>
      <c r="AA68" s="33">
        <f t="shared" ca="1" si="11"/>
        <v>57</v>
      </c>
      <c r="AB68" s="33">
        <f t="shared" ca="1" si="1"/>
        <v>57</v>
      </c>
      <c r="AC68" s="21">
        <v>61</v>
      </c>
      <c r="AD68" s="6" t="e">
        <f t="shared" ca="1" si="12"/>
        <v>#N/A</v>
      </c>
      <c r="AE68" s="6" t="e">
        <f t="shared" ca="1" si="13"/>
        <v>#N/A</v>
      </c>
      <c r="AF68" s="6" t="str">
        <f t="shared" ca="1" si="2"/>
        <v>arsea</v>
      </c>
      <c r="AG68" s="6">
        <f t="shared" ca="1" si="3"/>
        <v>-0.20766300434787296</v>
      </c>
      <c r="AH68" s="6" t="str">
        <f t="shared" ca="1" si="4"/>
        <v>awast</v>
      </c>
      <c r="AI68" s="6">
        <f t="shared" ca="1" si="5"/>
        <v>-0.15564734514185677</v>
      </c>
      <c r="AJ68" s="17"/>
      <c r="AK68" s="6">
        <v>1483.8064771842241</v>
      </c>
      <c r="AL68" s="6">
        <f ca="1"/>
        <v>0</v>
      </c>
      <c r="AM68" s="6">
        <f t="shared" ca="1" si="14"/>
        <v>-1.88989005289138</v>
      </c>
      <c r="AN68" s="6">
        <f ca="1"/>
        <v>-1.88989005289138</v>
      </c>
      <c r="AO68" s="33">
        <f t="shared" ca="1" si="15"/>
        <v>58</v>
      </c>
      <c r="AP68" s="34">
        <f ca="1"/>
        <v>-8.5485594606737186E-3</v>
      </c>
      <c r="AQ68" s="34">
        <f ca="1"/>
        <v>-1.5263951929267779E-2</v>
      </c>
      <c r="AR68" s="34">
        <f ca="1"/>
        <v>-9.7121582603084566E-2</v>
      </c>
      <c r="AS68" s="34">
        <f ca="1"/>
        <v>-9.0950806988498195E-2</v>
      </c>
      <c r="AT68" s="34">
        <f t="shared" ca="1" si="16"/>
        <v>-0.21188490098152427</v>
      </c>
      <c r="AU68" s="33">
        <f t="shared" ca="1" si="17"/>
        <v>23</v>
      </c>
      <c r="AV68" s="21">
        <v>61</v>
      </c>
      <c r="AW68" s="6" t="str">
        <f t="shared" ca="1" si="6"/>
        <v>awast</v>
      </c>
      <c r="AX68" s="6">
        <f t="shared" ca="1" si="18"/>
        <v>-7.7754490426518094E-2</v>
      </c>
      <c r="AY68" s="6" t="str">
        <f t="shared" ca="1" si="7"/>
        <v>arsea</v>
      </c>
      <c r="AZ68" s="6">
        <f t="shared" ca="1" si="19"/>
        <v>-3.0907653324625724E-4</v>
      </c>
      <c r="BA68" s="197"/>
      <c r="BB68" s="36">
        <f t="shared" si="20"/>
        <v>4.1756879025582061E-2</v>
      </c>
      <c r="BC68" s="36">
        <f ca="1"/>
        <v>-0.12736769126913158</v>
      </c>
      <c r="BD68" s="33">
        <f t="shared" ca="1" si="21"/>
        <v>46</v>
      </c>
      <c r="BE68" s="203">
        <f ca="1"/>
        <v>-5.3184772760928121E-5</v>
      </c>
      <c r="BF68" s="33">
        <f t="shared" ca="1" si="22"/>
        <v>58</v>
      </c>
      <c r="BG68" s="36">
        <f t="shared" si="23"/>
        <v>2.0808903225701703</v>
      </c>
      <c r="BH68" s="42">
        <f ca="1"/>
        <v>-6.7223975754649834E-2</v>
      </c>
      <c r="BI68" s="33">
        <f t="shared" ca="1" si="24"/>
        <v>45</v>
      </c>
      <c r="BJ68" s="203">
        <f ca="1"/>
        <v>-1.3988572059254259E-3</v>
      </c>
      <c r="BK68" s="33">
        <f t="shared" ca="1" si="25"/>
        <v>23</v>
      </c>
      <c r="BL68" s="204">
        <v>61</v>
      </c>
      <c r="BM68" s="6" t="str">
        <f t="shared" ca="1" si="8"/>
        <v>awast</v>
      </c>
      <c r="BN68" s="42">
        <f t="shared" ca="1" si="9"/>
        <v>-2.1881457591405197E-6</v>
      </c>
      <c r="BO68" s="6" t="str">
        <f t="shared" ca="1" si="26"/>
        <v>arsea</v>
      </c>
      <c r="BP68" s="42">
        <f t="shared" ca="1" si="27"/>
        <v>-2.0405131923566205E-6</v>
      </c>
      <c r="BQ68" s="205">
        <v>61</v>
      </c>
      <c r="BR68" s="6" t="str">
        <f t="shared" ca="1" si="28"/>
        <v>awast</v>
      </c>
      <c r="BS68" s="6" t="str">
        <f ca="1">VLOOKUP(BR68,Notes!$A$12:$B$206,2,0)</f>
        <v>Sewerage and refuse disposal</v>
      </c>
      <c r="BT68" s="42">
        <f t="shared" ca="1" si="29"/>
        <v>-1.3378626161316581E-3</v>
      </c>
      <c r="BU68" s="205">
        <v>61</v>
      </c>
      <c r="BV68" s="6" t="str">
        <f t="shared" ca="1" si="30"/>
        <v>arsea</v>
      </c>
      <c r="BW68" s="6" t="str">
        <f ca="1">VLOOKUP(BV68,Notes!$A$12:$B$206,2,0)</f>
        <v>Research and experimental development</v>
      </c>
      <c r="BX68" s="42">
        <f t="shared" ca="1" si="10"/>
        <v>-1.3378626161316578E-3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-1598.4454216022016</v>
      </c>
      <c r="R69" s="28">
        <v>0</v>
      </c>
      <c r="S69" s="28"/>
      <c r="T69" s="35" t="e">
        <f ca="1"/>
        <v>#DIV/0!</v>
      </c>
      <c r="U69" s="30">
        <f ca="1"/>
        <v>-0.34716686934629426</v>
      </c>
      <c r="V69" s="31">
        <v>0</v>
      </c>
      <c r="W69" s="32">
        <f ca="1"/>
        <v>-0.34716686934629426</v>
      </c>
      <c r="X69" s="28">
        <f ca="1"/>
        <v>-728.45115622669096</v>
      </c>
      <c r="Y69" s="28">
        <f t="shared" ca="1" si="31"/>
        <v>-869.99426537551062</v>
      </c>
      <c r="Z69" s="33">
        <f t="shared" ca="1" si="11"/>
        <v>4</v>
      </c>
      <c r="AA69" s="33">
        <f t="shared" ca="1" si="11"/>
        <v>4</v>
      </c>
      <c r="AB69" s="33">
        <f t="shared" ca="1" si="1"/>
        <v>3</v>
      </c>
      <c r="AC69" s="21">
        <v>62</v>
      </c>
      <c r="AD69" s="6" t="str">
        <f t="shared" ca="1" si="12"/>
        <v>amopt</v>
      </c>
      <c r="AE69" s="6">
        <f t="shared" ca="1" si="13"/>
        <v>66.624921469671222</v>
      </c>
      <c r="AF69" s="6" t="str">
        <f t="shared" ca="1" si="2"/>
        <v>awast</v>
      </c>
      <c r="AG69" s="6">
        <f t="shared" ca="1" si="3"/>
        <v>-0.15520528350038945</v>
      </c>
      <c r="AH69" s="6" t="str">
        <f t="shared" ca="1" si="4"/>
        <v>amopt</v>
      </c>
      <c r="AI69" s="6">
        <f t="shared" ca="1" si="5"/>
        <v>64.502419179255952</v>
      </c>
      <c r="AJ69" s="17"/>
      <c r="AK69" s="6">
        <v>301764.38913000497</v>
      </c>
      <c r="AL69" s="6">
        <f ca="1"/>
        <v>-477.42909952646664</v>
      </c>
      <c r="AM69" s="6">
        <f t="shared" ca="1" si="14"/>
        <v>-570.19688301814085</v>
      </c>
      <c r="AN69" s="6">
        <f ca="1"/>
        <v>-1047.6259825446075</v>
      </c>
      <c r="AO69" s="33">
        <f t="shared" ca="1" si="15"/>
        <v>2</v>
      </c>
      <c r="AP69" s="34">
        <f ca="1"/>
        <v>-0.31710935057574008</v>
      </c>
      <c r="AQ69" s="34">
        <f ca="1"/>
        <v>-0.22708640321248355</v>
      </c>
      <c r="AR69" s="34">
        <f ca="1"/>
        <v>-0.40779490860686096</v>
      </c>
      <c r="AS69" s="34">
        <f ca="1"/>
        <v>-0.20334228448023553</v>
      </c>
      <c r="AT69" s="34">
        <f t="shared" ca="1" si="16"/>
        <v>-1.1553329468753202</v>
      </c>
      <c r="AU69" s="33">
        <f t="shared" ca="1" si="17"/>
        <v>8</v>
      </c>
      <c r="AV69" s="21">
        <v>62</v>
      </c>
      <c r="AW69" s="6" t="str">
        <f t="shared" ca="1" si="6"/>
        <v>amopt</v>
      </c>
      <c r="AX69" s="6">
        <f t="shared" ca="1" si="18"/>
        <v>21.95164847327305</v>
      </c>
      <c r="AY69" s="6" t="str">
        <f t="shared" ca="1" si="7"/>
        <v>amopt</v>
      </c>
      <c r="AZ69" s="6">
        <f t="shared" ca="1" si="19"/>
        <v>5.6851759297759319E-2</v>
      </c>
      <c r="BA69" s="197"/>
      <c r="BB69" s="36">
        <f t="shared" si="20"/>
        <v>8.4921715094830557</v>
      </c>
      <c r="BC69" s="36">
        <f ca="1"/>
        <v>-0.34716686934629432</v>
      </c>
      <c r="BD69" s="33">
        <f t="shared" ca="1" si="21"/>
        <v>20</v>
      </c>
      <c r="BE69" s="203">
        <f ca="1"/>
        <v>-2.9482005968990269E-2</v>
      </c>
      <c r="BF69" s="33">
        <f t="shared" ca="1" si="22"/>
        <v>2</v>
      </c>
      <c r="BG69" s="36">
        <f t="shared" si="23"/>
        <v>8.4975990213753949</v>
      </c>
      <c r="BH69" s="42">
        <f ca="1"/>
        <v>-8.9760300720006847E-2</v>
      </c>
      <c r="BI69" s="33">
        <f t="shared" ca="1" si="24"/>
        <v>43</v>
      </c>
      <c r="BJ69" s="203">
        <f ca="1"/>
        <v>-7.6274704355669132E-3</v>
      </c>
      <c r="BK69" s="33">
        <f t="shared" ca="1" si="25"/>
        <v>8</v>
      </c>
      <c r="BL69" s="204">
        <v>62</v>
      </c>
      <c r="BM69" s="6" t="str">
        <f t="shared" ca="1" si="8"/>
        <v>amopt</v>
      </c>
      <c r="BN69" s="42">
        <f t="shared" ca="1" si="9"/>
        <v>6.1775733143450888E-4</v>
      </c>
      <c r="BO69" s="6" t="str">
        <f t="shared" ca="1" si="26"/>
        <v>amopt</v>
      </c>
      <c r="BP69" s="42">
        <f t="shared" ca="1" si="27"/>
        <v>3.75333460736511E-4</v>
      </c>
      <c r="BQ69" s="205">
        <v>62</v>
      </c>
      <c r="BR69" s="6" t="str">
        <f t="shared" ca="1" si="28"/>
        <v>amopt</v>
      </c>
      <c r="BS69" s="6" t="str">
        <f ca="1">VLOOKUP(BR69,Notes!$A$12:$B$206,2,0)</f>
        <v>Medical, precision, optical instruments, watches and clocks</v>
      </c>
      <c r="BT69" s="42">
        <f t="shared" ca="1" si="29"/>
        <v>0.67319792437198978</v>
      </c>
      <c r="BU69" s="205">
        <v>62</v>
      </c>
      <c r="BV69" s="6" t="str">
        <f t="shared" ca="1" si="30"/>
        <v>amopt</v>
      </c>
      <c r="BW69" s="6" t="str">
        <f ca="1">VLOOKUP(BV69,Notes!$A$12:$B$206,2,0)</f>
        <v>Medical, precision, optical instruments, watches and clocks</v>
      </c>
      <c r="BX69" s="42">
        <f t="shared" ca="1" si="10"/>
        <v>0.30250723501508814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0</v>
      </c>
      <c r="Q70" s="28">
        <f ca="1"/>
        <v>-463.40159214413114</v>
      </c>
      <c r="R70" s="28">
        <v>0</v>
      </c>
      <c r="S70" s="28"/>
      <c r="T70" s="35" t="e">
        <f ca="1"/>
        <v>#DIV/0!</v>
      </c>
      <c r="U70" s="30">
        <f ca="1"/>
        <v>-0.25704297338345744</v>
      </c>
      <c r="V70" s="31">
        <v>0</v>
      </c>
      <c r="W70" s="32">
        <f ca="1"/>
        <v>-0.25704297338345744</v>
      </c>
      <c r="X70" s="32"/>
      <c r="Y70" s="28">
        <f t="shared" ref="Y70:Y133" ca="1" si="32">Q70-P70</f>
        <v>-463.40159214413114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0</v>
      </c>
      <c r="Q71" s="28">
        <f ca="1"/>
        <v>-383.97263622741042</v>
      </c>
      <c r="R71" s="28">
        <v>0</v>
      </c>
      <c r="S71" s="28"/>
      <c r="T71" s="35" t="e">
        <f ca="1"/>
        <v>#DIV/0!</v>
      </c>
      <c r="U71" s="30">
        <f ca="1"/>
        <v>-0.63833762956584827</v>
      </c>
      <c r="V71" s="31">
        <v>0</v>
      </c>
      <c r="W71" s="32">
        <f ca="1"/>
        <v>-0.63833762956584827</v>
      </c>
      <c r="X71" s="32"/>
      <c r="Y71" s="28">
        <f t="shared" ca="1" si="32"/>
        <v>-383.97263622741042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33">SUM(I72:L72)</f>
        <v>0</v>
      </c>
      <c r="N72" s="25">
        <v>22602.765698920863</v>
      </c>
      <c r="O72" s="26">
        <v>0</v>
      </c>
      <c r="P72" s="27">
        <f ca="1"/>
        <v>0</v>
      </c>
      <c r="Q72" s="28">
        <f ca="1"/>
        <v>-89.772312730094001</v>
      </c>
      <c r="R72" s="28">
        <v>0</v>
      </c>
      <c r="S72" s="28"/>
      <c r="T72" s="35" t="e">
        <f ca="1"/>
        <v>#DIV/0!</v>
      </c>
      <c r="U72" s="30">
        <f ca="1"/>
        <v>-0.39717401810867797</v>
      </c>
      <c r="V72" s="31">
        <v>0</v>
      </c>
      <c r="W72" s="32">
        <f ca="1"/>
        <v>-0.39717401810867797</v>
      </c>
      <c r="X72" s="32"/>
      <c r="Y72" s="28">
        <f t="shared" ca="1" si="32"/>
        <v>-89.772312730094001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33"/>
        <v>0</v>
      </c>
      <c r="N73" s="25">
        <v>9585.6996752807718</v>
      </c>
      <c r="O73" s="26">
        <v>0</v>
      </c>
      <c r="P73" s="27">
        <f ca="1"/>
        <v>0</v>
      </c>
      <c r="Q73" s="28">
        <f ca="1"/>
        <v>-34.594274285929444</v>
      </c>
      <c r="R73" s="28">
        <v>0</v>
      </c>
      <c r="S73" s="28"/>
      <c r="T73" s="35" t="e">
        <f ca="1"/>
        <v>#DIV/0!</v>
      </c>
      <c r="U73" s="30">
        <f ca="1"/>
        <v>-0.36089461862799443</v>
      </c>
      <c r="V73" s="31">
        <v>0</v>
      </c>
      <c r="W73" s="32">
        <f ca="1"/>
        <v>-0.36089461862799443</v>
      </c>
      <c r="X73" s="32"/>
      <c r="Y73" s="28">
        <f t="shared" ca="1" si="32"/>
        <v>-34.594274285929444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33"/>
        <v>0</v>
      </c>
      <c r="N74" s="25">
        <v>101385.67203815212</v>
      </c>
      <c r="O74" s="26">
        <v>0</v>
      </c>
      <c r="P74" s="27">
        <f ca="1"/>
        <v>0</v>
      </c>
      <c r="Q74" s="28">
        <f ca="1"/>
        <v>-96.962635761520318</v>
      </c>
      <c r="R74" s="28">
        <v>0</v>
      </c>
      <c r="S74" s="28"/>
      <c r="T74" s="35" t="e">
        <f ca="1"/>
        <v>#DIV/0!</v>
      </c>
      <c r="U74" s="30">
        <f ca="1"/>
        <v>-9.5637414845987923E-2</v>
      </c>
      <c r="V74" s="31">
        <v>0</v>
      </c>
      <c r="W74" s="32">
        <f ca="1"/>
        <v>-9.5637414845987923E-2</v>
      </c>
      <c r="X74" s="32"/>
      <c r="Y74" s="28">
        <f t="shared" ca="1" si="32"/>
        <v>-96.962635761520318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33"/>
        <v>0</v>
      </c>
      <c r="N75" s="25">
        <v>305813.41510006896</v>
      </c>
      <c r="O75" s="26">
        <v>0</v>
      </c>
      <c r="P75" s="27">
        <f ca="1"/>
        <v>0</v>
      </c>
      <c r="Q75" s="28">
        <f ca="1"/>
        <v>-112.69511959521904</v>
      </c>
      <c r="R75" s="28">
        <v>0</v>
      </c>
      <c r="S75" s="28"/>
      <c r="T75" s="35" t="e">
        <f ca="1"/>
        <v>#DIV/0!</v>
      </c>
      <c r="U75" s="30">
        <f ca="1"/>
        <v>-3.6850940485505738E-2</v>
      </c>
      <c r="V75" s="31">
        <v>0</v>
      </c>
      <c r="W75" s="32">
        <f ca="1"/>
        <v>-3.6850940485505738E-2</v>
      </c>
      <c r="X75" s="32"/>
      <c r="Y75" s="28">
        <f t="shared" ca="1" si="32"/>
        <v>-112.69511959521904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33"/>
        <v>0</v>
      </c>
      <c r="N76" s="25">
        <v>281738.18204564741</v>
      </c>
      <c r="O76" s="26">
        <v>0</v>
      </c>
      <c r="P76" s="27">
        <f ca="1"/>
        <v>0</v>
      </c>
      <c r="Q76" s="28">
        <f ca="1"/>
        <v>-584.64863022179441</v>
      </c>
      <c r="R76" s="28">
        <v>0</v>
      </c>
      <c r="S76" s="28"/>
      <c r="T76" s="35" t="e">
        <f ca="1"/>
        <v>#DIV/0!</v>
      </c>
      <c r="U76" s="30">
        <f ca="1"/>
        <v>-0.20751487284285425</v>
      </c>
      <c r="V76" s="31">
        <v>0</v>
      </c>
      <c r="W76" s="32">
        <f ca="1"/>
        <v>-0.20751487284285425</v>
      </c>
      <c r="X76" s="32"/>
      <c r="Y76" s="28">
        <f t="shared" ca="1" si="32"/>
        <v>-584.64863022179441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33"/>
        <v>0</v>
      </c>
      <c r="N77" s="25">
        <v>45823.91911010239</v>
      </c>
      <c r="O77" s="26">
        <v>0</v>
      </c>
      <c r="P77" s="27">
        <f ca="1"/>
        <v>0</v>
      </c>
      <c r="Q77" s="28">
        <f ca="1"/>
        <v>-81.014667182568459</v>
      </c>
      <c r="R77" s="28">
        <v>0</v>
      </c>
      <c r="S77" s="28"/>
      <c r="T77" s="35" t="e">
        <f ca="1"/>
        <v>#DIV/0!</v>
      </c>
      <c r="U77" s="30">
        <f ca="1"/>
        <v>-0.17679558788481686</v>
      </c>
      <c r="V77" s="31">
        <v>0</v>
      </c>
      <c r="W77" s="32">
        <f ca="1"/>
        <v>-0.17679558788481686</v>
      </c>
      <c r="X77" s="32"/>
      <c r="Y77" s="28">
        <f t="shared" ca="1" si="32"/>
        <v>-81.014667182568459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33"/>
        <v>0</v>
      </c>
      <c r="N78" s="25">
        <v>12808.135164223369</v>
      </c>
      <c r="O78" s="26">
        <v>0</v>
      </c>
      <c r="P78" s="27">
        <f ca="1"/>
        <v>0</v>
      </c>
      <c r="Q78" s="28">
        <f ca="1"/>
        <v>-21.708714080830219</v>
      </c>
      <c r="R78" s="28">
        <v>0</v>
      </c>
      <c r="S78" s="28"/>
      <c r="T78" s="35" t="e">
        <f ca="1"/>
        <v>#DIV/0!</v>
      </c>
      <c r="U78" s="30">
        <f ca="1"/>
        <v>-0.16949160672092692</v>
      </c>
      <c r="V78" s="31">
        <v>0</v>
      </c>
      <c r="W78" s="32">
        <f ca="1"/>
        <v>-0.16949160672092692</v>
      </c>
      <c r="X78" s="32"/>
      <c r="Y78" s="28">
        <f t="shared" ca="1" si="32"/>
        <v>-21.708714080830219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33"/>
        <v>0</v>
      </c>
      <c r="N79" s="25">
        <v>80793.267032002725</v>
      </c>
      <c r="O79" s="26">
        <v>0</v>
      </c>
      <c r="P79" s="27">
        <f ca="1"/>
        <v>-671.58349903375142</v>
      </c>
      <c r="Q79" s="28">
        <f ca="1"/>
        <v>-721.71491970801185</v>
      </c>
      <c r="R79" s="28">
        <v>0</v>
      </c>
      <c r="S79" s="28"/>
      <c r="T79" s="35" t="e">
        <f ca="1"/>
        <v>#DIV/0!</v>
      </c>
      <c r="U79" s="30">
        <f ca="1"/>
        <v>-0.89328597075067651</v>
      </c>
      <c r="V79" s="31">
        <v>0</v>
      </c>
      <c r="W79" s="32">
        <f ca="1"/>
        <v>-0.89328597075067651</v>
      </c>
      <c r="X79" s="32"/>
      <c r="Y79" s="28">
        <f t="shared" ca="1" si="32"/>
        <v>-50.131420674260426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33"/>
        <v>0</v>
      </c>
      <c r="N80" s="25">
        <v>28952.653246427479</v>
      </c>
      <c r="O80" s="26">
        <v>0</v>
      </c>
      <c r="P80" s="27">
        <f ca="1"/>
        <v>-97.979073113012788</v>
      </c>
      <c r="Q80" s="28">
        <f ca="1"/>
        <v>-183.60296030017295</v>
      </c>
      <c r="R80" s="28">
        <v>0</v>
      </c>
      <c r="S80" s="28"/>
      <c r="T80" s="35" t="e">
        <f ca="1"/>
        <v>#DIV/0!</v>
      </c>
      <c r="U80" s="30">
        <f ca="1"/>
        <v>-0.63414899745959574</v>
      </c>
      <c r="V80" s="31">
        <v>0</v>
      </c>
      <c r="W80" s="32">
        <f ca="1"/>
        <v>-0.63414899745959574</v>
      </c>
      <c r="X80" s="32"/>
      <c r="Y80" s="28">
        <f t="shared" ca="1" si="32"/>
        <v>-85.623887187160165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33"/>
        <v>0</v>
      </c>
      <c r="N81" s="25">
        <v>13427.712410300308</v>
      </c>
      <c r="O81" s="26">
        <v>0</v>
      </c>
      <c r="P81" s="27">
        <f ca="1"/>
        <v>-107.42847287342296</v>
      </c>
      <c r="Q81" s="28">
        <f ca="1"/>
        <v>-112.93416535557991</v>
      </c>
      <c r="R81" s="28">
        <v>0</v>
      </c>
      <c r="S81" s="28"/>
      <c r="T81" s="35" t="e">
        <f ca="1"/>
        <v>#DIV/0!</v>
      </c>
      <c r="U81" s="30">
        <f ca="1"/>
        <v>-0.84105290539994626</v>
      </c>
      <c r="V81" s="31">
        <v>0</v>
      </c>
      <c r="W81" s="32">
        <f ca="1"/>
        <v>-0.84105290539994626</v>
      </c>
      <c r="X81" s="32"/>
      <c r="Y81" s="28">
        <f t="shared" ca="1" si="32"/>
        <v>-5.5056924821569453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33"/>
        <v>0</v>
      </c>
      <c r="N82" s="25">
        <v>33075.556699126617</v>
      </c>
      <c r="O82" s="26">
        <v>0</v>
      </c>
      <c r="P82" s="27">
        <f ca="1"/>
        <v>-115.19451488154864</v>
      </c>
      <c r="Q82" s="28">
        <f ca="1"/>
        <v>-204.68719618070241</v>
      </c>
      <c r="R82" s="28">
        <v>0</v>
      </c>
      <c r="S82" s="28"/>
      <c r="T82" s="35" t="e">
        <f ca="1"/>
        <v>#DIV/0!</v>
      </c>
      <c r="U82" s="30">
        <f ca="1"/>
        <v>-0.61884731991860109</v>
      </c>
      <c r="V82" s="31">
        <v>0</v>
      </c>
      <c r="W82" s="32">
        <f ca="1"/>
        <v>-0.61884731991860109</v>
      </c>
      <c r="X82" s="32"/>
      <c r="Y82" s="28">
        <f t="shared" ca="1" si="32"/>
        <v>-89.492681299153773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33"/>
        <v>0</v>
      </c>
      <c r="N83" s="25">
        <v>32010.60607464136</v>
      </c>
      <c r="O83" s="26">
        <v>0</v>
      </c>
      <c r="P83" s="27">
        <f ca="1"/>
        <v>-176.19083240406175</v>
      </c>
      <c r="Q83" s="28">
        <f ca="1"/>
        <v>-237.15228202776026</v>
      </c>
      <c r="R83" s="28">
        <v>0</v>
      </c>
      <c r="S83" s="28"/>
      <c r="T83" s="35" t="e">
        <f ca="1"/>
        <v>#DIV/0!</v>
      </c>
      <c r="U83" s="30">
        <f ca="1"/>
        <v>-0.74085533236945211</v>
      </c>
      <c r="V83" s="31">
        <v>0</v>
      </c>
      <c r="W83" s="32">
        <f ca="1"/>
        <v>-0.74085533236945211</v>
      </c>
      <c r="X83" s="32"/>
      <c r="Y83" s="28">
        <f t="shared" ca="1" si="32"/>
        <v>-60.961449623698513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33"/>
        <v>0</v>
      </c>
      <c r="N84" s="25">
        <v>54893.985893672892</v>
      </c>
      <c r="O84" s="26">
        <v>0</v>
      </c>
      <c r="P84" s="27">
        <f ca="1"/>
        <v>-355.07026082036464</v>
      </c>
      <c r="Q84" s="28">
        <f ca="1"/>
        <v>-428.11307047818576</v>
      </c>
      <c r="R84" s="28">
        <v>0</v>
      </c>
      <c r="S84" s="28"/>
      <c r="T84" s="35" t="e">
        <f ca="1"/>
        <v>#DIV/0!</v>
      </c>
      <c r="U84" s="30">
        <f ca="1"/>
        <v>-0.77989066289961329</v>
      </c>
      <c r="V84" s="31">
        <v>0</v>
      </c>
      <c r="W84" s="32">
        <f ca="1"/>
        <v>-0.77989066289961329</v>
      </c>
      <c r="X84" s="32"/>
      <c r="Y84" s="28">
        <f t="shared" ca="1" si="32"/>
        <v>-73.042809657821124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33"/>
        <v>0</v>
      </c>
      <c r="N85" s="25">
        <v>49230.62500502661</v>
      </c>
      <c r="O85" s="26">
        <v>0</v>
      </c>
      <c r="P85" s="27">
        <f ca="1"/>
        <v>-358.92385024030864</v>
      </c>
      <c r="Q85" s="28">
        <f ca="1"/>
        <v>-423.52276444838117</v>
      </c>
      <c r="R85" s="28">
        <v>0</v>
      </c>
      <c r="S85" s="28"/>
      <c r="T85" s="35" t="e">
        <f ca="1"/>
        <v>#DIV/0!</v>
      </c>
      <c r="U85" s="30">
        <f ca="1"/>
        <v>-0.86028313555868552</v>
      </c>
      <c r="V85" s="31">
        <v>0</v>
      </c>
      <c r="W85" s="32">
        <f ca="1"/>
        <v>-0.86028313555868552</v>
      </c>
      <c r="X85" s="32"/>
      <c r="Y85" s="28">
        <f t="shared" ca="1" si="32"/>
        <v>-64.598914208072529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33"/>
        <v>0</v>
      </c>
      <c r="N86" s="25">
        <v>19698.432633790249</v>
      </c>
      <c r="O86" s="26">
        <v>0</v>
      </c>
      <c r="P86" s="27">
        <f ca="1"/>
        <v>-166.00020109048876</v>
      </c>
      <c r="Q86" s="28">
        <f ca="1"/>
        <v>-170.03654749578388</v>
      </c>
      <c r="R86" s="28">
        <v>0</v>
      </c>
      <c r="S86" s="28"/>
      <c r="T86" s="35" t="e">
        <f ca="1"/>
        <v>#DIV/0!</v>
      </c>
      <c r="U86" s="30">
        <f ca="1"/>
        <v>-0.86319836028023367</v>
      </c>
      <c r="V86" s="31">
        <v>0</v>
      </c>
      <c r="W86" s="32">
        <f ca="1"/>
        <v>-0.86319836028023367</v>
      </c>
      <c r="X86" s="32"/>
      <c r="Y86" s="28">
        <f t="shared" ca="1" si="32"/>
        <v>-4.0363464052951201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33"/>
        <v>0</v>
      </c>
      <c r="N87" s="25">
        <v>26962.848204345333</v>
      </c>
      <c r="O87" s="26">
        <v>0</v>
      </c>
      <c r="P87" s="27">
        <f ca="1"/>
        <v>-125.49138003779035</v>
      </c>
      <c r="Q87" s="28">
        <f ca="1"/>
        <v>-165.75682561089792</v>
      </c>
      <c r="R87" s="28">
        <v>0</v>
      </c>
      <c r="S87" s="28"/>
      <c r="T87" s="35" t="e">
        <f ca="1"/>
        <v>#DIV/0!</v>
      </c>
      <c r="U87" s="30">
        <f ca="1"/>
        <v>-0.61476007413854938</v>
      </c>
      <c r="V87" s="31">
        <v>0</v>
      </c>
      <c r="W87" s="32">
        <f ca="1"/>
        <v>-0.61476007413854938</v>
      </c>
      <c r="X87" s="32"/>
      <c r="Y87" s="28">
        <f t="shared" ca="1" si="32"/>
        <v>-40.26544557310757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33"/>
        <v>0</v>
      </c>
      <c r="N88" s="25">
        <v>94295.121654842413</v>
      </c>
      <c r="O88" s="26">
        <v>0</v>
      </c>
      <c r="P88" s="27">
        <f ca="1"/>
        <v>-746.91435258881177</v>
      </c>
      <c r="Q88" s="28">
        <f ca="1"/>
        <v>-798.64565405983444</v>
      </c>
      <c r="R88" s="28">
        <v>0</v>
      </c>
      <c r="S88" s="28"/>
      <c r="T88" s="35" t="e">
        <f ca="1"/>
        <v>#DIV/0!</v>
      </c>
      <c r="U88" s="30">
        <f ca="1"/>
        <v>-0.84696391504026547</v>
      </c>
      <c r="V88" s="31">
        <v>0</v>
      </c>
      <c r="W88" s="32">
        <f ca="1"/>
        <v>-0.84696391504026547</v>
      </c>
      <c r="X88" s="32"/>
      <c r="Y88" s="28">
        <f t="shared" ca="1" si="32"/>
        <v>-51.731301471022675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33"/>
        <v>0</v>
      </c>
      <c r="N89" s="25">
        <v>28901.372623584688</v>
      </c>
      <c r="O89" s="26">
        <v>0</v>
      </c>
      <c r="P89" s="27">
        <f ca="1"/>
        <v>-176.59269896387258</v>
      </c>
      <c r="Q89" s="28">
        <f ca="1"/>
        <v>-216.24640589038245</v>
      </c>
      <c r="R89" s="28">
        <v>0</v>
      </c>
      <c r="S89" s="28"/>
      <c r="T89" s="35" t="e">
        <f ca="1"/>
        <v>#DIV/0!</v>
      </c>
      <c r="U89" s="30">
        <f ca="1"/>
        <v>-0.74822192255988784</v>
      </c>
      <c r="V89" s="31">
        <v>0</v>
      </c>
      <c r="W89" s="32">
        <f ca="1"/>
        <v>-0.74822192255988784</v>
      </c>
      <c r="X89" s="32"/>
      <c r="Y89" s="28">
        <f t="shared" ca="1" si="32"/>
        <v>-39.653706926509869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33"/>
        <v>0</v>
      </c>
      <c r="N90" s="25">
        <v>15114.034984657454</v>
      </c>
      <c r="O90" s="26">
        <v>0</v>
      </c>
      <c r="P90" s="27">
        <f ca="1"/>
        <v>-93.405747093458046</v>
      </c>
      <c r="Q90" s="28">
        <f ca="1"/>
        <v>-128.27377345308389</v>
      </c>
      <c r="R90" s="28">
        <v>0</v>
      </c>
      <c r="S90" s="28"/>
      <c r="T90" s="35" t="e">
        <f ca="1"/>
        <v>#DIV/0!</v>
      </c>
      <c r="U90" s="30">
        <f ca="1"/>
        <v>-0.84870634204100392</v>
      </c>
      <c r="V90" s="31">
        <v>0</v>
      </c>
      <c r="W90" s="32">
        <f ca="1"/>
        <v>-0.84870634204100392</v>
      </c>
      <c r="X90" s="32"/>
      <c r="Y90" s="28">
        <f t="shared" ca="1" si="32"/>
        <v>-34.868026359625844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33"/>
        <v>0</v>
      </c>
      <c r="N91" s="25">
        <v>2154.1313570879875</v>
      </c>
      <c r="O91" s="26">
        <v>0</v>
      </c>
      <c r="P91" s="27">
        <f ca="1"/>
        <v>-16.209752802951044</v>
      </c>
      <c r="Q91" s="28">
        <f ca="1"/>
        <v>-19.413156529852426</v>
      </c>
      <c r="R91" s="28">
        <v>0</v>
      </c>
      <c r="S91" s="28"/>
      <c r="T91" s="35" t="e">
        <f ca="1"/>
        <v>#DIV/0!</v>
      </c>
      <c r="U91" s="30">
        <f ca="1"/>
        <v>-0.90120579072279283</v>
      </c>
      <c r="V91" s="31">
        <v>0</v>
      </c>
      <c r="W91" s="32">
        <f ca="1"/>
        <v>-0.90120579072279283</v>
      </c>
      <c r="X91" s="32"/>
      <c r="Y91" s="28">
        <f t="shared" ca="1" si="32"/>
        <v>-3.2034037269013815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33"/>
        <v>0</v>
      </c>
      <c r="N92" s="25">
        <v>48165.285187745067</v>
      </c>
      <c r="O92" s="26">
        <v>0</v>
      </c>
      <c r="P92" s="27">
        <f ca="1"/>
        <v>-262.24518894851212</v>
      </c>
      <c r="Q92" s="28">
        <f ca="1"/>
        <v>-356.00714970979573</v>
      </c>
      <c r="R92" s="28">
        <v>0</v>
      </c>
      <c r="S92" s="28"/>
      <c r="T92" s="35" t="e">
        <f ca="1"/>
        <v>#DIV/0!</v>
      </c>
      <c r="U92" s="30">
        <f ca="1"/>
        <v>-0.73913638904473133</v>
      </c>
      <c r="V92" s="31">
        <v>0</v>
      </c>
      <c r="W92" s="32">
        <f ca="1"/>
        <v>-0.73913638904473133</v>
      </c>
      <c r="X92" s="32"/>
      <c r="Y92" s="28">
        <f t="shared" ca="1" si="32"/>
        <v>-93.761960761283603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33"/>
        <v>0</v>
      </c>
      <c r="N93" s="25">
        <v>118973.04244221972</v>
      </c>
      <c r="O93" s="26">
        <v>0</v>
      </c>
      <c r="P93" s="27">
        <f ca="1"/>
        <v>0</v>
      </c>
      <c r="Q93" s="28">
        <f ca="1"/>
        <v>-72.897590392834019</v>
      </c>
      <c r="R93" s="28">
        <v>0</v>
      </c>
      <c r="S93" s="28"/>
      <c r="T93" s="35" t="e">
        <f ca="1"/>
        <v>#DIV/0!</v>
      </c>
      <c r="U93" s="30">
        <f ca="1"/>
        <v>-6.1272359600484584E-2</v>
      </c>
      <c r="V93" s="31">
        <v>0</v>
      </c>
      <c r="W93" s="32">
        <f ca="1"/>
        <v>-6.1272359600484584E-2</v>
      </c>
      <c r="X93" s="32"/>
      <c r="Y93" s="28">
        <f t="shared" ca="1" si="32"/>
        <v>-72.897590392834019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33"/>
        <v>0</v>
      </c>
      <c r="N94" s="25">
        <v>52601.015074740819</v>
      </c>
      <c r="O94" s="26">
        <v>0</v>
      </c>
      <c r="P94" s="27">
        <f ca="1"/>
        <v>-226.37574731532467</v>
      </c>
      <c r="Q94" s="28">
        <f ca="1"/>
        <v>-392.74723209287674</v>
      </c>
      <c r="R94" s="28">
        <v>0</v>
      </c>
      <c r="S94" s="28"/>
      <c r="T94" s="35" t="e">
        <f ca="1"/>
        <v>#DIV/0!</v>
      </c>
      <c r="U94" s="30">
        <f ca="1"/>
        <v>-0.74665333270626422</v>
      </c>
      <c r="V94" s="31">
        <v>0</v>
      </c>
      <c r="W94" s="32">
        <f ca="1"/>
        <v>-0.74665333270626422</v>
      </c>
      <c r="X94" s="32"/>
      <c r="Y94" s="28">
        <f t="shared" ca="1" si="32"/>
        <v>-166.37148477755207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33"/>
        <v>0</v>
      </c>
      <c r="N95" s="25">
        <v>72628.185352463071</v>
      </c>
      <c r="O95" s="26">
        <v>0</v>
      </c>
      <c r="P95" s="27">
        <f ca="1"/>
        <v>0</v>
      </c>
      <c r="Q95" s="28">
        <f ca="1"/>
        <v>-157.0053179629659</v>
      </c>
      <c r="R95" s="28">
        <v>0</v>
      </c>
      <c r="S95" s="28"/>
      <c r="T95" s="35" t="e">
        <f ca="1"/>
        <v>#DIV/0!</v>
      </c>
      <c r="U95" s="30">
        <f ca="1"/>
        <v>-0.21617684264176829</v>
      </c>
      <c r="V95" s="31">
        <v>0</v>
      </c>
      <c r="W95" s="32">
        <f ca="1"/>
        <v>-0.21617684264176829</v>
      </c>
      <c r="X95" s="32"/>
      <c r="Y95" s="28">
        <f t="shared" ca="1" si="32"/>
        <v>-157.0053179629659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33"/>
        <v>0</v>
      </c>
      <c r="N96" s="25">
        <v>32217.334177926456</v>
      </c>
      <c r="O96" s="26">
        <v>0</v>
      </c>
      <c r="P96" s="27">
        <f ca="1"/>
        <v>-132.04327654107095</v>
      </c>
      <c r="Q96" s="28">
        <f ca="1"/>
        <v>-208.26256354323306</v>
      </c>
      <c r="R96" s="28">
        <v>0</v>
      </c>
      <c r="S96" s="28"/>
      <c r="T96" s="35" t="e">
        <f ca="1"/>
        <v>#DIV/0!</v>
      </c>
      <c r="U96" s="30">
        <f ca="1"/>
        <v>-0.64643015586908215</v>
      </c>
      <c r="V96" s="31">
        <v>0</v>
      </c>
      <c r="W96" s="32">
        <f ca="1"/>
        <v>-0.64643015586908215</v>
      </c>
      <c r="X96" s="32"/>
      <c r="Y96" s="28">
        <f t="shared" ca="1" si="32"/>
        <v>-76.219287002162105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33"/>
        <v>0</v>
      </c>
      <c r="N97" s="25">
        <v>20888.733602694268</v>
      </c>
      <c r="O97" s="26">
        <v>0</v>
      </c>
      <c r="P97" s="27">
        <f ca="1"/>
        <v>0</v>
      </c>
      <c r="Q97" s="28">
        <f ca="1"/>
        <v>-26.11116920108336</v>
      </c>
      <c r="R97" s="28">
        <v>0</v>
      </c>
      <c r="S97" s="28"/>
      <c r="T97" s="35" t="e">
        <f ca="1"/>
        <v>#DIV/0!</v>
      </c>
      <c r="U97" s="30">
        <f ca="1"/>
        <v>-0.12500120733846448</v>
      </c>
      <c r="V97" s="31">
        <v>0</v>
      </c>
      <c r="W97" s="32">
        <f ca="1"/>
        <v>-0.12500120733846448</v>
      </c>
      <c r="X97" s="32"/>
      <c r="Y97" s="28">
        <f t="shared" ca="1" si="32"/>
        <v>-26.11116920108336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33"/>
        <v>0</v>
      </c>
      <c r="N98" s="25">
        <v>4811.7216619722394</v>
      </c>
      <c r="O98" s="26">
        <v>0</v>
      </c>
      <c r="P98" s="27">
        <f ca="1"/>
        <v>0</v>
      </c>
      <c r="Q98" s="28">
        <f ca="1"/>
        <v>-3.1149598526696725</v>
      </c>
      <c r="R98" s="28">
        <v>0</v>
      </c>
      <c r="S98" s="28"/>
      <c r="T98" s="35" t="e">
        <f ca="1"/>
        <v>#DIV/0!</v>
      </c>
      <c r="U98" s="30">
        <f ca="1"/>
        <v>-6.473690856409399E-2</v>
      </c>
      <c r="V98" s="31">
        <v>0</v>
      </c>
      <c r="W98" s="32">
        <f ca="1"/>
        <v>-6.473690856409399E-2</v>
      </c>
      <c r="X98" s="32"/>
      <c r="Y98" s="28">
        <f t="shared" ca="1" si="32"/>
        <v>-3.1149598526696725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33"/>
        <v>0</v>
      </c>
      <c r="N99" s="25">
        <v>11425.917236291467</v>
      </c>
      <c r="O99" s="26">
        <v>0</v>
      </c>
      <c r="P99" s="27">
        <f ca="1"/>
        <v>0</v>
      </c>
      <c r="Q99" s="28">
        <f ca="1"/>
        <v>-23.028662148812895</v>
      </c>
      <c r="R99" s="28">
        <v>0</v>
      </c>
      <c r="S99" s="28"/>
      <c r="T99" s="35" t="e">
        <f ca="1"/>
        <v>#DIV/0!</v>
      </c>
      <c r="U99" s="30">
        <f ca="1"/>
        <v>-0.20154760158482779</v>
      </c>
      <c r="V99" s="31">
        <v>0</v>
      </c>
      <c r="W99" s="32">
        <f ca="1"/>
        <v>-0.20154760158482779</v>
      </c>
      <c r="X99" s="32"/>
      <c r="Y99" s="28">
        <f t="shared" ca="1" si="32"/>
        <v>-23.028662148812895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33"/>
        <v>0</v>
      </c>
      <c r="N100" s="25">
        <v>6070.4200385800614</v>
      </c>
      <c r="O100" s="26">
        <v>0</v>
      </c>
      <c r="P100" s="27">
        <f ca="1"/>
        <v>-44.794265530193798</v>
      </c>
      <c r="Q100" s="28">
        <f ca="1"/>
        <v>-47.896466984744691</v>
      </c>
      <c r="R100" s="28">
        <v>0</v>
      </c>
      <c r="S100" s="28"/>
      <c r="T100" s="35" t="e">
        <f ca="1"/>
        <v>#DIV/0!</v>
      </c>
      <c r="U100" s="30">
        <f ca="1"/>
        <v>-0.78901404977485234</v>
      </c>
      <c r="V100" s="31">
        <v>0</v>
      </c>
      <c r="W100" s="32">
        <f ca="1"/>
        <v>-0.78901404977485234</v>
      </c>
      <c r="X100" s="32"/>
      <c r="Y100" s="28">
        <f t="shared" ca="1" si="32"/>
        <v>-3.1022014545508938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33"/>
        <v>0</v>
      </c>
      <c r="N101" s="25">
        <v>74845.979898885213</v>
      </c>
      <c r="O101" s="26">
        <v>0</v>
      </c>
      <c r="P101" s="27">
        <f ca="1"/>
        <v>0</v>
      </c>
      <c r="Q101" s="28">
        <f ca="1"/>
        <v>-24.929405318935068</v>
      </c>
      <c r="R101" s="28">
        <v>0</v>
      </c>
      <c r="S101" s="28"/>
      <c r="T101" s="35" t="e">
        <f ca="1"/>
        <v>#DIV/0!</v>
      </c>
      <c r="U101" s="30">
        <f ca="1"/>
        <v>-3.3307607639867877E-2</v>
      </c>
      <c r="V101" s="31">
        <v>0</v>
      </c>
      <c r="W101" s="32">
        <f ca="1"/>
        <v>-3.3307607639867877E-2</v>
      </c>
      <c r="X101" s="32"/>
      <c r="Y101" s="28">
        <f t="shared" ca="1" si="32"/>
        <v>-24.929405318935068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33"/>
        <v>0</v>
      </c>
      <c r="N102" s="25">
        <v>22157.7484516041</v>
      </c>
      <c r="O102" s="26">
        <v>0</v>
      </c>
      <c r="P102" s="27">
        <f ca="1"/>
        <v>-677.67403975025957</v>
      </c>
      <c r="Q102" s="28">
        <f ca="1"/>
        <v>-696.46264868889261</v>
      </c>
      <c r="R102" s="28">
        <v>0</v>
      </c>
      <c r="S102" s="28"/>
      <c r="T102" s="35" t="e">
        <f ca="1"/>
        <v>#DIV/0!</v>
      </c>
      <c r="U102" s="30">
        <f ca="1"/>
        <v>-3.1432013510310997</v>
      </c>
      <c r="V102" s="31">
        <v>0</v>
      </c>
      <c r="W102" s="32">
        <f ca="1"/>
        <v>-3.1432013510310997</v>
      </c>
      <c r="X102" s="32"/>
      <c r="Y102" s="28">
        <f t="shared" ca="1" si="32"/>
        <v>-18.788608938633047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33"/>
        <v>0</v>
      </c>
      <c r="N103" s="25">
        <v>33570.329360378229</v>
      </c>
      <c r="O103" s="26">
        <v>0</v>
      </c>
      <c r="P103" s="27">
        <f ca="1"/>
        <v>0</v>
      </c>
      <c r="Q103" s="28">
        <f ca="1"/>
        <v>-9.2675695906341868</v>
      </c>
      <c r="R103" s="28">
        <v>0</v>
      </c>
      <c r="S103" s="28"/>
      <c r="T103" s="35" t="e">
        <f ca="1"/>
        <v>#DIV/0!</v>
      </c>
      <c r="U103" s="30">
        <f ca="1"/>
        <v>-2.7606430342540348E-2</v>
      </c>
      <c r="V103" s="31">
        <v>0</v>
      </c>
      <c r="W103" s="32">
        <f ca="1"/>
        <v>-2.7606430342540348E-2</v>
      </c>
      <c r="X103" s="32"/>
      <c r="Y103" s="28">
        <f t="shared" ca="1" si="32"/>
        <v>-9.2675695906341868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33"/>
        <v>0</v>
      </c>
      <c r="N104" s="25">
        <v>71705.780420255018</v>
      </c>
      <c r="O104" s="26">
        <v>0</v>
      </c>
      <c r="P104" s="27">
        <f ca="1"/>
        <v>-251.08312670499919</v>
      </c>
      <c r="Q104" s="28">
        <f ca="1"/>
        <v>-479.00827340728955</v>
      </c>
      <c r="R104" s="28">
        <v>0</v>
      </c>
      <c r="S104" s="28"/>
      <c r="T104" s="35" t="e">
        <f ca="1"/>
        <v>#DIV/0!</v>
      </c>
      <c r="U104" s="30">
        <f ca="1"/>
        <v>-0.66801905034699571</v>
      </c>
      <c r="V104" s="31">
        <v>0</v>
      </c>
      <c r="W104" s="32">
        <f ca="1"/>
        <v>-0.66801905034699571</v>
      </c>
      <c r="X104" s="32"/>
      <c r="Y104" s="28">
        <f t="shared" ca="1" si="32"/>
        <v>-227.92514670229036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33"/>
        <v>0</v>
      </c>
      <c r="N105" s="25">
        <v>128260.10148129714</v>
      </c>
      <c r="O105" s="26">
        <v>0</v>
      </c>
      <c r="P105" s="27">
        <f ca="1"/>
        <v>-373.49701845676987</v>
      </c>
      <c r="Q105" s="28">
        <f ca="1"/>
        <v>-745.87481607797508</v>
      </c>
      <c r="R105" s="28">
        <v>0</v>
      </c>
      <c r="S105" s="28"/>
      <c r="T105" s="35" t="e">
        <f ca="1"/>
        <v>#DIV/0!</v>
      </c>
      <c r="U105" s="30">
        <f ca="1"/>
        <v>-0.58153300010193609</v>
      </c>
      <c r="V105" s="31">
        <v>0</v>
      </c>
      <c r="W105" s="32">
        <f ca="1"/>
        <v>-0.58153300010193609</v>
      </c>
      <c r="X105" s="32"/>
      <c r="Y105" s="28">
        <f t="shared" ca="1" si="32"/>
        <v>-372.37779762120522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33"/>
        <v>0</v>
      </c>
      <c r="N106" s="25">
        <v>82740.047567993897</v>
      </c>
      <c r="O106" s="26">
        <v>0</v>
      </c>
      <c r="P106" s="27">
        <f ca="1"/>
        <v>0</v>
      </c>
      <c r="Q106" s="28">
        <f ca="1"/>
        <v>-171.74837444804515</v>
      </c>
      <c r="R106" s="28">
        <v>0</v>
      </c>
      <c r="S106" s="28"/>
      <c r="T106" s="35" t="e">
        <f ca="1"/>
        <v>#DIV/0!</v>
      </c>
      <c r="U106" s="30">
        <f ca="1"/>
        <v>-0.2075758710519307</v>
      </c>
      <c r="V106" s="31">
        <v>0</v>
      </c>
      <c r="W106" s="32">
        <f ca="1"/>
        <v>-0.2075758710519307</v>
      </c>
      <c r="X106" s="32"/>
      <c r="Y106" s="28">
        <f t="shared" ca="1" si="32"/>
        <v>-171.74837444804515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33"/>
        <v>0</v>
      </c>
      <c r="N107" s="25">
        <v>391528.82529913692</v>
      </c>
      <c r="O107" s="26">
        <v>0</v>
      </c>
      <c r="P107" s="27">
        <f ca="1"/>
        <v>0</v>
      </c>
      <c r="Q107" s="28">
        <f ca="1"/>
        <v>-1239.2291299927342</v>
      </c>
      <c r="R107" s="28">
        <v>0</v>
      </c>
      <c r="S107" s="28"/>
      <c r="T107" s="35" t="e">
        <f ca="1"/>
        <v>#DIV/0!</v>
      </c>
      <c r="U107" s="30">
        <f ca="1"/>
        <v>-0.31651031799406726</v>
      </c>
      <c r="V107" s="31">
        <v>0</v>
      </c>
      <c r="W107" s="32">
        <f ca="1"/>
        <v>-0.31651031799406726</v>
      </c>
      <c r="X107" s="32"/>
      <c r="Y107" s="28">
        <f t="shared" ca="1" si="32"/>
        <v>-1239.2291299927342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33"/>
        <v>0</v>
      </c>
      <c r="N108" s="25">
        <v>189458.13683035813</v>
      </c>
      <c r="O108" s="26">
        <v>0</v>
      </c>
      <c r="P108" s="27">
        <f ca="1"/>
        <v>-32.697445922568335</v>
      </c>
      <c r="Q108" s="28">
        <f ca="1"/>
        <v>-421.76834234151704</v>
      </c>
      <c r="R108" s="28">
        <v>0</v>
      </c>
      <c r="S108" s="28"/>
      <c r="T108" s="35" t="e">
        <f ca="1"/>
        <v>#DIV/0!</v>
      </c>
      <c r="U108" s="30">
        <f ca="1"/>
        <v>-0.22261822553399793</v>
      </c>
      <c r="V108" s="31">
        <v>0</v>
      </c>
      <c r="W108" s="32">
        <f ca="1"/>
        <v>-0.22261822553399793</v>
      </c>
      <c r="X108" s="32"/>
      <c r="Y108" s="28">
        <f t="shared" ca="1" si="32"/>
        <v>-389.07089641894868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33"/>
        <v>0</v>
      </c>
      <c r="N109" s="25">
        <v>41738.580128815491</v>
      </c>
      <c r="O109" s="26">
        <v>0</v>
      </c>
      <c r="P109" s="27">
        <f ca="1"/>
        <v>-106.19567372197582</v>
      </c>
      <c r="Q109" s="28">
        <f ca="1"/>
        <v>-192.82726253400841</v>
      </c>
      <c r="R109" s="28">
        <v>0</v>
      </c>
      <c r="S109" s="28"/>
      <c r="T109" s="35" t="e">
        <f ca="1"/>
        <v>#DIV/0!</v>
      </c>
      <c r="U109" s="30">
        <f ca="1"/>
        <v>-0.46198807419633398</v>
      </c>
      <c r="V109" s="31">
        <v>0</v>
      </c>
      <c r="W109" s="32">
        <f ca="1"/>
        <v>-0.46198807419633398</v>
      </c>
      <c r="X109" s="32"/>
      <c r="Y109" s="28">
        <f t="shared" ca="1" si="32"/>
        <v>-86.631588812032589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33"/>
        <v>0</v>
      </c>
      <c r="N110" s="25">
        <v>41305.047776195424</v>
      </c>
      <c r="O110" s="26">
        <v>0</v>
      </c>
      <c r="P110" s="27">
        <f ca="1"/>
        <v>-25.330638911351489</v>
      </c>
      <c r="Q110" s="28">
        <f ca="1"/>
        <v>-138.88253799274932</v>
      </c>
      <c r="R110" s="28">
        <v>0</v>
      </c>
      <c r="S110" s="28"/>
      <c r="T110" s="35" t="e">
        <f ca="1"/>
        <v>#DIV/0!</v>
      </c>
      <c r="U110" s="30">
        <f ca="1"/>
        <v>-0.33623623617447779</v>
      </c>
      <c r="V110" s="31">
        <v>0</v>
      </c>
      <c r="W110" s="32">
        <f ca="1"/>
        <v>-0.33623623617447779</v>
      </c>
      <c r="X110" s="32"/>
      <c r="Y110" s="28">
        <f t="shared" ca="1" si="32"/>
        <v>-113.55189908139783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33"/>
        <v>0</v>
      </c>
      <c r="N111" s="25">
        <v>72926.366766978666</v>
      </c>
      <c r="O111" s="26">
        <v>0</v>
      </c>
      <c r="P111" s="27">
        <f ca="1"/>
        <v>0</v>
      </c>
      <c r="Q111" s="28">
        <f ca="1"/>
        <v>-40.041696615739603</v>
      </c>
      <c r="R111" s="28">
        <v>0</v>
      </c>
      <c r="S111" s="28"/>
      <c r="T111" s="35" t="e">
        <f ca="1"/>
        <v>#DIV/0!</v>
      </c>
      <c r="U111" s="30">
        <f ca="1"/>
        <v>-5.490702250899826E-2</v>
      </c>
      <c r="V111" s="31">
        <v>0</v>
      </c>
      <c r="W111" s="32">
        <f ca="1"/>
        <v>-5.490702250899826E-2</v>
      </c>
      <c r="X111" s="32"/>
      <c r="Y111" s="28">
        <f t="shared" ca="1" si="32"/>
        <v>-40.041696615739603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33"/>
        <v>0</v>
      </c>
      <c r="N112" s="25">
        <v>66794.935241650674</v>
      </c>
      <c r="O112" s="26">
        <v>0</v>
      </c>
      <c r="P112" s="27">
        <f ca="1"/>
        <v>0</v>
      </c>
      <c r="Q112" s="28">
        <f ca="1"/>
        <v>-18.132052276821717</v>
      </c>
      <c r="R112" s="28">
        <v>0</v>
      </c>
      <c r="S112" s="28"/>
      <c r="T112" s="35" t="e">
        <f ca="1"/>
        <v>#DIV/0!</v>
      </c>
      <c r="U112" s="30">
        <f ca="1"/>
        <v>-2.7145849024665703E-2</v>
      </c>
      <c r="V112" s="31">
        <v>0</v>
      </c>
      <c r="W112" s="32">
        <f ca="1"/>
        <v>-2.7145849024665703E-2</v>
      </c>
      <c r="X112" s="32"/>
      <c r="Y112" s="28">
        <f t="shared" ca="1" si="32"/>
        <v>-18.132052276821717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33"/>
        <v>0</v>
      </c>
      <c r="N113" s="25">
        <v>49003.545617293945</v>
      </c>
      <c r="O113" s="26">
        <v>0</v>
      </c>
      <c r="P113" s="27">
        <f ca="1"/>
        <v>-19.165161673607301</v>
      </c>
      <c r="Q113" s="28">
        <f ca="1"/>
        <v>-85.766812951619826</v>
      </c>
      <c r="R113" s="28">
        <v>0</v>
      </c>
      <c r="S113" s="28"/>
      <c r="T113" s="35" t="e">
        <f ca="1"/>
        <v>#DIV/0!</v>
      </c>
      <c r="U113" s="30">
        <f ca="1"/>
        <v>-0.17502164766084127</v>
      </c>
      <c r="V113" s="31">
        <v>0</v>
      </c>
      <c r="W113" s="32">
        <f ca="1"/>
        <v>-0.17502164766084127</v>
      </c>
      <c r="X113" s="32"/>
      <c r="Y113" s="28">
        <f t="shared" ca="1" si="32"/>
        <v>-66.601651278012525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33"/>
        <v>0</v>
      </c>
      <c r="N114" s="25">
        <v>30955.849879213376</v>
      </c>
      <c r="O114" s="26">
        <v>0</v>
      </c>
      <c r="P114" s="27">
        <f ca="1"/>
        <v>0</v>
      </c>
      <c r="Q114" s="28">
        <f ca="1"/>
        <v>-121.05730021058258</v>
      </c>
      <c r="R114" s="28">
        <v>0</v>
      </c>
      <c r="S114" s="28"/>
      <c r="T114" s="35" t="e">
        <f ca="1"/>
        <v>#DIV/0!</v>
      </c>
      <c r="U114" s="30">
        <f ca="1"/>
        <v>-0.39106437291476748</v>
      </c>
      <c r="V114" s="31">
        <v>0</v>
      </c>
      <c r="W114" s="32">
        <f ca="1"/>
        <v>-0.39106437291476748</v>
      </c>
      <c r="X114" s="32"/>
      <c r="Y114" s="28">
        <f t="shared" ca="1" si="32"/>
        <v>-121.05730021058258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33"/>
        <v>0</v>
      </c>
      <c r="N115" s="25">
        <v>13217.025142979855</v>
      </c>
      <c r="O115" s="26">
        <v>0</v>
      </c>
      <c r="P115" s="27">
        <f ca="1"/>
        <v>-33.719385378538909</v>
      </c>
      <c r="Q115" s="28">
        <f ca="1"/>
        <v>-68.678438929308115</v>
      </c>
      <c r="R115" s="28">
        <v>0</v>
      </c>
      <c r="S115" s="28"/>
      <c r="T115" s="35" t="e">
        <f ca="1"/>
        <v>#DIV/0!</v>
      </c>
      <c r="U115" s="30">
        <f ca="1"/>
        <v>-0.51962100538021794</v>
      </c>
      <c r="V115" s="31">
        <v>0</v>
      </c>
      <c r="W115" s="32">
        <f ca="1"/>
        <v>-0.51962100538021794</v>
      </c>
      <c r="X115" s="32"/>
      <c r="Y115" s="28">
        <f t="shared" ca="1" si="32"/>
        <v>-34.959053550769205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33"/>
        <v>0</v>
      </c>
      <c r="N116" s="25">
        <v>87447.264669503682</v>
      </c>
      <c r="O116" s="26">
        <v>0</v>
      </c>
      <c r="P116" s="27">
        <f ca="1"/>
        <v>0</v>
      </c>
      <c r="Q116" s="28">
        <f ca="1"/>
        <v>-268.32990163673497</v>
      </c>
      <c r="R116" s="28">
        <v>0</v>
      </c>
      <c r="S116" s="28"/>
      <c r="T116" s="35" t="e">
        <f ca="1"/>
        <v>#DIV/0!</v>
      </c>
      <c r="U116" s="30">
        <f ca="1"/>
        <v>-0.3068476785990451</v>
      </c>
      <c r="V116" s="31">
        <v>0</v>
      </c>
      <c r="W116" s="32">
        <f ca="1"/>
        <v>-0.3068476785990451</v>
      </c>
      <c r="X116" s="32"/>
      <c r="Y116" s="28">
        <f t="shared" ca="1" si="32"/>
        <v>-268.32990163673497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33"/>
        <v>0</v>
      </c>
      <c r="N117" s="25">
        <v>22664.796909738627</v>
      </c>
      <c r="O117" s="26">
        <v>0</v>
      </c>
      <c r="P117" s="27">
        <f ca="1"/>
        <v>0</v>
      </c>
      <c r="Q117" s="28">
        <f ca="1"/>
        <v>-32.571951621912127</v>
      </c>
      <c r="R117" s="28">
        <v>0</v>
      </c>
      <c r="S117" s="28"/>
      <c r="T117" s="35" t="e">
        <f ca="1"/>
        <v>#DIV/0!</v>
      </c>
      <c r="U117" s="30">
        <f ca="1"/>
        <v>-0.14371164123653182</v>
      </c>
      <c r="V117" s="31">
        <v>0</v>
      </c>
      <c r="W117" s="32">
        <f ca="1"/>
        <v>-0.14371164123653182</v>
      </c>
      <c r="X117" s="32"/>
      <c r="Y117" s="28">
        <f t="shared" ca="1" si="32"/>
        <v>-32.571951621912127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33"/>
        <v>0</v>
      </c>
      <c r="N118" s="25">
        <v>8266.0090429103147</v>
      </c>
      <c r="O118" s="26">
        <v>0</v>
      </c>
      <c r="P118" s="27">
        <f ca="1"/>
        <v>0</v>
      </c>
      <c r="Q118" s="28">
        <f ca="1"/>
        <v>-13.141140824276619</v>
      </c>
      <c r="R118" s="28">
        <v>0</v>
      </c>
      <c r="S118" s="28"/>
      <c r="T118" s="35" t="e">
        <f ca="1"/>
        <v>#DIV/0!</v>
      </c>
      <c r="U118" s="30">
        <f ca="1"/>
        <v>-0.15897806010202301</v>
      </c>
      <c r="V118" s="31">
        <v>0</v>
      </c>
      <c r="W118" s="32">
        <f ca="1"/>
        <v>-0.15897806010202301</v>
      </c>
      <c r="X118" s="32"/>
      <c r="Y118" s="28">
        <f t="shared" ca="1" si="32"/>
        <v>-13.141140824276619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33"/>
        <v>0</v>
      </c>
      <c r="N119" s="25">
        <v>23792.18277746598</v>
      </c>
      <c r="O119" s="26">
        <v>0</v>
      </c>
      <c r="P119" s="27">
        <f ca="1"/>
        <v>-122.37775849953115</v>
      </c>
      <c r="Q119" s="28">
        <f ca="1"/>
        <v>-167.98799450400324</v>
      </c>
      <c r="R119" s="28">
        <v>0</v>
      </c>
      <c r="S119" s="28"/>
      <c r="T119" s="35" t="e">
        <f ca="1"/>
        <v>#DIV/0!</v>
      </c>
      <c r="U119" s="30">
        <f ca="1"/>
        <v>-0.70606381968075582</v>
      </c>
      <c r="V119" s="31">
        <v>0</v>
      </c>
      <c r="W119" s="32">
        <f ca="1"/>
        <v>-0.70606381968075582</v>
      </c>
      <c r="X119" s="32"/>
      <c r="Y119" s="28">
        <f t="shared" ca="1" si="32"/>
        <v>-45.610236004472085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33"/>
        <v>0</v>
      </c>
      <c r="N120" s="25">
        <v>18417.012453668827</v>
      </c>
      <c r="O120" s="26">
        <v>0</v>
      </c>
      <c r="P120" s="27">
        <f ca="1"/>
        <v>0</v>
      </c>
      <c r="Q120" s="28">
        <f ca="1"/>
        <v>-57.302897608649118</v>
      </c>
      <c r="R120" s="28">
        <v>0</v>
      </c>
      <c r="S120" s="28"/>
      <c r="T120" s="35" t="e">
        <f ca="1"/>
        <v>#DIV/0!</v>
      </c>
      <c r="U120" s="30">
        <f ca="1"/>
        <v>-0.31114111342870865</v>
      </c>
      <c r="V120" s="31">
        <v>0</v>
      </c>
      <c r="W120" s="32">
        <f ca="1"/>
        <v>-0.31114111342870865</v>
      </c>
      <c r="X120" s="32"/>
      <c r="Y120" s="28">
        <f t="shared" ca="1" si="32"/>
        <v>-57.302897608649118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33"/>
        <v>0</v>
      </c>
      <c r="N121" s="25">
        <v>30187.653877255405</v>
      </c>
      <c r="O121" s="26">
        <v>0</v>
      </c>
      <c r="P121" s="27">
        <f ca="1"/>
        <v>0</v>
      </c>
      <c r="Q121" s="28">
        <f ca="1"/>
        <v>-63.345298514291599</v>
      </c>
      <c r="R121" s="28">
        <v>0</v>
      </c>
      <c r="S121" s="28"/>
      <c r="T121" s="35" t="e">
        <f ca="1"/>
        <v>#DIV/0!</v>
      </c>
      <c r="U121" s="30">
        <f ca="1"/>
        <v>-0.20983842855710788</v>
      </c>
      <c r="V121" s="31">
        <v>0</v>
      </c>
      <c r="W121" s="32">
        <f ca="1"/>
        <v>-0.20983842855710788</v>
      </c>
      <c r="X121" s="32"/>
      <c r="Y121" s="28">
        <f t="shared" ca="1" si="32"/>
        <v>-63.345298514291599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33"/>
        <v>0</v>
      </c>
      <c r="N122" s="25">
        <v>15993.323203889777</v>
      </c>
      <c r="O122" s="26">
        <v>0</v>
      </c>
      <c r="P122" s="27">
        <f ca="1"/>
        <v>0</v>
      </c>
      <c r="Q122" s="28">
        <f ca="1"/>
        <v>-33.16055855585391</v>
      </c>
      <c r="R122" s="28">
        <v>0</v>
      </c>
      <c r="S122" s="28"/>
      <c r="T122" s="35" t="e">
        <f ca="1"/>
        <v>#DIV/0!</v>
      </c>
      <c r="U122" s="30">
        <f ca="1"/>
        <v>-0.20734001391148554</v>
      </c>
      <c r="V122" s="31">
        <v>0</v>
      </c>
      <c r="W122" s="32">
        <f ca="1"/>
        <v>-0.20734001391148554</v>
      </c>
      <c r="X122" s="32"/>
      <c r="Y122" s="28">
        <f t="shared" ca="1" si="32"/>
        <v>-33.16055855585391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33"/>
        <v>0</v>
      </c>
      <c r="N123" s="25">
        <v>40435.996196369502</v>
      </c>
      <c r="O123" s="26">
        <v>0</v>
      </c>
      <c r="P123" s="27">
        <f ca="1"/>
        <v>0</v>
      </c>
      <c r="Q123" s="28">
        <f ca="1"/>
        <v>-18.337518057218897</v>
      </c>
      <c r="R123" s="28">
        <v>0</v>
      </c>
      <c r="S123" s="28"/>
      <c r="T123" s="35" t="e">
        <f ca="1"/>
        <v>#DIV/0!</v>
      </c>
      <c r="U123" s="30">
        <f ca="1"/>
        <v>-4.5349490014209931E-2</v>
      </c>
      <c r="V123" s="31">
        <v>0</v>
      </c>
      <c r="W123" s="32">
        <f ca="1"/>
        <v>-4.5349490014209931E-2</v>
      </c>
      <c r="X123" s="32"/>
      <c r="Y123" s="28">
        <f t="shared" ca="1" si="32"/>
        <v>-18.337518057218897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33"/>
        <v>0</v>
      </c>
      <c r="N124" s="25">
        <v>20283.649769994921</v>
      </c>
      <c r="O124" s="26">
        <v>0</v>
      </c>
      <c r="P124" s="27">
        <f ca="1"/>
        <v>-857.8563234464857</v>
      </c>
      <c r="Q124" s="28">
        <f ca="1"/>
        <v>-886.49138594540352</v>
      </c>
      <c r="R124" s="28">
        <v>0</v>
      </c>
      <c r="S124" s="28"/>
      <c r="T124" s="35" t="e">
        <f ca="1"/>
        <v>#DIV/0!</v>
      </c>
      <c r="U124" s="30">
        <f ca="1"/>
        <v>-4.3704727502087284</v>
      </c>
      <c r="V124" s="31">
        <v>0</v>
      </c>
      <c r="W124" s="32">
        <f ca="1"/>
        <v>-4.3704727502087284</v>
      </c>
      <c r="X124" s="32"/>
      <c r="Y124" s="28">
        <f t="shared" ca="1" si="32"/>
        <v>-28.635062498917819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33"/>
        <v>0</v>
      </c>
      <c r="N125" s="25">
        <v>24446.684629615116</v>
      </c>
      <c r="O125" s="26">
        <v>0</v>
      </c>
      <c r="P125" s="27">
        <f ca="1"/>
        <v>0</v>
      </c>
      <c r="Q125" s="28">
        <f ca="1"/>
        <v>-16.307519108990888</v>
      </c>
      <c r="R125" s="28">
        <v>0</v>
      </c>
      <c r="S125" s="28"/>
      <c r="T125" s="35" t="e">
        <f ca="1"/>
        <v>#DIV/0!</v>
      </c>
      <c r="U125" s="30">
        <f ca="1"/>
        <v>-6.6706464929954926E-2</v>
      </c>
      <c r="V125" s="31">
        <v>0</v>
      </c>
      <c r="W125" s="32">
        <f ca="1"/>
        <v>-6.6706464929954926E-2</v>
      </c>
      <c r="X125" s="32"/>
      <c r="Y125" s="28">
        <f t="shared" ca="1" si="32"/>
        <v>-16.307519108990888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33"/>
        <v>0</v>
      </c>
      <c r="N126" s="25">
        <v>28900.97379323568</v>
      </c>
      <c r="O126" s="26">
        <v>0</v>
      </c>
      <c r="P126" s="27">
        <f ca="1"/>
        <v>-24.014012747273057</v>
      </c>
      <c r="Q126" s="28">
        <f ca="1"/>
        <v>-175.34405990243476</v>
      </c>
      <c r="R126" s="28">
        <v>0</v>
      </c>
      <c r="S126" s="28"/>
      <c r="T126" s="35" t="e">
        <f ca="1"/>
        <v>#DIV/0!</v>
      </c>
      <c r="U126" s="30">
        <f ca="1"/>
        <v>-0.60670640773867057</v>
      </c>
      <c r="V126" s="31">
        <v>0</v>
      </c>
      <c r="W126" s="32">
        <f ca="1"/>
        <v>-0.60670640773867057</v>
      </c>
      <c r="X126" s="32"/>
      <c r="Y126" s="28">
        <f t="shared" ca="1" si="32"/>
        <v>-151.33004715516171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33"/>
        <v>0</v>
      </c>
      <c r="N127" s="25">
        <v>227432.6959549243</v>
      </c>
      <c r="O127" s="26">
        <v>0</v>
      </c>
      <c r="P127" s="27">
        <f ca="1"/>
        <v>0</v>
      </c>
      <c r="Q127" s="28">
        <f ca="1"/>
        <v>-388.82707598570181</v>
      </c>
      <c r="R127" s="28">
        <v>0</v>
      </c>
      <c r="S127" s="28"/>
      <c r="T127" s="35" t="e">
        <f ca="1"/>
        <v>#DIV/0!</v>
      </c>
      <c r="U127" s="30">
        <f ca="1"/>
        <v>-0.17096357863284742</v>
      </c>
      <c r="V127" s="31">
        <v>0</v>
      </c>
      <c r="W127" s="32">
        <f ca="1"/>
        <v>-0.17096357863284742</v>
      </c>
      <c r="X127" s="32"/>
      <c r="Y127" s="28">
        <f t="shared" ca="1" si="32"/>
        <v>-388.82707598570181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33"/>
        <v>0</v>
      </c>
      <c r="N128" s="25">
        <v>112516.67265559745</v>
      </c>
      <c r="O128" s="26">
        <v>0</v>
      </c>
      <c r="P128" s="27">
        <f ca="1"/>
        <v>0</v>
      </c>
      <c r="Q128" s="28">
        <f ca="1"/>
        <v>-208.18486422765616</v>
      </c>
      <c r="R128" s="28">
        <v>0</v>
      </c>
      <c r="S128" s="28"/>
      <c r="T128" s="35" t="e">
        <f ca="1"/>
        <v>#DIV/0!</v>
      </c>
      <c r="U128" s="30">
        <f ca="1"/>
        <v>-0.18502579156858798</v>
      </c>
      <c r="V128" s="31">
        <v>0</v>
      </c>
      <c r="W128" s="32">
        <f ca="1"/>
        <v>-0.18502579156858798</v>
      </c>
      <c r="X128" s="32"/>
      <c r="Y128" s="28">
        <f t="shared" ca="1" si="32"/>
        <v>-208.18486422765616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33"/>
        <v>0</v>
      </c>
      <c r="N129" s="25">
        <v>50537.283902945928</v>
      </c>
      <c r="O129" s="26">
        <v>0</v>
      </c>
      <c r="P129" s="27">
        <f ca="1"/>
        <v>0</v>
      </c>
      <c r="Q129" s="28">
        <f ca="1"/>
        <v>-92.049342315336261</v>
      </c>
      <c r="R129" s="28">
        <v>0</v>
      </c>
      <c r="S129" s="28"/>
      <c r="T129" s="35" t="e">
        <f ca="1"/>
        <v>#DIV/0!</v>
      </c>
      <c r="U129" s="30">
        <f ca="1"/>
        <v>-0.18214145123452213</v>
      </c>
      <c r="V129" s="31">
        <v>0</v>
      </c>
      <c r="W129" s="32">
        <f ca="1"/>
        <v>-0.18214145123452213</v>
      </c>
      <c r="X129" s="32"/>
      <c r="Y129" s="28">
        <f t="shared" ca="1" si="32"/>
        <v>-92.049342315336261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33"/>
        <v>0</v>
      </c>
      <c r="N130" s="25">
        <v>10008.334557223723</v>
      </c>
      <c r="O130" s="26">
        <v>0</v>
      </c>
      <c r="P130" s="27">
        <f ca="1"/>
        <v>0</v>
      </c>
      <c r="Q130" s="28">
        <f ca="1"/>
        <v>-22.121760273064893</v>
      </c>
      <c r="R130" s="28">
        <v>0</v>
      </c>
      <c r="S130" s="28"/>
      <c r="T130" s="35" t="e">
        <f ca="1"/>
        <v>#DIV/0!</v>
      </c>
      <c r="U130" s="30">
        <f ca="1"/>
        <v>-0.22103338119425728</v>
      </c>
      <c r="V130" s="31">
        <v>0</v>
      </c>
      <c r="W130" s="32">
        <f ca="1"/>
        <v>-0.22103338119425728</v>
      </c>
      <c r="X130" s="32"/>
      <c r="Y130" s="28">
        <f t="shared" ca="1" si="32"/>
        <v>-22.121760273064893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33"/>
        <v>0</v>
      </c>
      <c r="N131" s="25">
        <v>84475.043216879538</v>
      </c>
      <c r="O131" s="26">
        <v>0</v>
      </c>
      <c r="P131" s="27">
        <f ca="1"/>
        <v>-773.19570545830391</v>
      </c>
      <c r="Q131" s="28">
        <f ca="1"/>
        <v>-942.53656729518389</v>
      </c>
      <c r="R131" s="28">
        <v>0</v>
      </c>
      <c r="S131" s="28"/>
      <c r="T131" s="35" t="e">
        <f ca="1"/>
        <v>#DIV/0!</v>
      </c>
      <c r="U131" s="30">
        <f ca="1"/>
        <v>-1.1157574253917033</v>
      </c>
      <c r="V131" s="31">
        <v>0</v>
      </c>
      <c r="W131" s="32">
        <f ca="1"/>
        <v>-1.1157574253917033</v>
      </c>
      <c r="X131" s="32"/>
      <c r="Y131" s="28">
        <f t="shared" ca="1" si="32"/>
        <v>-169.34086183687998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33"/>
        <v>0</v>
      </c>
      <c r="N132" s="25">
        <v>22203.026640408076</v>
      </c>
      <c r="O132" s="26">
        <v>0</v>
      </c>
      <c r="P132" s="27">
        <f ca="1"/>
        <v>0</v>
      </c>
      <c r="Q132" s="28">
        <f ca="1"/>
        <v>-2.4451175728651138</v>
      </c>
      <c r="R132" s="28">
        <v>0</v>
      </c>
      <c r="S132" s="28"/>
      <c r="T132" s="35" t="e">
        <f ca="1"/>
        <v>#DIV/0!</v>
      </c>
      <c r="U132" s="30">
        <f ca="1"/>
        <v>-1.1012541724447411E-2</v>
      </c>
      <c r="V132" s="31">
        <v>0</v>
      </c>
      <c r="W132" s="32">
        <f ca="1"/>
        <v>-1.1012541724447411E-2</v>
      </c>
      <c r="X132" s="32"/>
      <c r="Y132" s="28">
        <f t="shared" ca="1" si="32"/>
        <v>-2.4451175728651138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33"/>
        <v>0</v>
      </c>
      <c r="N133" s="25">
        <v>26702.701909743511</v>
      </c>
      <c r="O133" s="26">
        <v>0</v>
      </c>
      <c r="P133" s="27">
        <f ca="1"/>
        <v>-62.067537244561301</v>
      </c>
      <c r="Q133" s="28">
        <f ca="1"/>
        <v>-76.041618253768874</v>
      </c>
      <c r="R133" s="28">
        <v>0</v>
      </c>
      <c r="S133" s="28"/>
      <c r="T133" s="35" t="e">
        <f ca="1"/>
        <v>#DIV/0!</v>
      </c>
      <c r="U133" s="30">
        <f ca="1"/>
        <v>-0.28477125090484628</v>
      </c>
      <c r="V133" s="31">
        <v>0</v>
      </c>
      <c r="W133" s="32">
        <f ca="1"/>
        <v>-0.28477125090484628</v>
      </c>
      <c r="X133" s="32"/>
      <c r="Y133" s="28">
        <f t="shared" ca="1" si="32"/>
        <v>-13.974081009207573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33"/>
        <v>0</v>
      </c>
      <c r="N134" s="25">
        <v>14521.061396237146</v>
      </c>
      <c r="O134" s="26">
        <v>0</v>
      </c>
      <c r="P134" s="27">
        <f ca="1"/>
        <v>0</v>
      </c>
      <c r="Q134" s="28">
        <f ca="1"/>
        <v>-15.773533925167971</v>
      </c>
      <c r="R134" s="28">
        <v>0</v>
      </c>
      <c r="S134" s="28"/>
      <c r="T134" s="35" t="e">
        <f ca="1"/>
        <v>#DIV/0!</v>
      </c>
      <c r="U134" s="30">
        <f ca="1"/>
        <v>-0.10862521336942614</v>
      </c>
      <c r="V134" s="31">
        <v>0</v>
      </c>
      <c r="W134" s="32">
        <f ca="1"/>
        <v>-0.10862521336942614</v>
      </c>
      <c r="X134" s="32"/>
      <c r="Y134" s="28">
        <f t="shared" ref="Y134:Y180" ca="1" si="34">Q134-P134</f>
        <v>-15.773533925167971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33"/>
        <v>0</v>
      </c>
      <c r="N135" s="25">
        <v>16566.84997703306</v>
      </c>
      <c r="O135" s="26">
        <v>0</v>
      </c>
      <c r="P135" s="27">
        <f ca="1"/>
        <v>0</v>
      </c>
      <c r="Q135" s="28">
        <f ca="1"/>
        <v>-35.22715244274579</v>
      </c>
      <c r="R135" s="28">
        <v>0</v>
      </c>
      <c r="S135" s="28"/>
      <c r="T135" s="35" t="e">
        <f ca="1"/>
        <v>#DIV/0!</v>
      </c>
      <c r="U135" s="30">
        <f ca="1"/>
        <v>-0.21263639431504397</v>
      </c>
      <c r="V135" s="31">
        <v>0</v>
      </c>
      <c r="W135" s="32">
        <f ca="1"/>
        <v>-0.21263639431504397</v>
      </c>
      <c r="X135" s="32"/>
      <c r="Y135" s="28">
        <f t="shared" ca="1" si="34"/>
        <v>-35.22715244274579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35">SUM(I136:L136)</f>
        <v>0</v>
      </c>
      <c r="N136" s="25">
        <v>39840.269394808085</v>
      </c>
      <c r="O136" s="26">
        <v>0</v>
      </c>
      <c r="P136" s="27">
        <f ca="1"/>
        <v>-62.230847657337009</v>
      </c>
      <c r="Q136" s="28">
        <f ca="1"/>
        <v>-87.327311541752763</v>
      </c>
      <c r="R136" s="28">
        <v>0</v>
      </c>
      <c r="S136" s="28"/>
      <c r="T136" s="35" t="e">
        <f ca="1"/>
        <v>#DIV/0!</v>
      </c>
      <c r="U136" s="30">
        <f ca="1"/>
        <v>-0.21919357692177932</v>
      </c>
      <c r="V136" s="31">
        <v>0</v>
      </c>
      <c r="W136" s="32">
        <f ca="1"/>
        <v>-0.21919357692177932</v>
      </c>
      <c r="X136" s="32"/>
      <c r="Y136" s="28">
        <f t="shared" ca="1" si="34"/>
        <v>-25.096463884415755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35"/>
        <v>0</v>
      </c>
      <c r="N137" s="25">
        <v>129122.73465730433</v>
      </c>
      <c r="O137" s="26">
        <v>0</v>
      </c>
      <c r="P137" s="27">
        <f ca="1"/>
        <v>-151.48982594132917</v>
      </c>
      <c r="Q137" s="28">
        <f ca="1"/>
        <v>-211.72116024153522</v>
      </c>
      <c r="R137" s="28">
        <v>0</v>
      </c>
      <c r="S137" s="28"/>
      <c r="T137" s="35" t="e">
        <f ca="1"/>
        <v>#DIV/0!</v>
      </c>
      <c r="U137" s="30">
        <f ca="1"/>
        <v>-0.16396892522718762</v>
      </c>
      <c r="V137" s="31">
        <v>0</v>
      </c>
      <c r="W137" s="32">
        <f ca="1"/>
        <v>-0.16396892522718762</v>
      </c>
      <c r="X137" s="32"/>
      <c r="Y137" s="28">
        <f t="shared" ca="1" si="34"/>
        <v>-60.231334300206044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35"/>
        <v>0</v>
      </c>
      <c r="N138" s="25">
        <v>20964.210068887114</v>
      </c>
      <c r="O138" s="26">
        <v>0</v>
      </c>
      <c r="P138" s="27">
        <f ca="1"/>
        <v>0</v>
      </c>
      <c r="Q138" s="28">
        <f ca="1"/>
        <v>-10.653321510461616</v>
      </c>
      <c r="R138" s="28">
        <v>0</v>
      </c>
      <c r="S138" s="28"/>
      <c r="T138" s="35" t="e">
        <f ca="1"/>
        <v>#DIV/0!</v>
      </c>
      <c r="U138" s="30">
        <f ca="1"/>
        <v>-5.0816708454339332E-2</v>
      </c>
      <c r="V138" s="31">
        <v>0</v>
      </c>
      <c r="W138" s="32">
        <f ca="1"/>
        <v>-5.0816708454339332E-2</v>
      </c>
      <c r="X138" s="32"/>
      <c r="Y138" s="28">
        <f t="shared" ca="1" si="34"/>
        <v>-10.653321510461616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35"/>
        <v>0</v>
      </c>
      <c r="N139" s="25">
        <v>41819.827179430424</v>
      </c>
      <c r="O139" s="26">
        <v>0</v>
      </c>
      <c r="P139" s="27">
        <f ca="1"/>
        <v>-947.88158544467672</v>
      </c>
      <c r="Q139" s="28">
        <f ca="1"/>
        <v>-966.82903708872789</v>
      </c>
      <c r="R139" s="28">
        <v>0</v>
      </c>
      <c r="S139" s="28"/>
      <c r="T139" s="35" t="e">
        <f ca="1"/>
        <v>#DIV/0!</v>
      </c>
      <c r="U139" s="30">
        <f ca="1"/>
        <v>-2.3118915172472883</v>
      </c>
      <c r="V139" s="31">
        <v>0</v>
      </c>
      <c r="W139" s="32">
        <f ca="1"/>
        <v>-2.3118915172472883</v>
      </c>
      <c r="X139" s="32"/>
      <c r="Y139" s="28">
        <f t="shared" ca="1" si="34"/>
        <v>-18.947451644051171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35"/>
        <v>0</v>
      </c>
      <c r="N140" s="25">
        <v>115367.59220536525</v>
      </c>
      <c r="O140" s="26">
        <v>0</v>
      </c>
      <c r="P140" s="27">
        <f ca="1"/>
        <v>-376.19994745785743</v>
      </c>
      <c r="Q140" s="28">
        <f ca="1"/>
        <v>-511.75202502121255</v>
      </c>
      <c r="R140" s="28">
        <v>0</v>
      </c>
      <c r="S140" s="28"/>
      <c r="T140" s="35" t="e">
        <f ca="1"/>
        <v>#DIV/0!</v>
      </c>
      <c r="U140" s="30">
        <f ca="1"/>
        <v>-0.44358386548472423</v>
      </c>
      <c r="V140" s="31">
        <v>0</v>
      </c>
      <c r="W140" s="32">
        <f ca="1"/>
        <v>-0.44358386548472423</v>
      </c>
      <c r="X140" s="32"/>
      <c r="Y140" s="28">
        <f t="shared" ca="1" si="34"/>
        <v>-135.55207756335511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35"/>
        <v>0</v>
      </c>
      <c r="N141" s="25">
        <v>111495.09533238443</v>
      </c>
      <c r="O141" s="26">
        <v>0</v>
      </c>
      <c r="P141" s="27">
        <f ca="1"/>
        <v>0</v>
      </c>
      <c r="Q141" s="28">
        <f ca="1"/>
        <v>-159.29729862327395</v>
      </c>
      <c r="R141" s="28">
        <v>0</v>
      </c>
      <c r="S141" s="28"/>
      <c r="T141" s="35" t="e">
        <f ca="1"/>
        <v>#DIV/0!</v>
      </c>
      <c r="U141" s="30">
        <f ca="1"/>
        <v>-0.14287381713821906</v>
      </c>
      <c r="V141" s="31">
        <v>0</v>
      </c>
      <c r="W141" s="32">
        <f ca="1"/>
        <v>-0.14287381713821906</v>
      </c>
      <c r="X141" s="32"/>
      <c r="Y141" s="28">
        <f t="shared" ca="1" si="34"/>
        <v>-159.29729862327395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35"/>
        <v>0</v>
      </c>
      <c r="N142" s="25">
        <v>48771.170658711169</v>
      </c>
      <c r="O142" s="26">
        <v>0</v>
      </c>
      <c r="P142" s="27">
        <f ca="1"/>
        <v>371.89716212739376</v>
      </c>
      <c r="Q142" s="28">
        <f ca="1"/>
        <v>363.52157458421198</v>
      </c>
      <c r="R142" s="28">
        <v>0</v>
      </c>
      <c r="S142" s="28"/>
      <c r="T142" s="35" t="e">
        <f ca="1"/>
        <v>#DIV/0!</v>
      </c>
      <c r="U142" s="30">
        <f ca="1"/>
        <v>0.745361593077287</v>
      </c>
      <c r="V142" s="31">
        <v>0</v>
      </c>
      <c r="W142" s="32">
        <f ca="1"/>
        <v>0.745361593077287</v>
      </c>
      <c r="X142" s="32"/>
      <c r="Y142" s="28">
        <f t="shared" ca="1" si="34"/>
        <v>-8.3755875431817799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35"/>
        <v>0</v>
      </c>
      <c r="N143" s="25">
        <v>473755.70133184211</v>
      </c>
      <c r="O143" s="26">
        <v>0</v>
      </c>
      <c r="P143" s="27">
        <f ca="1"/>
        <v>0</v>
      </c>
      <c r="Q143" s="28">
        <f ca="1"/>
        <v>-403.78592209508395</v>
      </c>
      <c r="R143" s="28">
        <v>0</v>
      </c>
      <c r="S143" s="28"/>
      <c r="T143" s="35" t="e">
        <f ca="1"/>
        <v>#DIV/0!</v>
      </c>
      <c r="U143" s="30">
        <f ca="1"/>
        <v>-8.5230831198430723E-2</v>
      </c>
      <c r="V143" s="31">
        <v>0</v>
      </c>
      <c r="W143" s="32">
        <f ca="1"/>
        <v>-8.5230831198430723E-2</v>
      </c>
      <c r="X143" s="32"/>
      <c r="Y143" s="28">
        <f t="shared" ca="1" si="34"/>
        <v>-403.78592209508395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35"/>
        <v>0</v>
      </c>
      <c r="N144" s="25">
        <v>21339.970038275762</v>
      </c>
      <c r="O144" s="26">
        <v>0</v>
      </c>
      <c r="P144" s="27">
        <f ca="1"/>
        <v>-101.54361375438053</v>
      </c>
      <c r="Q144" s="28">
        <f ca="1"/>
        <v>-103.8508164893867</v>
      </c>
      <c r="R144" s="28">
        <v>0</v>
      </c>
      <c r="S144" s="28"/>
      <c r="T144" s="35" t="e">
        <f ca="1"/>
        <v>#DIV/0!</v>
      </c>
      <c r="U144" s="30">
        <f ca="1"/>
        <v>-0.48664930786274757</v>
      </c>
      <c r="V144" s="31">
        <v>0</v>
      </c>
      <c r="W144" s="32">
        <f ca="1"/>
        <v>-0.48664930786274757</v>
      </c>
      <c r="X144" s="32"/>
      <c r="Y144" s="28">
        <f t="shared" ca="1" si="34"/>
        <v>-2.3072027350061717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35"/>
        <v>0</v>
      </c>
      <c r="N145" s="25">
        <v>6397.2507748040789</v>
      </c>
      <c r="O145" s="26">
        <v>0</v>
      </c>
      <c r="P145" s="27">
        <f ca="1"/>
        <v>0</v>
      </c>
      <c r="Q145" s="28">
        <f ca="1"/>
        <v>-5.7225225601090699</v>
      </c>
      <c r="R145" s="28">
        <v>0</v>
      </c>
      <c r="S145" s="28"/>
      <c r="T145" s="35" t="e">
        <f ca="1"/>
        <v>#DIV/0!</v>
      </c>
      <c r="U145" s="30">
        <f ca="1"/>
        <v>-8.9452840939853992E-2</v>
      </c>
      <c r="V145" s="31">
        <v>0</v>
      </c>
      <c r="W145" s="32">
        <f ca="1"/>
        <v>-8.9452840939853992E-2</v>
      </c>
      <c r="X145" s="32"/>
      <c r="Y145" s="28">
        <f t="shared" ca="1" si="34"/>
        <v>-5.7225225601090699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35"/>
        <v>0</v>
      </c>
      <c r="N146" s="25">
        <v>20472.559324667352</v>
      </c>
      <c r="O146" s="26">
        <v>0</v>
      </c>
      <c r="P146" s="27">
        <f ca="1"/>
        <v>0</v>
      </c>
      <c r="Q146" s="28">
        <f ca="1"/>
        <v>-2.6116614260831983</v>
      </c>
      <c r="R146" s="28">
        <v>0</v>
      </c>
      <c r="S146" s="28"/>
      <c r="T146" s="35" t="e">
        <f ca="1"/>
        <v>#DIV/0!</v>
      </c>
      <c r="U146" s="30">
        <f ca="1"/>
        <v>-1.2756887815859992E-2</v>
      </c>
      <c r="V146" s="31">
        <v>0</v>
      </c>
      <c r="W146" s="32">
        <f ca="1"/>
        <v>-1.2756887815859992E-2</v>
      </c>
      <c r="X146" s="32"/>
      <c r="Y146" s="28">
        <f t="shared" ca="1" si="34"/>
        <v>-2.6116614260831983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35"/>
        <v>0</v>
      </c>
      <c r="N147" s="25">
        <v>5179.3054235105501</v>
      </c>
      <c r="O147" s="26">
        <v>0</v>
      </c>
      <c r="P147" s="27">
        <f ca="1"/>
        <v>0</v>
      </c>
      <c r="Q147" s="28">
        <f ca="1"/>
        <v>-20.67643948730684</v>
      </c>
      <c r="R147" s="28">
        <v>0</v>
      </c>
      <c r="S147" s="28"/>
      <c r="T147" s="35" t="e">
        <f ca="1"/>
        <v>#DIV/0!</v>
      </c>
      <c r="U147" s="30">
        <f ca="1"/>
        <v>-0.39921259312976143</v>
      </c>
      <c r="V147" s="31">
        <v>0</v>
      </c>
      <c r="W147" s="32">
        <f ca="1"/>
        <v>-0.39921259312976143</v>
      </c>
      <c r="X147" s="32"/>
      <c r="Y147" s="28">
        <f t="shared" ca="1" si="34"/>
        <v>-20.67643948730684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35"/>
        <v>0</v>
      </c>
      <c r="N148" s="25">
        <v>188445.9907894409</v>
      </c>
      <c r="O148" s="26">
        <v>0</v>
      </c>
      <c r="P148" s="27">
        <f ca="1"/>
        <v>0</v>
      </c>
      <c r="Q148" s="28">
        <f ca="1"/>
        <v>-19.154148202553305</v>
      </c>
      <c r="R148" s="28">
        <v>0</v>
      </c>
      <c r="S148" s="28"/>
      <c r="T148" s="35" t="e">
        <f ca="1"/>
        <v>#DIV/0!</v>
      </c>
      <c r="U148" s="30">
        <f ca="1"/>
        <v>-1.0164264106820446E-2</v>
      </c>
      <c r="V148" s="31">
        <v>0</v>
      </c>
      <c r="W148" s="32">
        <f ca="1"/>
        <v>-1.0164264106820446E-2</v>
      </c>
      <c r="X148" s="32"/>
      <c r="Y148" s="28">
        <f t="shared" ca="1" si="34"/>
        <v>-19.154148202553305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35"/>
        <v>0</v>
      </c>
      <c r="N149" s="25">
        <v>174152.70058884719</v>
      </c>
      <c r="O149" s="26">
        <v>0</v>
      </c>
      <c r="P149" s="27">
        <f ca="1"/>
        <v>-563.30622502853089</v>
      </c>
      <c r="Q149" s="28">
        <f ca="1"/>
        <v>-574.31089630208885</v>
      </c>
      <c r="R149" s="28">
        <v>0</v>
      </c>
      <c r="S149" s="28"/>
      <c r="T149" s="35" t="e">
        <f ca="1"/>
        <v>#DIV/0!</v>
      </c>
      <c r="U149" s="30">
        <f ca="1"/>
        <v>-0.329774326990177</v>
      </c>
      <c r="V149" s="31">
        <v>0</v>
      </c>
      <c r="W149" s="32">
        <f ca="1"/>
        <v>-0.329774326990177</v>
      </c>
      <c r="X149" s="32"/>
      <c r="Y149" s="28">
        <f t="shared" ca="1" si="34"/>
        <v>-11.00467127355796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35"/>
        <v>0</v>
      </c>
      <c r="N150" s="25">
        <v>824432.15622058453</v>
      </c>
      <c r="O150" s="26">
        <v>0</v>
      </c>
      <c r="P150" s="27">
        <f ca="1"/>
        <v>0</v>
      </c>
      <c r="Q150" s="28">
        <f ca="1"/>
        <v>-2976.592527397449</v>
      </c>
      <c r="R150" s="28">
        <v>0</v>
      </c>
      <c r="S150" s="28"/>
      <c r="T150" s="35" t="e">
        <f ca="1"/>
        <v>#DIV/0!</v>
      </c>
      <c r="U150" s="30">
        <f ca="1"/>
        <v>-0.36104760166596822</v>
      </c>
      <c r="V150" s="31">
        <v>0</v>
      </c>
      <c r="W150" s="32">
        <f ca="1"/>
        <v>-0.36104760166596822</v>
      </c>
      <c r="X150" s="32"/>
      <c r="Y150" s="28">
        <f t="shared" ca="1" si="34"/>
        <v>-2976.592527397449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35"/>
        <v>0</v>
      </c>
      <c r="N151" s="25">
        <v>53514.470054187921</v>
      </c>
      <c r="O151" s="26">
        <v>0</v>
      </c>
      <c r="P151" s="27">
        <f ca="1"/>
        <v>-498.22193836696687</v>
      </c>
      <c r="Q151" s="28">
        <f ca="1"/>
        <v>-610.50845731286063</v>
      </c>
      <c r="R151" s="28">
        <v>0</v>
      </c>
      <c r="S151" s="28"/>
      <c r="T151" s="35" t="e">
        <f ca="1"/>
        <v>#DIV/0!</v>
      </c>
      <c r="U151" s="30">
        <f ca="1"/>
        <v>-1.1408287453742312</v>
      </c>
      <c r="V151" s="31">
        <v>0</v>
      </c>
      <c r="W151" s="32">
        <f ca="1"/>
        <v>-1.1408287453742312</v>
      </c>
      <c r="X151" s="32"/>
      <c r="Y151" s="28">
        <f t="shared" ca="1" si="34"/>
        <v>-112.28651894589376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35"/>
        <v>0</v>
      </c>
      <c r="N152" s="25">
        <v>61746.934988471519</v>
      </c>
      <c r="O152" s="26">
        <v>0</v>
      </c>
      <c r="P152" s="27">
        <f ca="1"/>
        <v>-501.33216142010417</v>
      </c>
      <c r="Q152" s="28">
        <f ca="1"/>
        <v>-528.09420428943338</v>
      </c>
      <c r="R152" s="28">
        <v>0</v>
      </c>
      <c r="S152" s="28"/>
      <c r="T152" s="35" t="e">
        <f ca="1"/>
        <v>#DIV/0!</v>
      </c>
      <c r="U152" s="30">
        <f ca="1"/>
        <v>-0.85525573761358575</v>
      </c>
      <c r="V152" s="31">
        <v>0</v>
      </c>
      <c r="W152" s="32">
        <f ca="1"/>
        <v>-0.85525573761358575</v>
      </c>
      <c r="X152" s="32"/>
      <c r="Y152" s="28">
        <f t="shared" ca="1" si="34"/>
        <v>-26.762042869329207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35"/>
        <v>0</v>
      </c>
      <c r="N153" s="25">
        <v>211954.6671077754</v>
      </c>
      <c r="O153" s="26">
        <v>0</v>
      </c>
      <c r="P153" s="27">
        <f ca="1"/>
        <v>-5960.2496442556385</v>
      </c>
      <c r="Q153" s="28">
        <f ca="1"/>
        <v>-6299.2658702039489</v>
      </c>
      <c r="R153" s="28">
        <v>0</v>
      </c>
      <c r="S153" s="28"/>
      <c r="T153" s="35" t="e">
        <f ca="1"/>
        <v>#DIV/0!</v>
      </c>
      <c r="U153" s="30">
        <f ca="1"/>
        <v>-2.9719873386892104</v>
      </c>
      <c r="V153" s="31">
        <v>0</v>
      </c>
      <c r="W153" s="32">
        <f ca="1"/>
        <v>-2.9719873386892104</v>
      </c>
      <c r="X153" s="32"/>
      <c r="Y153" s="28">
        <f t="shared" ca="1" si="34"/>
        <v>-339.01622594831042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35"/>
        <v>0</v>
      </c>
      <c r="N154" s="25">
        <v>286152.78013556259</v>
      </c>
      <c r="O154" s="26">
        <v>0</v>
      </c>
      <c r="P154" s="27">
        <f ca="1"/>
        <v>0</v>
      </c>
      <c r="Q154" s="28">
        <f ca="1"/>
        <v>-883.68219288170496</v>
      </c>
      <c r="R154" s="28">
        <v>0</v>
      </c>
      <c r="S154" s="28"/>
      <c r="T154" s="35" t="e">
        <f ca="1"/>
        <v>#DIV/0!</v>
      </c>
      <c r="U154" s="30">
        <f ca="1"/>
        <v>-0.30881481999338523</v>
      </c>
      <c r="V154" s="31">
        <v>0</v>
      </c>
      <c r="W154" s="32">
        <f ca="1"/>
        <v>-0.30881481999338523</v>
      </c>
      <c r="X154" s="32"/>
      <c r="Y154" s="28">
        <f t="shared" ca="1" si="34"/>
        <v>-883.68219288170496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35"/>
        <v>0</v>
      </c>
      <c r="N155" s="25">
        <v>77099.408472930445</v>
      </c>
      <c r="O155" s="26">
        <v>0</v>
      </c>
      <c r="P155" s="27">
        <f ca="1"/>
        <v>0</v>
      </c>
      <c r="Q155" s="28">
        <f ca="1"/>
        <v>-113.51486789026275</v>
      </c>
      <c r="R155" s="28">
        <v>0</v>
      </c>
      <c r="S155" s="28"/>
      <c r="T155" s="35" t="e">
        <f ca="1"/>
        <v>#DIV/0!</v>
      </c>
      <c r="U155" s="30">
        <f ca="1"/>
        <v>-0.14723182724562375</v>
      </c>
      <c r="V155" s="31">
        <v>0</v>
      </c>
      <c r="W155" s="32">
        <f ca="1"/>
        <v>-0.14723182724562375</v>
      </c>
      <c r="X155" s="32"/>
      <c r="Y155" s="28">
        <f t="shared" ca="1" si="34"/>
        <v>-113.51486789026275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35"/>
        <v>0</v>
      </c>
      <c r="N156" s="25">
        <v>14995.719556268348</v>
      </c>
      <c r="O156" s="26">
        <v>0</v>
      </c>
      <c r="P156" s="27">
        <f ca="1"/>
        <v>0</v>
      </c>
      <c r="Q156" s="28">
        <f ca="1"/>
        <v>-40.059172974011062</v>
      </c>
      <c r="R156" s="28">
        <v>0</v>
      </c>
      <c r="S156" s="28"/>
      <c r="T156" s="35" t="e">
        <f ca="1"/>
        <v>#DIV/0!</v>
      </c>
      <c r="U156" s="30">
        <f ca="1"/>
        <v>-0.26713738426287092</v>
      </c>
      <c r="V156" s="31">
        <v>0</v>
      </c>
      <c r="W156" s="32">
        <f ca="1"/>
        <v>-0.26713738426287092</v>
      </c>
      <c r="X156" s="32"/>
      <c r="Y156" s="28">
        <f t="shared" ca="1" si="34"/>
        <v>-40.059172974011062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35"/>
        <v>0</v>
      </c>
      <c r="N157" s="25">
        <v>153255.30013837732</v>
      </c>
      <c r="O157" s="26">
        <v>0</v>
      </c>
      <c r="P157" s="27">
        <f ca="1"/>
        <v>0</v>
      </c>
      <c r="Q157" s="28">
        <f ca="1"/>
        <v>-195.64553996873545</v>
      </c>
      <c r="R157" s="28">
        <v>0</v>
      </c>
      <c r="S157" s="28"/>
      <c r="T157" s="35" t="e">
        <f ca="1"/>
        <v>#DIV/0!</v>
      </c>
      <c r="U157" s="30">
        <f ca="1"/>
        <v>-0.1276598850363303</v>
      </c>
      <c r="V157" s="31">
        <v>0</v>
      </c>
      <c r="W157" s="32">
        <f ca="1"/>
        <v>-0.1276598850363303</v>
      </c>
      <c r="X157" s="32"/>
      <c r="Y157" s="28">
        <f t="shared" ca="1" si="34"/>
        <v>-195.64553996873545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35"/>
        <v>0</v>
      </c>
      <c r="N158" s="25">
        <v>58306.417121761428</v>
      </c>
      <c r="O158" s="26">
        <v>0</v>
      </c>
      <c r="P158" s="27">
        <f ca="1"/>
        <v>0</v>
      </c>
      <c r="Q158" s="28">
        <f ca="1"/>
        <v>-62.773726197578611</v>
      </c>
      <c r="R158" s="28">
        <v>0</v>
      </c>
      <c r="S158" s="28"/>
      <c r="T158" s="35" t="e">
        <f ca="1"/>
        <v>#DIV/0!</v>
      </c>
      <c r="U158" s="30">
        <f ca="1"/>
        <v>-0.10766177943413689</v>
      </c>
      <c r="V158" s="31">
        <v>0</v>
      </c>
      <c r="W158" s="32">
        <f ca="1"/>
        <v>-0.10766177943413689</v>
      </c>
      <c r="X158" s="32"/>
      <c r="Y158" s="28">
        <f t="shared" ca="1" si="34"/>
        <v>-62.773726197578611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35"/>
        <v>0</v>
      </c>
      <c r="N159" s="25">
        <v>317039.70116928627</v>
      </c>
      <c r="O159" s="26">
        <v>0</v>
      </c>
      <c r="P159" s="27">
        <f ca="1"/>
        <v>0</v>
      </c>
      <c r="Q159" s="28">
        <f ca="1"/>
        <v>-498.19447316826222</v>
      </c>
      <c r="R159" s="28">
        <v>0</v>
      </c>
      <c r="S159" s="28"/>
      <c r="T159" s="35" t="e">
        <f ca="1"/>
        <v>#DIV/0!</v>
      </c>
      <c r="U159" s="30">
        <f ca="1"/>
        <v>-0.15713945961053208</v>
      </c>
      <c r="V159" s="31">
        <v>0</v>
      </c>
      <c r="W159" s="32">
        <f ca="1"/>
        <v>-0.15713945961053208</v>
      </c>
      <c r="X159" s="32"/>
      <c r="Y159" s="28">
        <f t="shared" ca="1" si="34"/>
        <v>-498.19447316826222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35"/>
        <v>0</v>
      </c>
      <c r="N160" s="25">
        <v>172499.36013214334</v>
      </c>
      <c r="O160" s="26">
        <v>0</v>
      </c>
      <c r="P160" s="27">
        <f ca="1"/>
        <v>0</v>
      </c>
      <c r="Q160" s="28">
        <f ca="1"/>
        <v>-148.29578734297007</v>
      </c>
      <c r="R160" s="28">
        <v>0</v>
      </c>
      <c r="S160" s="28"/>
      <c r="T160" s="35" t="e">
        <f ca="1"/>
        <v>#DIV/0!</v>
      </c>
      <c r="U160" s="30">
        <f ca="1"/>
        <v>-8.596889126392579E-2</v>
      </c>
      <c r="V160" s="31">
        <v>0</v>
      </c>
      <c r="W160" s="32">
        <f ca="1"/>
        <v>-8.596889126392579E-2</v>
      </c>
      <c r="X160" s="32"/>
      <c r="Y160" s="28">
        <f t="shared" ca="1" si="34"/>
        <v>-148.29578734297007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35"/>
        <v>0</v>
      </c>
      <c r="N161" s="25">
        <v>201102.83998606825</v>
      </c>
      <c r="O161" s="26">
        <v>0</v>
      </c>
      <c r="P161" s="27">
        <f ca="1"/>
        <v>-2.1819466774810152</v>
      </c>
      <c r="Q161" s="28">
        <f ca="1"/>
        <v>-332.08073674875681</v>
      </c>
      <c r="R161" s="28">
        <v>0</v>
      </c>
      <c r="S161" s="28"/>
      <c r="T161" s="35" t="e">
        <f ca="1"/>
        <v>#DIV/0!</v>
      </c>
      <c r="U161" s="30">
        <f ca="1"/>
        <v>-0.16512980958984083</v>
      </c>
      <c r="V161" s="31">
        <v>0</v>
      </c>
      <c r="W161" s="32">
        <f ca="1"/>
        <v>-0.16512980958984083</v>
      </c>
      <c r="X161" s="32"/>
      <c r="Y161" s="28">
        <f t="shared" ca="1" si="34"/>
        <v>-329.89879007127581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35"/>
        <v>0</v>
      </c>
      <c r="N162" s="25">
        <v>451571.71421698225</v>
      </c>
      <c r="O162" s="26">
        <v>0</v>
      </c>
      <c r="P162" s="27">
        <f ca="1"/>
        <v>0</v>
      </c>
      <c r="Q162" s="28">
        <f ca="1"/>
        <v>-443.36957617185737</v>
      </c>
      <c r="R162" s="28">
        <v>0</v>
      </c>
      <c r="S162" s="28"/>
      <c r="T162" s="35" t="e">
        <f ca="1"/>
        <v>#DIV/0!</v>
      </c>
      <c r="U162" s="30">
        <f ca="1"/>
        <v>-9.8183646630890686E-2</v>
      </c>
      <c r="V162" s="31">
        <v>0</v>
      </c>
      <c r="W162" s="32">
        <f ca="1"/>
        <v>-9.8183646630890686E-2</v>
      </c>
      <c r="X162" s="32"/>
      <c r="Y162" s="28">
        <f t="shared" ca="1" si="34"/>
        <v>-443.36957617185737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35"/>
        <v>0</v>
      </c>
      <c r="N163" s="25">
        <v>124570.90721670371</v>
      </c>
      <c r="O163" s="26">
        <v>0</v>
      </c>
      <c r="P163" s="27">
        <f ca="1"/>
        <v>0</v>
      </c>
      <c r="Q163" s="28">
        <f ca="1"/>
        <v>-632.79284422335775</v>
      </c>
      <c r="R163" s="28">
        <v>0</v>
      </c>
      <c r="S163" s="28"/>
      <c r="T163" s="35" t="e">
        <f ca="1"/>
        <v>#DIV/0!</v>
      </c>
      <c r="U163" s="30">
        <f ca="1"/>
        <v>-0.50797803304310085</v>
      </c>
      <c r="V163" s="31">
        <v>0</v>
      </c>
      <c r="W163" s="32">
        <f ca="1"/>
        <v>-0.50797803304310085</v>
      </c>
      <c r="X163" s="32"/>
      <c r="Y163" s="28">
        <f t="shared" ca="1" si="34"/>
        <v>-632.79284422335775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35"/>
        <v>0</v>
      </c>
      <c r="N164" s="25">
        <v>37075.085327606466</v>
      </c>
      <c r="O164" s="26">
        <v>0</v>
      </c>
      <c r="P164" s="27">
        <f ca="1"/>
        <v>0</v>
      </c>
      <c r="Q164" s="28">
        <f ca="1"/>
        <v>-9.6138753754453354E-2</v>
      </c>
      <c r="R164" s="28">
        <v>0</v>
      </c>
      <c r="S164" s="28"/>
      <c r="T164" s="35" t="e">
        <f ca="1"/>
        <v>#DIV/0!</v>
      </c>
      <c r="U164" s="30">
        <f ca="1"/>
        <v>-2.5930824677797168E-4</v>
      </c>
      <c r="V164" s="31">
        <v>0</v>
      </c>
      <c r="W164" s="32">
        <f ca="1"/>
        <v>-2.5930824677797168E-4</v>
      </c>
      <c r="X164" s="32"/>
      <c r="Y164" s="28">
        <f t="shared" ca="1" si="34"/>
        <v>-9.6138753754453354E-2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35"/>
        <v>0</v>
      </c>
      <c r="N165" s="25">
        <v>56988.943996470829</v>
      </c>
      <c r="O165" s="26">
        <v>0</v>
      </c>
      <c r="P165" s="27">
        <f ca="1"/>
        <v>0</v>
      </c>
      <c r="Q165" s="28">
        <f ca="1"/>
        <v>-78.295783744533622</v>
      </c>
      <c r="R165" s="28">
        <v>0</v>
      </c>
      <c r="S165" s="28"/>
      <c r="T165" s="35" t="e">
        <f ca="1"/>
        <v>#DIV/0!</v>
      </c>
      <c r="U165" s="30">
        <f ca="1"/>
        <v>-0.13738767250957004</v>
      </c>
      <c r="V165" s="31">
        <v>0</v>
      </c>
      <c r="W165" s="32">
        <f ca="1"/>
        <v>-0.13738767250957004</v>
      </c>
      <c r="X165" s="32"/>
      <c r="Y165" s="28">
        <f t="shared" ca="1" si="34"/>
        <v>-78.295783744533622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35"/>
        <v>0</v>
      </c>
      <c r="N166" s="25">
        <v>255457.25330775339</v>
      </c>
      <c r="O166" s="26">
        <v>0</v>
      </c>
      <c r="P166" s="27">
        <f ca="1"/>
        <v>-89.070517611902844</v>
      </c>
      <c r="Q166" s="28">
        <f ca="1"/>
        <v>-614.45566984414484</v>
      </c>
      <c r="R166" s="28">
        <v>0</v>
      </c>
      <c r="S166" s="28"/>
      <c r="T166" s="35" t="e">
        <f ca="1"/>
        <v>#DIV/0!</v>
      </c>
      <c r="U166" s="30">
        <f ca="1"/>
        <v>-0.24053169831271159</v>
      </c>
      <c r="V166" s="31">
        <v>0</v>
      </c>
      <c r="W166" s="32">
        <f ca="1"/>
        <v>-0.24053169831271159</v>
      </c>
      <c r="X166" s="32"/>
      <c r="Y166" s="28">
        <f t="shared" ca="1" si="34"/>
        <v>-525.38515223224204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35"/>
        <v>0</v>
      </c>
      <c r="N167" s="25">
        <v>206060.37053750767</v>
      </c>
      <c r="O167" s="26">
        <v>0</v>
      </c>
      <c r="P167" s="27">
        <f ca="1"/>
        <v>0</v>
      </c>
      <c r="Q167" s="28">
        <f ca="1"/>
        <v>-339.02334415055481</v>
      </c>
      <c r="R167" s="28">
        <v>0</v>
      </c>
      <c r="S167" s="28"/>
      <c r="T167" s="35" t="e">
        <f ca="1"/>
        <v>#DIV/0!</v>
      </c>
      <c r="U167" s="30">
        <f ca="1"/>
        <v>-0.1645262227114383</v>
      </c>
      <c r="V167" s="31">
        <v>0</v>
      </c>
      <c r="W167" s="32">
        <f ca="1"/>
        <v>-0.1645262227114383</v>
      </c>
      <c r="X167" s="32"/>
      <c r="Y167" s="28">
        <f t="shared" ca="1" si="34"/>
        <v>-339.02334415055481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35"/>
        <v>0</v>
      </c>
      <c r="N168" s="25">
        <v>152487.89284875704</v>
      </c>
      <c r="O168" s="26">
        <v>0</v>
      </c>
      <c r="P168" s="27">
        <f ca="1"/>
        <v>0</v>
      </c>
      <c r="Q168" s="28">
        <f ca="1"/>
        <v>-401.52251220446936</v>
      </c>
      <c r="R168" s="28">
        <v>0</v>
      </c>
      <c r="S168" s="28"/>
      <c r="T168" s="35" t="e">
        <f ca="1"/>
        <v>#DIV/0!</v>
      </c>
      <c r="U168" s="30">
        <f ca="1"/>
        <v>-0.26331435545687143</v>
      </c>
      <c r="V168" s="31">
        <v>0</v>
      </c>
      <c r="W168" s="32">
        <f ca="1"/>
        <v>-0.26331435545687143</v>
      </c>
      <c r="X168" s="32"/>
      <c r="Y168" s="28">
        <f t="shared" ca="1" si="34"/>
        <v>-401.52251220446936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35"/>
        <v>0</v>
      </c>
      <c r="N169" s="25">
        <v>6553.7218911599039</v>
      </c>
      <c r="O169" s="26">
        <v>0</v>
      </c>
      <c r="P169" s="27">
        <f ca="1"/>
        <v>0</v>
      </c>
      <c r="Q169" s="28">
        <f ca="1"/>
        <v>-12.928384685455338</v>
      </c>
      <c r="R169" s="28">
        <v>0</v>
      </c>
      <c r="S169" s="28"/>
      <c r="T169" s="35" t="e">
        <f ca="1"/>
        <v>#DIV/0!</v>
      </c>
      <c r="U169" s="30">
        <f ca="1"/>
        <v>-0.19726782582724489</v>
      </c>
      <c r="V169" s="31">
        <v>0</v>
      </c>
      <c r="W169" s="32">
        <f ca="1"/>
        <v>-0.19726782582724489</v>
      </c>
      <c r="X169" s="32"/>
      <c r="Y169" s="28">
        <f t="shared" ca="1" si="34"/>
        <v>-12.928384685455338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35"/>
        <v>0</v>
      </c>
      <c r="N170" s="25">
        <v>942597.87961709592</v>
      </c>
      <c r="O170" s="26">
        <v>0</v>
      </c>
      <c r="P170" s="27">
        <f ca="1"/>
        <v>0</v>
      </c>
      <c r="Q170" s="28">
        <f ca="1"/>
        <v>-22.69716123377032</v>
      </c>
      <c r="R170" s="28">
        <v>0</v>
      </c>
      <c r="S170" s="28"/>
      <c r="T170" s="35" t="e">
        <f ca="1"/>
        <v>#DIV/0!</v>
      </c>
      <c r="U170" s="30">
        <f ca="1"/>
        <v>-2.4079368015330577E-3</v>
      </c>
      <c r="V170" s="31">
        <v>0</v>
      </c>
      <c r="W170" s="32">
        <f ca="1"/>
        <v>-2.4079368015330577E-3</v>
      </c>
      <c r="X170" s="32"/>
      <c r="Y170" s="28">
        <f t="shared" ca="1" si="34"/>
        <v>-22.69716123377032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35"/>
        <v>0</v>
      </c>
      <c r="N171" s="25">
        <v>70882.125710214474</v>
      </c>
      <c r="O171" s="26">
        <v>0</v>
      </c>
      <c r="P171" s="27">
        <f ca="1"/>
        <v>0</v>
      </c>
      <c r="Q171" s="28">
        <f ca="1"/>
        <v>-58.842080626601522</v>
      </c>
      <c r="R171" s="28">
        <v>0</v>
      </c>
      <c r="S171" s="28"/>
      <c r="T171" s="35" t="e">
        <f ca="1"/>
        <v>#DIV/0!</v>
      </c>
      <c r="U171" s="30">
        <f ca="1"/>
        <v>-8.3013989827511736E-2</v>
      </c>
      <c r="V171" s="31">
        <v>0</v>
      </c>
      <c r="W171" s="32">
        <f ca="1"/>
        <v>-8.3013989827511736E-2</v>
      </c>
      <c r="X171" s="32"/>
      <c r="Y171" s="28">
        <f t="shared" ca="1" si="34"/>
        <v>-58.842080626601522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35"/>
        <v>0</v>
      </c>
      <c r="N172" s="25">
        <v>190455.98786548473</v>
      </c>
      <c r="O172" s="26">
        <v>0</v>
      </c>
      <c r="P172" s="27">
        <f ca="1"/>
        <v>0</v>
      </c>
      <c r="Q172" s="28">
        <f ca="1"/>
        <v>-104.39515774113357</v>
      </c>
      <c r="R172" s="28">
        <v>0</v>
      </c>
      <c r="S172" s="28"/>
      <c r="T172" s="35" t="e">
        <f ca="1"/>
        <v>#DIV/0!</v>
      </c>
      <c r="U172" s="30">
        <f ca="1"/>
        <v>-5.4813271512821005E-2</v>
      </c>
      <c r="V172" s="31">
        <v>0</v>
      </c>
      <c r="W172" s="32">
        <f ca="1"/>
        <v>-5.4813271512821005E-2</v>
      </c>
      <c r="X172" s="32"/>
      <c r="Y172" s="28">
        <f t="shared" ca="1" si="34"/>
        <v>-104.39515774113357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35"/>
        <v>0</v>
      </c>
      <c r="N173" s="25">
        <v>220234.90508768329</v>
      </c>
      <c r="O173" s="26">
        <v>0</v>
      </c>
      <c r="P173" s="27">
        <f ca="1"/>
        <v>0</v>
      </c>
      <c r="Q173" s="28">
        <f ca="1"/>
        <v>-278.04195876502052</v>
      </c>
      <c r="R173" s="28">
        <v>0</v>
      </c>
      <c r="S173" s="28"/>
      <c r="T173" s="35" t="e">
        <f ca="1"/>
        <v>#DIV/0!</v>
      </c>
      <c r="U173" s="30">
        <f ca="1"/>
        <v>-0.12624790727624316</v>
      </c>
      <c r="V173" s="31">
        <v>0</v>
      </c>
      <c r="W173" s="32">
        <f ca="1"/>
        <v>-0.12624790727624316</v>
      </c>
      <c r="X173" s="32"/>
      <c r="Y173" s="28">
        <f t="shared" ca="1" si="34"/>
        <v>-278.04195876502052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35"/>
        <v>0</v>
      </c>
      <c r="N174" s="25">
        <v>984008.95401885267</v>
      </c>
      <c r="O174" s="26">
        <v>0</v>
      </c>
      <c r="P174" s="27">
        <v>0</v>
      </c>
      <c r="Q174" s="28">
        <f ca="1"/>
        <v>-3558.2649338102924</v>
      </c>
      <c r="R174" s="28">
        <v>0</v>
      </c>
      <c r="S174" s="28"/>
      <c r="T174" s="35" t="e">
        <f ca="1"/>
        <v>#DIV/0!</v>
      </c>
      <c r="U174" s="30">
        <f ca="1"/>
        <v>-0.36160899951954295</v>
      </c>
      <c r="V174" s="31">
        <v>0</v>
      </c>
      <c r="W174" s="32">
        <f ca="1"/>
        <v>-0.36160899951954295</v>
      </c>
      <c r="X174" s="32"/>
      <c r="Y174" s="28">
        <f t="shared" ca="1" si="34"/>
        <v>-3558.2649338102924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35"/>
        <v>0</v>
      </c>
      <c r="N175" s="25">
        <v>102122.90273154878</v>
      </c>
      <c r="O175" s="26">
        <v>0</v>
      </c>
      <c r="P175" s="27">
        <v>0</v>
      </c>
      <c r="Q175" s="28">
        <f ca="1"/>
        <v>-328.28776102175385</v>
      </c>
      <c r="R175" s="28">
        <v>0</v>
      </c>
      <c r="S175" s="28"/>
      <c r="T175" s="35" t="e">
        <f ca="1"/>
        <v>#DIV/0!</v>
      </c>
      <c r="U175" s="30">
        <f ca="1"/>
        <v>-0.3214634056032723</v>
      </c>
      <c r="V175" s="31">
        <v>0</v>
      </c>
      <c r="W175" s="32">
        <f ca="1"/>
        <v>-0.3214634056032723</v>
      </c>
      <c r="X175" s="32"/>
      <c r="Y175" s="28">
        <f t="shared" ca="1" si="34"/>
        <v>-328.28776102175385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35"/>
        <v>0</v>
      </c>
      <c r="N176" s="25">
        <v>186441.53404048242</v>
      </c>
      <c r="O176" s="26">
        <v>0</v>
      </c>
      <c r="P176" s="27">
        <v>0</v>
      </c>
      <c r="Q176" s="28">
        <f ca="1"/>
        <v>-624.10680068637157</v>
      </c>
      <c r="R176" s="28">
        <v>0</v>
      </c>
      <c r="S176" s="28"/>
      <c r="T176" s="35" t="e">
        <f ca="1"/>
        <v>#DIV/0!</v>
      </c>
      <c r="U176" s="30">
        <f ca="1"/>
        <v>-0.33474665604867743</v>
      </c>
      <c r="V176" s="31">
        <v>0</v>
      </c>
      <c r="W176" s="32">
        <f ca="1"/>
        <v>-0.33474665604867743</v>
      </c>
      <c r="X176" s="32"/>
      <c r="Y176" s="28">
        <f t="shared" ca="1" si="34"/>
        <v>-624.10680068637157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35"/>
        <v>0</v>
      </c>
      <c r="N177" s="25">
        <v>481024.87341683905</v>
      </c>
      <c r="O177" s="26">
        <v>0</v>
      </c>
      <c r="P177" s="27">
        <v>0</v>
      </c>
      <c r="Q177" s="28">
        <f ca="1"/>
        <v>-1215.8420497802385</v>
      </c>
      <c r="R177" s="28">
        <v>0</v>
      </c>
      <c r="S177" s="28"/>
      <c r="T177" s="35" t="e">
        <f ca="1"/>
        <v>#DIV/0!</v>
      </c>
      <c r="U177" s="30">
        <f ca="1"/>
        <v>-0.25276074418850958</v>
      </c>
      <c r="V177" s="31">
        <v>0</v>
      </c>
      <c r="W177" s="32">
        <f ca="1"/>
        <v>-0.25276074418850958</v>
      </c>
      <c r="X177" s="32"/>
      <c r="Y177" s="28">
        <f t="shared" ca="1" si="34"/>
        <v>-1215.8420497802385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35"/>
        <v>0</v>
      </c>
      <c r="N178" s="25">
        <v>1146950.6898111301</v>
      </c>
      <c r="O178" s="26">
        <v>0</v>
      </c>
      <c r="P178" s="27">
        <v>0</v>
      </c>
      <c r="Q178" s="28">
        <f ca="1"/>
        <v>-2212.706439094783</v>
      </c>
      <c r="R178" s="28">
        <v>0</v>
      </c>
      <c r="S178" s="28"/>
      <c r="T178" s="35" t="e">
        <f ca="1"/>
        <v>#DIV/0!</v>
      </c>
      <c r="U178" s="30">
        <f ca="1"/>
        <v>-0.19292079936402082</v>
      </c>
      <c r="V178" s="31">
        <v>0</v>
      </c>
      <c r="W178" s="32">
        <f ca="1"/>
        <v>-0.19292079936402082</v>
      </c>
      <c r="X178" s="32"/>
      <c r="Y178" s="28">
        <f t="shared" ca="1" si="34"/>
        <v>-2212.706439094783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35"/>
        <v>0</v>
      </c>
      <c r="N179" s="25">
        <v>1734917.9999999993</v>
      </c>
      <c r="O179" s="26">
        <v>0</v>
      </c>
      <c r="P179" s="27">
        <v>0</v>
      </c>
      <c r="Q179" s="28">
        <f ca="1"/>
        <v>-5810.9384465304483</v>
      </c>
      <c r="R179" s="28">
        <v>0</v>
      </c>
      <c r="S179" s="28"/>
      <c r="T179" s="35" t="e">
        <f ca="1"/>
        <v>#DIV/0!</v>
      </c>
      <c r="U179" s="30">
        <f ca="1"/>
        <v>-0.33494023616853652</v>
      </c>
      <c r="V179" s="31">
        <v>0</v>
      </c>
      <c r="W179" s="32">
        <f ca="1"/>
        <v>-0.33494023616853652</v>
      </c>
      <c r="X179" s="32"/>
      <c r="Y179" s="28">
        <f t="shared" ca="1" si="34"/>
        <v>-5810.9384465304483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35"/>
        <v>0</v>
      </c>
      <c r="N180" s="25">
        <v>1837795.0000000002</v>
      </c>
      <c r="O180" s="26">
        <v>0</v>
      </c>
      <c r="P180" s="27">
        <v>0</v>
      </c>
      <c r="Q180" s="28">
        <f ca="1"/>
        <v>-3482.5351720482604</v>
      </c>
      <c r="R180" s="28"/>
      <c r="S180" s="28"/>
      <c r="T180" s="35" t="e">
        <f ca="1"/>
        <v>#DIV/0!</v>
      </c>
      <c r="U180" s="30">
        <f t="array" ref="U180" ca="1">dm_endo/x*100</f>
        <v>-0.34074548292059476</v>
      </c>
      <c r="V180" s="31">
        <v>0</v>
      </c>
      <c r="W180" s="32">
        <f ca="1"/>
        <v>-0.18949530127398651</v>
      </c>
      <c r="X180" s="32"/>
      <c r="Y180" s="28">
        <f t="shared" ca="1" si="34"/>
        <v>-3482.5351720482604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36">SUM(M8:M179)</f>
        <v>15147</v>
      </c>
      <c r="N181" s="13"/>
      <c r="O181" s="13"/>
      <c r="P181" s="37">
        <f ca="1">SUM(dm_exo)</f>
        <v>-16113.128033683983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:AM181" si="37">SUM(AK8:AK179)</f>
        <v>3553442.0000000009</v>
      </c>
      <c r="AL181" s="38">
        <f t="shared" ca="1" si="37"/>
        <v>-4668.9152232821361</v>
      </c>
      <c r="AM181" s="38">
        <f t="shared" ca="1" si="37"/>
        <v>-5522.9662738314601</v>
      </c>
      <c r="AN181" s="38">
        <f ca="1">SUM(AN8:AN179)</f>
        <v>-10191.881497113594</v>
      </c>
      <c r="AO181" s="17"/>
      <c r="AP181" s="17"/>
      <c r="AQ181" s="17"/>
      <c r="AR181" s="17"/>
      <c r="AS181" s="17"/>
      <c r="AT181" s="38">
        <f ca="1">SUM(AT8:AT179)</f>
        <v>-26.757055891699199</v>
      </c>
      <c r="AU181" s="17"/>
      <c r="AV181" s="21"/>
      <c r="AW181" s="21"/>
      <c r="AX181" s="21"/>
      <c r="AY181" s="21"/>
      <c r="AZ181" s="21"/>
      <c r="BA181" s="197"/>
      <c r="BB181" s="206">
        <f t="shared" ref="BB181:BG181" si="38">SUM(BB8:BB180)</f>
        <v>99.999999999999972</v>
      </c>
      <c r="BC181" s="206">
        <f ca="1">100*AN181/AK181</f>
        <v>-0.28681716198304608</v>
      </c>
      <c r="BD181" s="206"/>
      <c r="BE181" s="206">
        <f t="shared" ca="1" si="38"/>
        <v>-0.28681716198304619</v>
      </c>
      <c r="BF181" s="207"/>
      <c r="BG181" s="206">
        <f t="shared" si="38"/>
        <v>99.999999999999986</v>
      </c>
      <c r="BH181" s="208">
        <f ca="1">100*AT181/M181</f>
        <v>-0.176649210349899</v>
      </c>
      <c r="BI181" s="208"/>
      <c r="BJ181" s="206">
        <f ca="1">SUM(BJ8:BJ180)</f>
        <v>-0.17664921034989906</v>
      </c>
      <c r="BK181" s="207"/>
      <c r="BL181" s="197"/>
      <c r="BM181" s="199"/>
      <c r="BN181" s="209">
        <f ca="1">SUM(BN8:BN180)</f>
        <v>-0.28681716198304619</v>
      </c>
      <c r="BO181" s="199"/>
      <c r="BP181" s="209">
        <f ca="1">SUM(BP8:BP180)</f>
        <v>-0.17664921034989903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-24007.592932413721</v>
      </c>
      <c r="U184" s="41">
        <f t="shared" ref="U184:U196" ca="1" si="39">100*Q184/N184</f>
        <v>-0.30297304193869851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TRANSPOSE(Q4Shock!N180:P180)</f>
        <v>-16113.128033683983</v>
      </c>
      <c r="U185" s="41">
        <f t="shared" ca="1" si="39"/>
        <v>-0.6665834337020542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39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0</v>
      </c>
      <c r="U187" s="41">
        <f t="shared" ca="1" si="39"/>
        <v>0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39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Q4Shock!Q180</f>
        <v>0</v>
      </c>
      <c r="U189" s="41">
        <f t="shared" ca="1" si="39"/>
        <v>0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-4806.9895537649481</v>
      </c>
      <c r="U190" s="41">
        <f t="shared" ca="1" si="39"/>
        <v>-0.37733456577111552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-11306.138479919035</v>
      </c>
      <c r="U191" s="41">
        <f t="shared" ca="1" si="39"/>
        <v>-0.27906606769772169</v>
      </c>
      <c r="Z191" s="42"/>
      <c r="AA191" s="42"/>
      <c r="AB191" s="42"/>
    </row>
    <row r="192" spans="1:76" x14ac:dyDescent="0.2">
      <c r="A192" s="13"/>
      <c r="B192" s="13" t="s">
        <v>757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29">
        <f>N192/N191%</f>
        <v>-4.5930562617551383</v>
      </c>
      <c r="Q192" s="6">
        <f ca="1">Q189-Q190</f>
        <v>4806.9895537649481</v>
      </c>
      <c r="U192" s="228">
        <f ca="1">(N192+Q192)/(N191+Q191)%</f>
        <v>-4.4869282564732007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-328.28776102175385</v>
      </c>
      <c r="U193" s="41">
        <f t="shared" ca="1" si="39"/>
        <v>-0.32146340560327225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40">N176</f>
        <v>186441.53404048242</v>
      </c>
      <c r="Q194" s="40">
        <f t="shared" ref="Q194:Q196" ca="1" si="41">Q176</f>
        <v>-624.10680068637157</v>
      </c>
      <c r="U194" s="41">
        <f t="shared" ca="1" si="39"/>
        <v>-0.33474665604867743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40"/>
        <v>481024.87341683905</v>
      </c>
      <c r="Q195" s="40">
        <f t="shared" ca="1" si="41"/>
        <v>-1215.8420497802385</v>
      </c>
      <c r="U195" s="41">
        <f t="shared" ca="1" si="39"/>
        <v>-0.25276074418850958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40"/>
        <v>1146950.6898111301</v>
      </c>
      <c r="Q196" s="40">
        <f t="shared" ca="1" si="41"/>
        <v>-2212.706439094783</v>
      </c>
      <c r="U196" s="41">
        <f t="shared" ca="1" si="39"/>
        <v>-0.19292079936402082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-4380.9430505831469</v>
      </c>
      <c r="U197" s="41">
        <f ca="1">100*Q197/N197</f>
        <v>-0.22984383692486601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-5810.9384465304483</v>
      </c>
      <c r="U198" s="41">
        <f ca="1">100*Q198/N198</f>
        <v>-0.35273605196889934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-10191.881497113594</v>
      </c>
      <c r="U199" s="41">
        <f ca="1">100*Q199/N199</f>
        <v>-0.28681716198304619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-162.62191266314736</v>
      </c>
      <c r="U200" s="41">
        <f t="shared" ref="U200:U204" ca="1" si="42">100*Q200/N200</f>
        <v>-0.22501682924429894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-10354.503409776742</v>
      </c>
      <c r="U201" s="41">
        <f t="shared" ca="1" si="42"/>
        <v>-0.28558530169863816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-132.795584858148</v>
      </c>
      <c r="U202" s="41">
        <f t="shared" ca="1" si="42"/>
        <v>-0.29971017617168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-818.83948528414498</v>
      </c>
      <c r="U203" s="41">
        <f t="shared" ca="1" si="42"/>
        <v>-0.21469366340345544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-11306.138479919035</v>
      </c>
      <c r="U204" s="41">
        <f t="shared" ca="1" si="42"/>
        <v>-0.27906606769772174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-1272.4293049211408</v>
      </c>
      <c r="U206" s="41">
        <f ca="1">100*Q206/N206</f>
        <v>-0.2094354565405333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-11468.760392582182</v>
      </c>
      <c r="U207" s="41">
        <f ca="1">100*Q207/N207</f>
        <v>-0.2401557515055788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-64.487411756431669</v>
      </c>
      <c r="R208" s="40">
        <v>0</v>
      </c>
      <c r="S208" s="40"/>
      <c r="T208" s="43"/>
      <c r="U208" s="41">
        <f t="shared" ref="U208:U240" ca="1" si="43">100*Q208/N208</f>
        <v>-9.772368193029736E-2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-103.45053381835028</v>
      </c>
      <c r="R209" s="40">
        <v>0</v>
      </c>
      <c r="S209" s="40"/>
      <c r="T209" s="43"/>
      <c r="U209" s="41">
        <f t="shared" ca="1" si="43"/>
        <v>-0.11370076875284496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-133.8545653995844</v>
      </c>
      <c r="R210" s="40">
        <v>0</v>
      </c>
      <c r="S210" s="40"/>
      <c r="T210" s="43"/>
      <c r="U210" s="41">
        <f t="shared" ca="1" si="43"/>
        <v>-0.12574394043046977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-181.28333421400598</v>
      </c>
      <c r="R211" s="40">
        <v>0</v>
      </c>
      <c r="S211" s="40"/>
      <c r="T211" s="43"/>
      <c r="U211" s="41">
        <f t="shared" ca="1" si="43"/>
        <v>-0.14679755925077118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-237.57591302284888</v>
      </c>
      <c r="R212" s="40">
        <v>0</v>
      </c>
      <c r="S212" s="40"/>
      <c r="T212" s="43"/>
      <c r="U212" s="41">
        <f t="shared" ca="1" si="43"/>
        <v>-0.1708937211555423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-366.12784417300719</v>
      </c>
      <c r="R213" s="40">
        <v>0</v>
      </c>
      <c r="S213" s="40"/>
      <c r="T213" s="43"/>
      <c r="U213" s="41">
        <f t="shared" ca="1" si="43"/>
        <v>-0.19909039977324208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-496.10989611217303</v>
      </c>
      <c r="R214" s="40">
        <v>0</v>
      </c>
      <c r="S214" s="40"/>
      <c r="T214" s="43"/>
      <c r="U214" s="41">
        <f t="shared" ca="1" si="43"/>
        <v>-0.22300339584900122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-786.44177839627514</v>
      </c>
      <c r="R215" s="40">
        <v>0</v>
      </c>
      <c r="S215" s="40"/>
      <c r="T215" s="43"/>
      <c r="U215" s="41">
        <f t="shared" ca="1" si="43"/>
        <v>-0.23069180771358111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-1446.6390008474687</v>
      </c>
      <c r="R216" s="40">
        <v>0</v>
      </c>
      <c r="S216" s="40"/>
      <c r="T216" s="43"/>
      <c r="U216" s="41">
        <f t="shared" ca="1" si="43"/>
        <v>-0.22620260858810479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-407.00698943610519</v>
      </c>
      <c r="R217" s="40">
        <v>0</v>
      </c>
      <c r="S217" s="40"/>
      <c r="T217" s="43"/>
      <c r="U217" s="41">
        <f t="shared" ca="1" si="43"/>
        <v>-0.22895261046980894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-458.38181863631934</v>
      </c>
      <c r="R218" s="40">
        <v>0</v>
      </c>
      <c r="S218" s="40"/>
      <c r="T218" s="43"/>
      <c r="U218" s="41">
        <f t="shared" ca="1" si="43"/>
        <v>-0.22263857771512663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-583.30604117253051</v>
      </c>
      <c r="R219" s="40">
        <v>0</v>
      </c>
      <c r="S219" s="40"/>
      <c r="T219" s="43"/>
      <c r="U219" s="41">
        <f t="shared" ca="1" si="43"/>
        <v>-0.22555722397935762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-696.9176219185473</v>
      </c>
      <c r="R220" s="40">
        <v>0</v>
      </c>
      <c r="S220" s="40"/>
      <c r="T220" s="43"/>
      <c r="U220" s="41">
        <f t="shared" ca="1" si="43"/>
        <v>-0.21324970617678721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-1199.6137065578278</v>
      </c>
      <c r="R221" s="40">
        <v>0</v>
      </c>
      <c r="S221" s="40"/>
      <c r="T221" s="43"/>
      <c r="U221" s="41">
        <f t="shared" ca="1" si="43"/>
        <v>-0.21689670062715838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-1582.8894984964013</v>
      </c>
      <c r="R222" s="6"/>
      <c r="S222" s="6"/>
      <c r="T222" s="6"/>
      <c r="U222" s="41">
        <f t="shared" ca="1" si="43"/>
        <v>-0.16978254476999796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-5578.3069569650734</v>
      </c>
      <c r="U223" s="41">
        <f t="shared" ca="1" si="43"/>
        <v>-0.22290144376501206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-7161.1964554614751</v>
      </c>
      <c r="U224" s="41">
        <f t="shared" ca="1" si="43"/>
        <v>-0.20848382920403846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-3.188645854010832</v>
      </c>
      <c r="U225" s="41">
        <f t="shared" ca="1" si="43"/>
        <v>-0.14632077226267862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-4.1445349510247276</v>
      </c>
      <c r="U226" s="41">
        <f t="shared" ca="1" si="43"/>
        <v>-0.1471444400769068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-9.9487303756972167</v>
      </c>
      <c r="U227" s="41">
        <f t="shared" ca="1" si="43"/>
        <v>-0.21850716023315458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-9.4751447109664344</v>
      </c>
      <c r="U228" s="41">
        <f t="shared" ca="1" si="43"/>
        <v>-0.16925660628072706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-26.75705589169921</v>
      </c>
      <c r="U229" s="41">
        <f t="shared" ca="1" si="43"/>
        <v>-0.17664921034989903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-757.28287096174358</v>
      </c>
      <c r="U230" s="41">
        <f t="shared" ca="1" si="43"/>
        <v>-0.34612268545972424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-486.83287490309067</v>
      </c>
      <c r="U231" s="41">
        <f t="shared" ca="1" si="43"/>
        <v>-9.1242905174075309E-2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-7637.8413832127826</v>
      </c>
      <c r="U232" s="41">
        <f t="shared" ca="1" si="43"/>
        <v>-0.39665154304246764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-318.9856260290473</v>
      </c>
      <c r="U233" s="41">
        <f t="shared" ca="1" si="43"/>
        <v>-0.13245651136025288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-856.67097302674733</v>
      </c>
      <c r="U234" s="41">
        <f t="shared" ca="1" si="43"/>
        <v>-0.20918129447761136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-3313.1283684191148</v>
      </c>
      <c r="U235" s="41">
        <f t="shared" ca="1" si="43"/>
        <v>-0.39968351281083708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-6558.2752776732241</v>
      </c>
      <c r="U236" s="41">
        <f t="shared" ca="1" si="43"/>
        <v>-0.93528520032875762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-2135.1100971960359</v>
      </c>
      <c r="U237" s="41">
        <f t="shared" ca="1" si="43"/>
        <v>-0.1554594342850264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-262.00204168451506</v>
      </c>
      <c r="U238" s="41">
        <f t="shared" ca="1" si="43"/>
        <v>-2.2196148723637586E-2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-1681.4634193074171</v>
      </c>
      <c r="U239" s="41">
        <f t="shared" ca="1" si="43"/>
        <v>-0.32856450769471457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-24007.592932413718</v>
      </c>
      <c r="U240" s="41">
        <f t="shared" ca="1" si="43"/>
        <v>-0.30297304193869845</v>
      </c>
      <c r="X240" s="6"/>
      <c r="Y240" s="6"/>
      <c r="Z240" s="42"/>
    </row>
  </sheetData>
  <conditionalFormatting sqref="R8:R181 W174:X181 P205:P224 R205:R224 W205:X224 W185:X203 P185:P203 R185:R203">
    <cfRule type="cellIs" dxfId="5" priority="4" operator="notEqual">
      <formula>0</formula>
    </cfRule>
  </conditionalFormatting>
  <conditionalFormatting sqref="O8:O181 O205:O224 O185:O203">
    <cfRule type="cellIs" dxfId="4" priority="3" operator="equal">
      <formula>1</formula>
    </cfRule>
  </conditionalFormatting>
  <conditionalFormatting sqref="P8:P180">
    <cfRule type="cellIs" dxfId="3" priority="2" operator="notEqual">
      <formula>0</formula>
    </cfRule>
  </conditionalFormatting>
  <conditionalFormatting sqref="Y181">
    <cfRule type="cellIs" dxfId="2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E996D-B9E2-4BE7-97B2-DDE397809DAD}">
  <sheetPr>
    <tabColor theme="7" tint="0.39997558519241921"/>
  </sheetPr>
  <dimension ref="A1:R67"/>
  <sheetViews>
    <sheetView workbookViewId="0">
      <pane ySplit="5" topLeftCell="A36" activePane="bottomLeft" state="frozen"/>
      <selection activeCell="AW60" sqref="AW60"/>
      <selection pane="bottomLeft" activeCell="AW60" sqref="AW60"/>
    </sheetView>
  </sheetViews>
  <sheetFormatPr defaultRowHeight="12.75" x14ac:dyDescent="0.2"/>
  <cols>
    <col min="1" max="1" width="12" style="2" customWidth="1"/>
    <col min="2" max="2" width="29.42578125" style="2" customWidth="1"/>
    <col min="3" max="7" width="9.28515625" style="2" bestFit="1" customWidth="1"/>
    <col min="8" max="16384" width="9.140625" style="2"/>
  </cols>
  <sheetData>
    <row r="1" spans="1:18" x14ac:dyDescent="0.2">
      <c r="A1" s="80" t="s">
        <v>290</v>
      </c>
      <c r="B1" s="81"/>
      <c r="C1" s="80"/>
      <c r="D1" s="80"/>
      <c r="E1" s="80"/>
      <c r="F1" s="82"/>
      <c r="G1" s="82"/>
    </row>
    <row r="2" spans="1:18" x14ac:dyDescent="0.2">
      <c r="A2" s="82"/>
      <c r="C2" s="337" t="s">
        <v>262</v>
      </c>
      <c r="D2" s="337"/>
      <c r="E2" s="337"/>
      <c r="F2" s="337"/>
      <c r="G2" s="337"/>
      <c r="L2" s="2" t="s">
        <v>294</v>
      </c>
    </row>
    <row r="3" spans="1:18" x14ac:dyDescent="0.2">
      <c r="C3" s="82"/>
      <c r="D3" s="82"/>
      <c r="E3" s="82"/>
      <c r="F3" s="82"/>
      <c r="G3" s="82"/>
      <c r="I3" s="11" t="s">
        <v>292</v>
      </c>
      <c r="J3" s="11" t="s">
        <v>291</v>
      </c>
      <c r="L3" s="2" t="s">
        <v>291</v>
      </c>
    </row>
    <row r="4" spans="1:18" x14ac:dyDescent="0.2">
      <c r="A4" s="83" t="s">
        <v>263</v>
      </c>
      <c r="B4" s="83"/>
      <c r="C4" s="84" t="s">
        <v>91</v>
      </c>
      <c r="D4" s="84" t="s">
        <v>92</v>
      </c>
      <c r="E4" s="84" t="s">
        <v>93</v>
      </c>
      <c r="F4" s="84" t="s">
        <v>94</v>
      </c>
      <c r="G4" s="84" t="s">
        <v>119</v>
      </c>
      <c r="I4" s="81" t="s">
        <v>293</v>
      </c>
      <c r="J4" s="85" t="s">
        <v>293</v>
      </c>
      <c r="L4" s="86" t="s">
        <v>293</v>
      </c>
      <c r="M4" s="84" t="s">
        <v>91</v>
      </c>
      <c r="N4" s="84" t="s">
        <v>92</v>
      </c>
      <c r="O4" s="84" t="s">
        <v>93</v>
      </c>
      <c r="P4" s="84" t="s">
        <v>94</v>
      </c>
      <c r="Q4" s="84" t="s">
        <v>119</v>
      </c>
    </row>
    <row r="5" spans="1:18" x14ac:dyDescent="0.2">
      <c r="A5" s="87" t="s">
        <v>3</v>
      </c>
      <c r="B5" s="87" t="s">
        <v>142</v>
      </c>
      <c r="C5" s="88">
        <v>278.70519949748518</v>
      </c>
      <c r="D5" s="88">
        <v>182.56243160016422</v>
      </c>
      <c r="E5" s="88">
        <v>118.65125562135289</v>
      </c>
      <c r="F5" s="88">
        <v>71.019604810004509</v>
      </c>
      <c r="G5" s="89">
        <v>650.9384915290068</v>
      </c>
      <c r="H5" s="82"/>
      <c r="I5" s="81" t="s">
        <v>3</v>
      </c>
      <c r="J5" s="85" t="s">
        <v>3</v>
      </c>
      <c r="L5" s="90" t="s">
        <v>3</v>
      </c>
      <c r="M5" s="6">
        <f t="shared" ref="M5:M55" si="0">SUMIF($J$5:$J$66,$L5,C$5:C$66)</f>
        <v>278.70519949748518</v>
      </c>
      <c r="N5" s="6">
        <f t="shared" ref="N5:N56" si="1">SUMIF($J$5:$J$66,$L5,D$5:D$66)</f>
        <v>182.56243160016422</v>
      </c>
      <c r="O5" s="6">
        <f t="shared" ref="O5:O56" si="2">SUMIF($J$5:$J$66,$L5,E$5:E$66)</f>
        <v>118.65125562135289</v>
      </c>
      <c r="P5" s="6">
        <f t="shared" ref="P5:P56" si="3">SUMIF($J$5:$J$66,$L5,F$5:F$66)</f>
        <v>71.019604810004509</v>
      </c>
      <c r="Q5" s="91">
        <f>SUM(M5:P5)</f>
        <v>650.9384915290068</v>
      </c>
      <c r="R5" s="6" t="b">
        <f>L5=Q1Impacts!A8</f>
        <v>1</v>
      </c>
    </row>
    <row r="6" spans="1:18" x14ac:dyDescent="0.2">
      <c r="A6" s="87" t="s">
        <v>4</v>
      </c>
      <c r="B6" s="87" t="s">
        <v>143</v>
      </c>
      <c r="C6" s="88">
        <v>19.712242594384286</v>
      </c>
      <c r="D6" s="88">
        <v>9.4435741429655629</v>
      </c>
      <c r="E6" s="88">
        <v>7.977709051102396</v>
      </c>
      <c r="F6" s="88">
        <v>2.5470078690151801</v>
      </c>
      <c r="G6" s="89">
        <v>39.680533657467429</v>
      </c>
      <c r="H6" s="82"/>
      <c r="I6" s="81" t="s">
        <v>4</v>
      </c>
      <c r="J6" s="85" t="s">
        <v>4</v>
      </c>
      <c r="L6" s="90" t="s">
        <v>4</v>
      </c>
      <c r="M6" s="6">
        <f t="shared" si="0"/>
        <v>19.712242594384286</v>
      </c>
      <c r="N6" s="6">
        <f t="shared" si="1"/>
        <v>9.4435741429655629</v>
      </c>
      <c r="O6" s="6">
        <f t="shared" si="2"/>
        <v>7.977709051102396</v>
      </c>
      <c r="P6" s="6">
        <f t="shared" si="3"/>
        <v>2.5470078690151801</v>
      </c>
      <c r="Q6" s="91">
        <f t="shared" ref="Q6:Q57" si="4">SUM(M6:P6)</f>
        <v>39.680533657467429</v>
      </c>
      <c r="R6" s="6" t="b">
        <f>L6=Q1Impacts!A9</f>
        <v>1</v>
      </c>
    </row>
    <row r="7" spans="1:18" x14ac:dyDescent="0.2">
      <c r="A7" s="87" t="s">
        <v>5</v>
      </c>
      <c r="B7" s="87" t="s">
        <v>144</v>
      </c>
      <c r="C7" s="88">
        <v>3.1047124062117533</v>
      </c>
      <c r="D7" s="88">
        <v>2.4683774475389817</v>
      </c>
      <c r="E7" s="88">
        <v>4.0293647287822614</v>
      </c>
      <c r="F7" s="88">
        <v>1.7785202309927479</v>
      </c>
      <c r="G7" s="89">
        <v>11.380974813525743</v>
      </c>
      <c r="H7" s="82"/>
      <c r="I7" s="81" t="s">
        <v>5</v>
      </c>
      <c r="J7" s="85" t="s">
        <v>5</v>
      </c>
      <c r="L7" s="90" t="s">
        <v>5</v>
      </c>
      <c r="M7" s="6">
        <f t="shared" si="0"/>
        <v>3.1047124062117533</v>
      </c>
      <c r="N7" s="6">
        <f t="shared" si="1"/>
        <v>2.4683774475389817</v>
      </c>
      <c r="O7" s="6">
        <f t="shared" si="2"/>
        <v>4.0293647287822614</v>
      </c>
      <c r="P7" s="6">
        <f t="shared" si="3"/>
        <v>1.7785202309927479</v>
      </c>
      <c r="Q7" s="91">
        <f t="shared" si="4"/>
        <v>11.380974813525743</v>
      </c>
      <c r="R7" s="6" t="b">
        <f>L7=Q1Impacts!A10</f>
        <v>1</v>
      </c>
    </row>
    <row r="8" spans="1:18" x14ac:dyDescent="0.2">
      <c r="A8" s="87" t="s">
        <v>6</v>
      </c>
      <c r="B8" s="87" t="s">
        <v>145</v>
      </c>
      <c r="C8" s="88">
        <v>10.787748902943095</v>
      </c>
      <c r="D8" s="88">
        <v>14.660034582108979</v>
      </c>
      <c r="E8" s="88">
        <v>24.413334756346522</v>
      </c>
      <c r="F8" s="88">
        <v>32.174733547481992</v>
      </c>
      <c r="G8" s="89">
        <v>82.035851788880592</v>
      </c>
      <c r="H8" s="82"/>
      <c r="I8" s="81" t="s">
        <v>6</v>
      </c>
      <c r="J8" s="85" t="s">
        <v>6</v>
      </c>
      <c r="L8" s="90" t="s">
        <v>6</v>
      </c>
      <c r="M8" s="6">
        <f t="shared" si="0"/>
        <v>10.787748902943095</v>
      </c>
      <c r="N8" s="6">
        <f t="shared" si="1"/>
        <v>14.660034582108979</v>
      </c>
      <c r="O8" s="6">
        <f t="shared" si="2"/>
        <v>24.413334756346522</v>
      </c>
      <c r="P8" s="6">
        <f t="shared" si="3"/>
        <v>32.174733547481992</v>
      </c>
      <c r="Q8" s="91">
        <f t="shared" si="4"/>
        <v>82.035851788880592</v>
      </c>
      <c r="R8" s="6" t="b">
        <f>L8=Q1Impacts!A11</f>
        <v>1</v>
      </c>
    </row>
    <row r="9" spans="1:18" x14ac:dyDescent="0.2">
      <c r="A9" s="87" t="s">
        <v>264</v>
      </c>
      <c r="B9" s="87" t="s">
        <v>277</v>
      </c>
      <c r="C9" s="88">
        <v>12.280993347091618</v>
      </c>
      <c r="D9" s="88">
        <v>20.416574772539583</v>
      </c>
      <c r="E9" s="88">
        <v>42.085950975205527</v>
      </c>
      <c r="F9" s="88">
        <v>33.619297809937294</v>
      </c>
      <c r="G9" s="89">
        <v>108.40281690477401</v>
      </c>
      <c r="H9" s="82"/>
      <c r="I9" s="81" t="s">
        <v>264</v>
      </c>
      <c r="J9" s="85" t="s">
        <v>7</v>
      </c>
      <c r="L9" s="90" t="s">
        <v>7</v>
      </c>
      <c r="M9" s="6">
        <f t="shared" si="0"/>
        <v>38.771549763521008</v>
      </c>
      <c r="N9" s="6">
        <f t="shared" si="1"/>
        <v>53.187614539607324</v>
      </c>
      <c r="O9" s="6">
        <f t="shared" si="2"/>
        <v>97.643331259456161</v>
      </c>
      <c r="P9" s="6">
        <f t="shared" si="3"/>
        <v>95.8420365870316</v>
      </c>
      <c r="Q9" s="91">
        <f t="shared" si="4"/>
        <v>285.44453214961607</v>
      </c>
      <c r="R9" s="6" t="b">
        <f>L9=Q1Impacts!A12</f>
        <v>0</v>
      </c>
    </row>
    <row r="10" spans="1:18" x14ac:dyDescent="0.2">
      <c r="A10" s="87" t="s">
        <v>7</v>
      </c>
      <c r="B10" s="87" t="s">
        <v>146</v>
      </c>
      <c r="C10" s="88">
        <v>26.490556416429392</v>
      </c>
      <c r="D10" s="88">
        <v>32.771039767067741</v>
      </c>
      <c r="E10" s="88">
        <v>55.557380284250634</v>
      </c>
      <c r="F10" s="88">
        <v>62.2227387770943</v>
      </c>
      <c r="G10" s="89">
        <v>177.04171524484207</v>
      </c>
      <c r="H10" s="82"/>
      <c r="I10" s="81" t="s">
        <v>7</v>
      </c>
      <c r="J10" s="85" t="s">
        <v>7</v>
      </c>
      <c r="L10" s="90" t="s">
        <v>8</v>
      </c>
      <c r="M10" s="6">
        <f t="shared" si="0"/>
        <v>4.8793422225313616</v>
      </c>
      <c r="N10" s="6">
        <f t="shared" si="1"/>
        <v>9.573705699680831</v>
      </c>
      <c r="O10" s="6">
        <f t="shared" si="2"/>
        <v>15.325551016446928</v>
      </c>
      <c r="P10" s="6">
        <f t="shared" si="3"/>
        <v>30.741017122844251</v>
      </c>
      <c r="Q10" s="91">
        <f t="shared" si="4"/>
        <v>60.51961606150337</v>
      </c>
      <c r="R10" s="6" t="b">
        <f>L10=Q1Impacts!A13</f>
        <v>0</v>
      </c>
    </row>
    <row r="11" spans="1:18" x14ac:dyDescent="0.2">
      <c r="A11" s="87" t="s">
        <v>8</v>
      </c>
      <c r="B11" s="87" t="s">
        <v>147</v>
      </c>
      <c r="C11" s="88">
        <v>4.8793422225313616</v>
      </c>
      <c r="D11" s="88">
        <v>9.573705699680831</v>
      </c>
      <c r="E11" s="88">
        <v>15.325551016446928</v>
      </c>
      <c r="F11" s="88">
        <v>30.741017122844251</v>
      </c>
      <c r="G11" s="89">
        <v>60.519616061503378</v>
      </c>
      <c r="H11" s="82"/>
      <c r="I11" s="81" t="s">
        <v>8</v>
      </c>
      <c r="J11" s="85" t="s">
        <v>8</v>
      </c>
      <c r="L11" s="90" t="s">
        <v>9</v>
      </c>
      <c r="M11" s="6">
        <f t="shared" si="0"/>
        <v>26.478153343014398</v>
      </c>
      <c r="N11" s="6">
        <f t="shared" si="1"/>
        <v>61.81428202420053</v>
      </c>
      <c r="O11" s="6">
        <f t="shared" si="2"/>
        <v>105.37942772089707</v>
      </c>
      <c r="P11" s="6">
        <f t="shared" si="3"/>
        <v>76.610601696247073</v>
      </c>
      <c r="Q11" s="91">
        <f t="shared" si="4"/>
        <v>270.28246478435904</v>
      </c>
      <c r="R11" s="6" t="b">
        <f>L11=Q1Impacts!A14</f>
        <v>0</v>
      </c>
    </row>
    <row r="12" spans="1:18" x14ac:dyDescent="0.2">
      <c r="A12" s="87" t="s">
        <v>9</v>
      </c>
      <c r="B12" s="87" t="s">
        <v>148</v>
      </c>
      <c r="C12" s="88">
        <v>26.478153343014398</v>
      </c>
      <c r="D12" s="88">
        <v>61.81428202420053</v>
      </c>
      <c r="E12" s="88">
        <v>105.37942772089707</v>
      </c>
      <c r="F12" s="88">
        <v>76.610601696247073</v>
      </c>
      <c r="G12" s="89">
        <v>270.28246478435909</v>
      </c>
      <c r="H12" s="82"/>
      <c r="I12" s="81" t="s">
        <v>9</v>
      </c>
      <c r="J12" s="85" t="s">
        <v>9</v>
      </c>
      <c r="L12" s="90" t="s">
        <v>10</v>
      </c>
      <c r="M12" s="6">
        <f t="shared" si="0"/>
        <v>14.834886542156251</v>
      </c>
      <c r="N12" s="6">
        <f t="shared" si="1"/>
        <v>13.082711802806671</v>
      </c>
      <c r="O12" s="6">
        <f t="shared" si="2"/>
        <v>20.806687471956689</v>
      </c>
      <c r="P12" s="6">
        <f t="shared" si="3"/>
        <v>23.608281138830531</v>
      </c>
      <c r="Q12" s="91">
        <f t="shared" si="4"/>
        <v>72.332566955750139</v>
      </c>
      <c r="R12" s="6" t="b">
        <f>L12=Q1Impacts!A15</f>
        <v>0</v>
      </c>
    </row>
    <row r="13" spans="1:18" x14ac:dyDescent="0.2">
      <c r="A13" s="87" t="s">
        <v>10</v>
      </c>
      <c r="B13" s="87" t="s">
        <v>149</v>
      </c>
      <c r="C13" s="88">
        <v>14.834886542156251</v>
      </c>
      <c r="D13" s="88">
        <v>13.082711802806671</v>
      </c>
      <c r="E13" s="88">
        <v>20.806687471956689</v>
      </c>
      <c r="F13" s="88">
        <v>23.608281138830531</v>
      </c>
      <c r="G13" s="89">
        <v>72.332566955750139</v>
      </c>
      <c r="H13" s="82"/>
      <c r="I13" s="81" t="s">
        <v>10</v>
      </c>
      <c r="J13" s="85" t="s">
        <v>10</v>
      </c>
      <c r="L13" s="90" t="s">
        <v>11</v>
      </c>
      <c r="M13" s="6">
        <f t="shared" si="0"/>
        <v>9.420759031242854</v>
      </c>
      <c r="N13" s="6">
        <f t="shared" si="1"/>
        <v>12.153296477162533</v>
      </c>
      <c r="O13" s="6">
        <f t="shared" si="2"/>
        <v>23.845760869698438</v>
      </c>
      <c r="P13" s="6">
        <f t="shared" si="3"/>
        <v>21.13292263088298</v>
      </c>
      <c r="Q13" s="91">
        <f t="shared" si="4"/>
        <v>66.552739008986805</v>
      </c>
      <c r="R13" s="6" t="b">
        <f>L13=Q1Impacts!A16</f>
        <v>0</v>
      </c>
    </row>
    <row r="14" spans="1:18" x14ac:dyDescent="0.2">
      <c r="A14" s="87" t="s">
        <v>11</v>
      </c>
      <c r="B14" s="87" t="s">
        <v>150</v>
      </c>
      <c r="C14" s="88">
        <v>9.420759031242854</v>
      </c>
      <c r="D14" s="88">
        <v>12.153296477162533</v>
      </c>
      <c r="E14" s="88">
        <v>23.845760869698438</v>
      </c>
      <c r="F14" s="88">
        <v>21.13292263088298</v>
      </c>
      <c r="G14" s="89">
        <v>66.552739008986805</v>
      </c>
      <c r="H14" s="82"/>
      <c r="I14" s="81" t="s">
        <v>11</v>
      </c>
      <c r="J14" s="85" t="s">
        <v>11</v>
      </c>
      <c r="L14" s="90" t="s">
        <v>12</v>
      </c>
      <c r="M14" s="6">
        <f t="shared" si="0"/>
        <v>19.582761169118566</v>
      </c>
      <c r="N14" s="6">
        <f t="shared" si="1"/>
        <v>42.958770871913103</v>
      </c>
      <c r="O14" s="6">
        <f t="shared" si="2"/>
        <v>52.515797632423443</v>
      </c>
      <c r="P14" s="6">
        <f t="shared" si="3"/>
        <v>31.035265532415515</v>
      </c>
      <c r="Q14" s="91">
        <f t="shared" si="4"/>
        <v>146.09259520587062</v>
      </c>
      <c r="R14" s="6" t="b">
        <f>L14=Q1Impacts!A17</f>
        <v>0</v>
      </c>
    </row>
    <row r="15" spans="1:18" x14ac:dyDescent="0.2">
      <c r="A15" s="87" t="s">
        <v>12</v>
      </c>
      <c r="B15" s="87" t="s">
        <v>151</v>
      </c>
      <c r="C15" s="88">
        <v>19.582761169118566</v>
      </c>
      <c r="D15" s="88">
        <v>42.958770871913103</v>
      </c>
      <c r="E15" s="88">
        <v>52.515797632423443</v>
      </c>
      <c r="F15" s="88">
        <v>31.035265532415515</v>
      </c>
      <c r="G15" s="89">
        <v>146.09259520587062</v>
      </c>
      <c r="H15" s="82"/>
      <c r="I15" s="81" t="s">
        <v>12</v>
      </c>
      <c r="J15" s="85" t="s">
        <v>12</v>
      </c>
      <c r="L15" s="90" t="s">
        <v>13</v>
      </c>
      <c r="M15" s="6">
        <f t="shared" si="0"/>
        <v>8.6128762643538928E-2</v>
      </c>
      <c r="N15" s="6">
        <f t="shared" si="1"/>
        <v>2.6672225311843678</v>
      </c>
      <c r="O15" s="6">
        <f t="shared" si="2"/>
        <v>8.2652814229533256</v>
      </c>
      <c r="P15" s="6">
        <f t="shared" si="3"/>
        <v>3.018512211668503</v>
      </c>
      <c r="Q15" s="91">
        <f t="shared" si="4"/>
        <v>14.037144928449734</v>
      </c>
      <c r="R15" s="6" t="b">
        <f>L15=Q1Impacts!A18</f>
        <v>0</v>
      </c>
    </row>
    <row r="16" spans="1:18" x14ac:dyDescent="0.2">
      <c r="A16" s="87" t="s">
        <v>13</v>
      </c>
      <c r="B16" s="87" t="s">
        <v>152</v>
      </c>
      <c r="C16" s="88">
        <v>8.6128762643538928E-2</v>
      </c>
      <c r="D16" s="88">
        <v>2.6672225311843678</v>
      </c>
      <c r="E16" s="88">
        <v>8.2652814229533256</v>
      </c>
      <c r="F16" s="88">
        <v>3.018512211668503</v>
      </c>
      <c r="G16" s="89">
        <v>14.037144928449736</v>
      </c>
      <c r="H16" s="82"/>
      <c r="I16" s="81" t="s">
        <v>13</v>
      </c>
      <c r="J16" s="85" t="s">
        <v>13</v>
      </c>
      <c r="L16" s="90" t="s">
        <v>14</v>
      </c>
      <c r="M16" s="6">
        <f t="shared" si="0"/>
        <v>0.70874474415498123</v>
      </c>
      <c r="N16" s="6">
        <f t="shared" si="1"/>
        <v>3.743011657886401</v>
      </c>
      <c r="O16" s="6">
        <f t="shared" si="2"/>
        <v>4.1553155965717314</v>
      </c>
      <c r="P16" s="6">
        <f t="shared" si="3"/>
        <v>4.7570248244282105</v>
      </c>
      <c r="Q16" s="91">
        <f t="shared" si="4"/>
        <v>13.364096823041324</v>
      </c>
      <c r="R16" s="6" t="b">
        <f>L16=Q1Impacts!A19</f>
        <v>0</v>
      </c>
    </row>
    <row r="17" spans="1:18" x14ac:dyDescent="0.2">
      <c r="A17" s="87" t="s">
        <v>14</v>
      </c>
      <c r="B17" s="87" t="s">
        <v>153</v>
      </c>
      <c r="C17" s="88">
        <v>0.70874474415498123</v>
      </c>
      <c r="D17" s="88">
        <v>3.743011657886401</v>
      </c>
      <c r="E17" s="88">
        <v>4.1553155965717314</v>
      </c>
      <c r="F17" s="88">
        <v>4.7570248244282105</v>
      </c>
      <c r="G17" s="89">
        <v>13.364096823041324</v>
      </c>
      <c r="H17" s="82"/>
      <c r="I17" s="81" t="s">
        <v>14</v>
      </c>
      <c r="J17" s="85" t="s">
        <v>14</v>
      </c>
      <c r="L17" s="90" t="s">
        <v>15</v>
      </c>
      <c r="M17" s="6">
        <f t="shared" si="0"/>
        <v>9.7902584002515596</v>
      </c>
      <c r="N17" s="6">
        <f t="shared" si="1"/>
        <v>17.293773943574291</v>
      </c>
      <c r="O17" s="6">
        <f t="shared" si="2"/>
        <v>20.094117415657077</v>
      </c>
      <c r="P17" s="6">
        <f t="shared" si="3"/>
        <v>13.827101578722605</v>
      </c>
      <c r="Q17" s="91">
        <f t="shared" si="4"/>
        <v>61.005251338205532</v>
      </c>
      <c r="R17" s="6" t="b">
        <f>L17=Q1Impacts!A20</f>
        <v>0</v>
      </c>
    </row>
    <row r="18" spans="1:18" x14ac:dyDescent="0.2">
      <c r="A18" s="87" t="s">
        <v>15</v>
      </c>
      <c r="B18" s="87" t="s">
        <v>154</v>
      </c>
      <c r="C18" s="88">
        <v>9.7902584002515596</v>
      </c>
      <c r="D18" s="88">
        <v>17.293773943574291</v>
      </c>
      <c r="E18" s="88">
        <v>20.094117415657077</v>
      </c>
      <c r="F18" s="88">
        <v>13.827101578722605</v>
      </c>
      <c r="G18" s="89">
        <v>61.005251338205525</v>
      </c>
      <c r="H18" s="82"/>
      <c r="I18" s="81" t="s">
        <v>15</v>
      </c>
      <c r="J18" s="85" t="s">
        <v>15</v>
      </c>
      <c r="L18" s="90" t="s">
        <v>16</v>
      </c>
      <c r="M18" s="6">
        <f t="shared" si="0"/>
        <v>2.0690519977260866</v>
      </c>
      <c r="N18" s="6">
        <f t="shared" si="1"/>
        <v>9.218678731362445</v>
      </c>
      <c r="O18" s="6">
        <f t="shared" si="2"/>
        <v>18.841609500342599</v>
      </c>
      <c r="P18" s="6">
        <f t="shared" si="3"/>
        <v>19.330376180807058</v>
      </c>
      <c r="Q18" s="91">
        <f t="shared" si="4"/>
        <v>49.459716410238187</v>
      </c>
      <c r="R18" s="6" t="b">
        <f>L18=Q1Impacts!A21</f>
        <v>0</v>
      </c>
    </row>
    <row r="19" spans="1:18" x14ac:dyDescent="0.2">
      <c r="A19" s="87" t="s">
        <v>16</v>
      </c>
      <c r="B19" s="87" t="s">
        <v>155</v>
      </c>
      <c r="C19" s="88">
        <v>2.0690519977260866</v>
      </c>
      <c r="D19" s="88">
        <v>9.218678731362445</v>
      </c>
      <c r="E19" s="88">
        <v>18.841609500342599</v>
      </c>
      <c r="F19" s="88">
        <v>19.330376180807058</v>
      </c>
      <c r="G19" s="89">
        <v>49.459716410238187</v>
      </c>
      <c r="H19" s="82"/>
      <c r="I19" s="81" t="s">
        <v>16</v>
      </c>
      <c r="J19" s="85" t="s">
        <v>16</v>
      </c>
      <c r="L19" s="90" t="s">
        <v>17</v>
      </c>
      <c r="M19" s="6">
        <f t="shared" si="0"/>
        <v>4.6686681655439903</v>
      </c>
      <c r="N19" s="6">
        <f t="shared" si="1"/>
        <v>11.123116118436773</v>
      </c>
      <c r="O19" s="6">
        <f t="shared" si="2"/>
        <v>30.027256417060549</v>
      </c>
      <c r="P19" s="6">
        <f t="shared" si="3"/>
        <v>41.622051411650986</v>
      </c>
      <c r="Q19" s="91">
        <f t="shared" si="4"/>
        <v>87.441092112692303</v>
      </c>
      <c r="R19" s="6" t="b">
        <f>L19=Q1Impacts!A22</f>
        <v>0</v>
      </c>
    </row>
    <row r="20" spans="1:18" x14ac:dyDescent="0.2">
      <c r="A20" s="87" t="s">
        <v>17</v>
      </c>
      <c r="B20" s="87" t="s">
        <v>156</v>
      </c>
      <c r="C20" s="88">
        <v>4.6686681655439903</v>
      </c>
      <c r="D20" s="88">
        <v>11.123116118436773</v>
      </c>
      <c r="E20" s="88">
        <v>30.027256417060549</v>
      </c>
      <c r="F20" s="88">
        <v>41.622051411650986</v>
      </c>
      <c r="G20" s="89">
        <v>87.441092112692289</v>
      </c>
      <c r="H20" s="82"/>
      <c r="I20" s="81" t="s">
        <v>17</v>
      </c>
      <c r="J20" s="85" t="s">
        <v>17</v>
      </c>
      <c r="L20" s="90" t="s">
        <v>18</v>
      </c>
      <c r="M20" s="6">
        <f t="shared" si="0"/>
        <v>0.94859269916628308</v>
      </c>
      <c r="N20" s="6">
        <f t="shared" si="1"/>
        <v>3.9417954069642316</v>
      </c>
      <c r="O20" s="6">
        <f t="shared" si="2"/>
        <v>8.5085811763344594</v>
      </c>
      <c r="P20" s="6">
        <f t="shared" si="3"/>
        <v>27.175533454520441</v>
      </c>
      <c r="Q20" s="91">
        <f t="shared" si="4"/>
        <v>40.574502736985416</v>
      </c>
      <c r="R20" s="6" t="b">
        <f>L20=Q1Impacts!A23</f>
        <v>0</v>
      </c>
    </row>
    <row r="21" spans="1:18" x14ac:dyDescent="0.2">
      <c r="A21" s="87" t="s">
        <v>18</v>
      </c>
      <c r="B21" s="87" t="s">
        <v>157</v>
      </c>
      <c r="C21" s="88">
        <v>0.94859269916628308</v>
      </c>
      <c r="D21" s="88">
        <v>3.9417954069642316</v>
      </c>
      <c r="E21" s="88">
        <v>8.5085811763344594</v>
      </c>
      <c r="F21" s="88">
        <v>27.175533454520441</v>
      </c>
      <c r="G21" s="89">
        <v>40.574502736985416</v>
      </c>
      <c r="H21" s="82"/>
      <c r="I21" s="81" t="s">
        <v>18</v>
      </c>
      <c r="J21" s="85" t="s">
        <v>18</v>
      </c>
      <c r="L21" s="90" t="s">
        <v>19</v>
      </c>
      <c r="M21" s="6">
        <f t="shared" si="0"/>
        <v>0.4376100398597994</v>
      </c>
      <c r="N21" s="6">
        <f t="shared" si="1"/>
        <v>3.8190858813001562</v>
      </c>
      <c r="O21" s="6">
        <f t="shared" si="2"/>
        <v>7.6359362178289389</v>
      </c>
      <c r="P21" s="6">
        <f t="shared" si="3"/>
        <v>6.1670916451914435</v>
      </c>
      <c r="Q21" s="91">
        <f t="shared" si="4"/>
        <v>18.059723784180338</v>
      </c>
      <c r="R21" s="6" t="b">
        <f>L21=Q1Impacts!A24</f>
        <v>0</v>
      </c>
    </row>
    <row r="22" spans="1:18" x14ac:dyDescent="0.2">
      <c r="A22" s="87" t="s">
        <v>19</v>
      </c>
      <c r="B22" s="87" t="s">
        <v>158</v>
      </c>
      <c r="C22" s="88">
        <v>0.4376100398597994</v>
      </c>
      <c r="D22" s="88">
        <v>3.8190858813001562</v>
      </c>
      <c r="E22" s="88">
        <v>7.6359362178289389</v>
      </c>
      <c r="F22" s="88">
        <v>6.1670916451914435</v>
      </c>
      <c r="G22" s="89">
        <v>18.059723784180338</v>
      </c>
      <c r="H22" s="82"/>
      <c r="I22" s="81" t="s">
        <v>19</v>
      </c>
      <c r="J22" s="85" t="s">
        <v>19</v>
      </c>
      <c r="L22" s="90" t="s">
        <v>20</v>
      </c>
      <c r="M22" s="6">
        <f t="shared" si="0"/>
        <v>3.0847462732137227</v>
      </c>
      <c r="N22" s="6">
        <f t="shared" si="1"/>
        <v>12.83364131077928</v>
      </c>
      <c r="O22" s="6">
        <f t="shared" si="2"/>
        <v>30.248732792336355</v>
      </c>
      <c r="P22" s="6">
        <f t="shared" si="3"/>
        <v>40.740487890705445</v>
      </c>
      <c r="Q22" s="91">
        <f t="shared" si="4"/>
        <v>86.907608267034803</v>
      </c>
      <c r="R22" s="6" t="b">
        <f>L22=Q1Impacts!A25</f>
        <v>0</v>
      </c>
    </row>
    <row r="23" spans="1:18" x14ac:dyDescent="0.2">
      <c r="A23" s="87" t="s">
        <v>20</v>
      </c>
      <c r="B23" s="87" t="s">
        <v>159</v>
      </c>
      <c r="C23" s="88">
        <v>3.0847462732137227</v>
      </c>
      <c r="D23" s="88">
        <v>12.83364131077928</v>
      </c>
      <c r="E23" s="88">
        <v>30.248732792336355</v>
      </c>
      <c r="F23" s="88">
        <v>40.740487890705445</v>
      </c>
      <c r="G23" s="89">
        <v>86.907608267034803</v>
      </c>
      <c r="H23" s="82"/>
      <c r="I23" s="81" t="s">
        <v>20</v>
      </c>
      <c r="J23" s="85" t="s">
        <v>20</v>
      </c>
      <c r="L23" s="90" t="s">
        <v>21</v>
      </c>
      <c r="M23" s="6">
        <f t="shared" si="0"/>
        <v>1.1914175539906284</v>
      </c>
      <c r="N23" s="6">
        <f t="shared" si="1"/>
        <v>3.1944996199672935</v>
      </c>
      <c r="O23" s="6">
        <f t="shared" si="2"/>
        <v>8.1388143089070368</v>
      </c>
      <c r="P23" s="6">
        <f t="shared" si="3"/>
        <v>7.2627771343544874</v>
      </c>
      <c r="Q23" s="91">
        <f t="shared" si="4"/>
        <v>19.787508617219444</v>
      </c>
      <c r="R23" s="6" t="b">
        <f>L23=Q1Impacts!A26</f>
        <v>0</v>
      </c>
    </row>
    <row r="24" spans="1:18" x14ac:dyDescent="0.2">
      <c r="A24" s="87" t="s">
        <v>21</v>
      </c>
      <c r="B24" s="87" t="s">
        <v>160</v>
      </c>
      <c r="C24" s="88">
        <v>1.1914175539906284</v>
      </c>
      <c r="D24" s="88">
        <v>3.1944996199672935</v>
      </c>
      <c r="E24" s="88">
        <v>8.1388143089070368</v>
      </c>
      <c r="F24" s="88">
        <v>7.2627771343544874</v>
      </c>
      <c r="G24" s="89">
        <v>19.787508617219448</v>
      </c>
      <c r="H24" s="82"/>
      <c r="I24" s="81" t="s">
        <v>21</v>
      </c>
      <c r="J24" s="85" t="s">
        <v>21</v>
      </c>
      <c r="L24" s="90" t="s">
        <v>22</v>
      </c>
      <c r="M24" s="6">
        <f t="shared" si="0"/>
        <v>1.9646768457023231</v>
      </c>
      <c r="N24" s="6">
        <f t="shared" si="1"/>
        <v>11.056869568482595</v>
      </c>
      <c r="O24" s="6">
        <f t="shared" si="2"/>
        <v>19.993229445920328</v>
      </c>
      <c r="P24" s="6">
        <f t="shared" si="3"/>
        <v>12.335725465056086</v>
      </c>
      <c r="Q24" s="91">
        <f t="shared" si="4"/>
        <v>45.350501325161332</v>
      </c>
      <c r="R24" s="6" t="b">
        <f>L24=Q1Impacts!A27</f>
        <v>0</v>
      </c>
    </row>
    <row r="25" spans="1:18" x14ac:dyDescent="0.2">
      <c r="A25" s="87" t="s">
        <v>22</v>
      </c>
      <c r="B25" s="87" t="s">
        <v>161</v>
      </c>
      <c r="C25" s="88">
        <v>1.9646768457023231</v>
      </c>
      <c r="D25" s="88">
        <v>11.056869568482595</v>
      </c>
      <c r="E25" s="88">
        <v>19.993229445920328</v>
      </c>
      <c r="F25" s="88">
        <v>12.335725465056086</v>
      </c>
      <c r="G25" s="89">
        <v>45.350501325161332</v>
      </c>
      <c r="H25" s="82"/>
      <c r="I25" s="81" t="s">
        <v>22</v>
      </c>
      <c r="J25" s="85" t="s">
        <v>22</v>
      </c>
      <c r="L25" s="90" t="s">
        <v>23</v>
      </c>
      <c r="M25" s="6">
        <f t="shared" si="0"/>
        <v>0.5618088263862846</v>
      </c>
      <c r="N25" s="6">
        <f t="shared" si="1"/>
        <v>2.0793560537222961</v>
      </c>
      <c r="O25" s="6">
        <f t="shared" si="2"/>
        <v>9.9075977387436964</v>
      </c>
      <c r="P25" s="6">
        <f t="shared" si="3"/>
        <v>4.3885539437824201</v>
      </c>
      <c r="Q25" s="91">
        <f t="shared" si="4"/>
        <v>16.937316562634695</v>
      </c>
      <c r="R25" s="6" t="b">
        <f>L25=Q1Impacts!A28</f>
        <v>0</v>
      </c>
    </row>
    <row r="26" spans="1:18" x14ac:dyDescent="0.2">
      <c r="A26" s="87" t="s">
        <v>23</v>
      </c>
      <c r="B26" s="87" t="s">
        <v>162</v>
      </c>
      <c r="C26" s="88">
        <v>0.5618088263862846</v>
      </c>
      <c r="D26" s="88">
        <v>2.0793560537222961</v>
      </c>
      <c r="E26" s="88">
        <v>9.9075977387436964</v>
      </c>
      <c r="F26" s="88">
        <v>4.3885539437824201</v>
      </c>
      <c r="G26" s="89">
        <v>16.937316562634695</v>
      </c>
      <c r="H26" s="82"/>
      <c r="I26" s="81" t="s">
        <v>23</v>
      </c>
      <c r="J26" s="85" t="s">
        <v>23</v>
      </c>
      <c r="L26" s="90" t="s">
        <v>24</v>
      </c>
      <c r="M26" s="6">
        <f t="shared" si="0"/>
        <v>16.617240425586466</v>
      </c>
      <c r="N26" s="6">
        <f t="shared" si="1"/>
        <v>22.544277422170826</v>
      </c>
      <c r="O26" s="6">
        <f t="shared" si="2"/>
        <v>19.092560381760585</v>
      </c>
      <c r="P26" s="6">
        <f t="shared" si="3"/>
        <v>17.922064603023763</v>
      </c>
      <c r="Q26" s="91">
        <f t="shared" si="4"/>
        <v>76.176142832541643</v>
      </c>
      <c r="R26" s="6" t="b">
        <f>L26=Q1Impacts!A29</f>
        <v>0</v>
      </c>
    </row>
    <row r="27" spans="1:18" x14ac:dyDescent="0.2">
      <c r="A27" s="87" t="s">
        <v>24</v>
      </c>
      <c r="B27" s="87" t="s">
        <v>163</v>
      </c>
      <c r="C27" s="88">
        <v>16.617240425586466</v>
      </c>
      <c r="D27" s="88">
        <v>22.544277422170826</v>
      </c>
      <c r="E27" s="88">
        <v>19.092560381760585</v>
      </c>
      <c r="F27" s="88">
        <v>17.922064603023763</v>
      </c>
      <c r="G27" s="89">
        <v>76.176142832541643</v>
      </c>
      <c r="H27" s="82"/>
      <c r="I27" s="81" t="s">
        <v>24</v>
      </c>
      <c r="J27" s="85" t="s">
        <v>24</v>
      </c>
      <c r="L27" s="90" t="s">
        <v>25</v>
      </c>
      <c r="M27" s="6">
        <f t="shared" si="0"/>
        <v>8.567010352242459</v>
      </c>
      <c r="N27" s="6">
        <f t="shared" si="1"/>
        <v>39.568169842978577</v>
      </c>
      <c r="O27" s="6">
        <f t="shared" si="2"/>
        <v>36.701891624201387</v>
      </c>
      <c r="P27" s="6">
        <f t="shared" si="3"/>
        <v>28.837145344509153</v>
      </c>
      <c r="Q27" s="91">
        <f t="shared" si="4"/>
        <v>113.67421716393157</v>
      </c>
      <c r="R27" s="6" t="b">
        <f>L27=Q1Impacts!A30</f>
        <v>0</v>
      </c>
    </row>
    <row r="28" spans="1:18" x14ac:dyDescent="0.2">
      <c r="A28" s="87" t="s">
        <v>25</v>
      </c>
      <c r="B28" s="87" t="s">
        <v>164</v>
      </c>
      <c r="C28" s="88">
        <v>8.567010352242459</v>
      </c>
      <c r="D28" s="88">
        <v>39.568169842978577</v>
      </c>
      <c r="E28" s="88">
        <v>36.701891624201387</v>
      </c>
      <c r="F28" s="88">
        <v>28.837145344509153</v>
      </c>
      <c r="G28" s="89">
        <v>113.67421716393157</v>
      </c>
      <c r="H28" s="82"/>
      <c r="I28" s="81" t="s">
        <v>25</v>
      </c>
      <c r="J28" s="85" t="s">
        <v>25</v>
      </c>
      <c r="L28" s="90" t="s">
        <v>26</v>
      </c>
      <c r="M28" s="6">
        <f t="shared" si="0"/>
        <v>1.1081953078444757</v>
      </c>
      <c r="N28" s="6">
        <f t="shared" si="1"/>
        <v>2.2294216525990751</v>
      </c>
      <c r="O28" s="6">
        <f t="shared" si="2"/>
        <v>6.7784459533219215</v>
      </c>
      <c r="P28" s="6">
        <f t="shared" si="3"/>
        <v>8.9038621745227413</v>
      </c>
      <c r="Q28" s="91">
        <f t="shared" si="4"/>
        <v>19.019925088288211</v>
      </c>
      <c r="R28" s="6" t="b">
        <f>L28=Q1Impacts!A31</f>
        <v>0</v>
      </c>
    </row>
    <row r="29" spans="1:18" x14ac:dyDescent="0.2">
      <c r="A29" s="87" t="s">
        <v>26</v>
      </c>
      <c r="B29" s="87" t="s">
        <v>165</v>
      </c>
      <c r="C29" s="88">
        <v>1.1081953078444757</v>
      </c>
      <c r="D29" s="88">
        <v>2.2294216525990751</v>
      </c>
      <c r="E29" s="88">
        <v>6.7784459533219215</v>
      </c>
      <c r="F29" s="88">
        <v>8.9038621745227413</v>
      </c>
      <c r="G29" s="89">
        <v>19.019925088288211</v>
      </c>
      <c r="H29" s="82"/>
      <c r="I29" s="81" t="s">
        <v>26</v>
      </c>
      <c r="J29" s="85" t="s">
        <v>26</v>
      </c>
      <c r="L29" s="90" t="s">
        <v>27</v>
      </c>
      <c r="M29" s="6">
        <f t="shared" si="0"/>
        <v>18.889981519616406</v>
      </c>
      <c r="N29" s="6">
        <f t="shared" si="1"/>
        <v>41.572965581928855</v>
      </c>
      <c r="O29" s="6">
        <f t="shared" si="2"/>
        <v>63.744580019946042</v>
      </c>
      <c r="P29" s="6">
        <f t="shared" si="3"/>
        <v>45.777226657546429</v>
      </c>
      <c r="Q29" s="91">
        <f t="shared" si="4"/>
        <v>169.98475377903773</v>
      </c>
      <c r="R29" s="6" t="b">
        <f>L29=Q1Impacts!A32</f>
        <v>0</v>
      </c>
    </row>
    <row r="30" spans="1:18" x14ac:dyDescent="0.2">
      <c r="A30" s="87" t="s">
        <v>27</v>
      </c>
      <c r="B30" s="87" t="s">
        <v>166</v>
      </c>
      <c r="C30" s="88">
        <v>18.889981519616406</v>
      </c>
      <c r="D30" s="88">
        <v>41.572965581928855</v>
      </c>
      <c r="E30" s="88">
        <v>63.744580019946042</v>
      </c>
      <c r="F30" s="88">
        <v>45.777226657546429</v>
      </c>
      <c r="G30" s="89">
        <v>169.98475377903773</v>
      </c>
      <c r="H30" s="82"/>
      <c r="I30" s="81" t="s">
        <v>27</v>
      </c>
      <c r="J30" s="85" t="s">
        <v>27</v>
      </c>
      <c r="L30" s="90" t="s">
        <v>28</v>
      </c>
      <c r="M30" s="6">
        <f t="shared" si="0"/>
        <v>7.0750094055087516</v>
      </c>
      <c r="N30" s="6">
        <f t="shared" si="1"/>
        <v>15.135424712619185</v>
      </c>
      <c r="O30" s="6">
        <f t="shared" si="2"/>
        <v>35.257530052132111</v>
      </c>
      <c r="P30" s="6">
        <f t="shared" si="3"/>
        <v>53.225883999011742</v>
      </c>
      <c r="Q30" s="91">
        <f t="shared" si="4"/>
        <v>110.69384816927179</v>
      </c>
      <c r="R30" s="6" t="b">
        <f>L30=Q1Impacts!A33</f>
        <v>0</v>
      </c>
    </row>
    <row r="31" spans="1:18" x14ac:dyDescent="0.2">
      <c r="A31" s="87" t="s">
        <v>28</v>
      </c>
      <c r="B31" s="87" t="s">
        <v>167</v>
      </c>
      <c r="C31" s="88">
        <v>7.0750094055087516</v>
      </c>
      <c r="D31" s="88">
        <v>15.135424712619185</v>
      </c>
      <c r="E31" s="88">
        <v>35.257530052132111</v>
      </c>
      <c r="F31" s="88">
        <v>53.225883999011742</v>
      </c>
      <c r="G31" s="89">
        <v>110.69384816927179</v>
      </c>
      <c r="H31" s="82"/>
      <c r="I31" s="81" t="s">
        <v>28</v>
      </c>
      <c r="J31" s="85" t="s">
        <v>28</v>
      </c>
      <c r="L31" s="90" t="s">
        <v>29</v>
      </c>
      <c r="M31" s="6">
        <f t="shared" si="0"/>
        <v>2.9378379221540079</v>
      </c>
      <c r="N31" s="6">
        <f t="shared" si="1"/>
        <v>8.6366402829308164</v>
      </c>
      <c r="O31" s="6">
        <f t="shared" si="2"/>
        <v>9.0788434297974021</v>
      </c>
      <c r="P31" s="6">
        <f t="shared" si="3"/>
        <v>11.089648773474975</v>
      </c>
      <c r="Q31" s="91">
        <f t="shared" si="4"/>
        <v>31.742970408357202</v>
      </c>
      <c r="R31" s="6" t="b">
        <f>L31=Q1Impacts!A34</f>
        <v>0</v>
      </c>
    </row>
    <row r="32" spans="1:18" x14ac:dyDescent="0.2">
      <c r="A32" s="87" t="s">
        <v>29</v>
      </c>
      <c r="B32" s="87" t="s">
        <v>168</v>
      </c>
      <c r="C32" s="88">
        <v>2.9378379221540079</v>
      </c>
      <c r="D32" s="88">
        <v>8.6366402829308164</v>
      </c>
      <c r="E32" s="88">
        <v>9.0788434297974021</v>
      </c>
      <c r="F32" s="88">
        <v>11.089648773474975</v>
      </c>
      <c r="G32" s="89">
        <v>31.742970408357198</v>
      </c>
      <c r="H32" s="82"/>
      <c r="I32" s="81" t="s">
        <v>29</v>
      </c>
      <c r="J32" s="85" t="s">
        <v>29</v>
      </c>
      <c r="L32" s="90" t="s">
        <v>30</v>
      </c>
      <c r="M32" s="6">
        <f t="shared" si="0"/>
        <v>6.3088377280699992E-2</v>
      </c>
      <c r="N32" s="6">
        <f t="shared" si="1"/>
        <v>2.6548293173078066</v>
      </c>
      <c r="O32" s="6">
        <f t="shared" si="2"/>
        <v>0.39448087354636385</v>
      </c>
      <c r="P32" s="6">
        <f t="shared" si="3"/>
        <v>1.9705088128203956</v>
      </c>
      <c r="Q32" s="91">
        <f t="shared" si="4"/>
        <v>5.0829073809552661</v>
      </c>
      <c r="R32" s="6" t="b">
        <f>L32=Q1Impacts!A35</f>
        <v>0</v>
      </c>
    </row>
    <row r="33" spans="1:18" x14ac:dyDescent="0.2">
      <c r="A33" s="87" t="s">
        <v>30</v>
      </c>
      <c r="B33" s="87" t="s">
        <v>169</v>
      </c>
      <c r="C33" s="88">
        <v>6.3088377280699992E-2</v>
      </c>
      <c r="D33" s="88">
        <v>2.6548293173078066</v>
      </c>
      <c r="E33" s="88">
        <v>0.39448087354636385</v>
      </c>
      <c r="F33" s="88">
        <v>1.9705088128203956</v>
      </c>
      <c r="G33" s="89">
        <v>5.0829073809552661</v>
      </c>
      <c r="H33" s="82"/>
      <c r="I33" s="81" t="s">
        <v>30</v>
      </c>
      <c r="J33" s="85" t="s">
        <v>30</v>
      </c>
      <c r="L33" s="90" t="s">
        <v>31</v>
      </c>
      <c r="M33" s="6">
        <f t="shared" si="0"/>
        <v>0</v>
      </c>
      <c r="N33" s="6">
        <f t="shared" si="1"/>
        <v>2.2697851269483444</v>
      </c>
      <c r="O33" s="6">
        <f t="shared" si="2"/>
        <v>5.5713493185770391</v>
      </c>
      <c r="P33" s="6">
        <f t="shared" si="3"/>
        <v>10.952386078016385</v>
      </c>
      <c r="Q33" s="91">
        <f t="shared" si="4"/>
        <v>18.793520523541769</v>
      </c>
      <c r="R33" s="6" t="b">
        <f>L33=Q1Impacts!A36</f>
        <v>0</v>
      </c>
    </row>
    <row r="34" spans="1:18" x14ac:dyDescent="0.2">
      <c r="A34" s="87" t="s">
        <v>31</v>
      </c>
      <c r="B34" s="87" t="s">
        <v>170</v>
      </c>
      <c r="C34" s="88">
        <v>0</v>
      </c>
      <c r="D34" s="88">
        <v>2.2697851269483444</v>
      </c>
      <c r="E34" s="88">
        <v>5.5713493185770391</v>
      </c>
      <c r="F34" s="88">
        <v>10.952386078016385</v>
      </c>
      <c r="G34" s="89">
        <v>18.793520523541769</v>
      </c>
      <c r="H34" s="82"/>
      <c r="I34" s="81" t="s">
        <v>31</v>
      </c>
      <c r="J34" s="85" t="s">
        <v>31</v>
      </c>
      <c r="L34" s="90" t="s">
        <v>32</v>
      </c>
      <c r="M34" s="6">
        <f t="shared" si="0"/>
        <v>4.2043662366931533</v>
      </c>
      <c r="N34" s="6">
        <f t="shared" si="1"/>
        <v>14.492905522190002</v>
      </c>
      <c r="O34" s="6">
        <f t="shared" si="2"/>
        <v>39.980361315479819</v>
      </c>
      <c r="P34" s="6">
        <f t="shared" si="3"/>
        <v>56.306951100581813</v>
      </c>
      <c r="Q34" s="91">
        <f t="shared" si="4"/>
        <v>114.98458417494479</v>
      </c>
      <c r="R34" s="6" t="b">
        <f>L34=Q1Impacts!A37</f>
        <v>0</v>
      </c>
    </row>
    <row r="35" spans="1:18" x14ac:dyDescent="0.2">
      <c r="A35" s="87" t="s">
        <v>32</v>
      </c>
      <c r="B35" s="87" t="s">
        <v>171</v>
      </c>
      <c r="C35" s="88">
        <v>4.2043662366931533</v>
      </c>
      <c r="D35" s="88">
        <v>14.492905522190002</v>
      </c>
      <c r="E35" s="88">
        <v>39.980361315479819</v>
      </c>
      <c r="F35" s="88">
        <v>56.306951100581813</v>
      </c>
      <c r="G35" s="89">
        <v>114.9845841749448</v>
      </c>
      <c r="H35" s="82"/>
      <c r="I35" s="81" t="s">
        <v>32</v>
      </c>
      <c r="J35" s="85" t="s">
        <v>32</v>
      </c>
      <c r="L35" s="90" t="s">
        <v>33</v>
      </c>
      <c r="M35" s="6">
        <f t="shared" si="0"/>
        <v>0</v>
      </c>
      <c r="N35" s="6">
        <f t="shared" si="1"/>
        <v>5.6712020291374641</v>
      </c>
      <c r="O35" s="6">
        <f t="shared" si="2"/>
        <v>4.2698929369845384</v>
      </c>
      <c r="P35" s="6">
        <f t="shared" si="3"/>
        <v>6.045180079675271</v>
      </c>
      <c r="Q35" s="91">
        <f t="shared" si="4"/>
        <v>15.986275045797273</v>
      </c>
      <c r="R35" s="6" t="b">
        <f>L35=Q1Impacts!A38</f>
        <v>0</v>
      </c>
    </row>
    <row r="36" spans="1:18" x14ac:dyDescent="0.2">
      <c r="A36" s="87" t="s">
        <v>33</v>
      </c>
      <c r="B36" s="87" t="s">
        <v>172</v>
      </c>
      <c r="C36" s="88">
        <v>0</v>
      </c>
      <c r="D36" s="88">
        <v>5.6712020291374641</v>
      </c>
      <c r="E36" s="88">
        <v>4.2698929369845384</v>
      </c>
      <c r="F36" s="88">
        <v>6.045180079675271</v>
      </c>
      <c r="G36" s="89">
        <v>15.986275045797273</v>
      </c>
      <c r="H36" s="82"/>
      <c r="I36" s="81" t="s">
        <v>33</v>
      </c>
      <c r="J36" s="85" t="s">
        <v>33</v>
      </c>
      <c r="L36" s="90" t="s">
        <v>34</v>
      </c>
      <c r="M36" s="6">
        <f t="shared" si="0"/>
        <v>6.8253800404976008</v>
      </c>
      <c r="N36" s="6">
        <f t="shared" si="1"/>
        <v>11.905696850512172</v>
      </c>
      <c r="O36" s="6">
        <f t="shared" si="2"/>
        <v>19.699079538594692</v>
      </c>
      <c r="P36" s="6">
        <f t="shared" si="3"/>
        <v>8.0568666026951004</v>
      </c>
      <c r="Q36" s="91">
        <f t="shared" si="4"/>
        <v>46.487023032299568</v>
      </c>
      <c r="R36" s="6" t="b">
        <f>L36=Q1Impacts!A39</f>
        <v>0</v>
      </c>
    </row>
    <row r="37" spans="1:18" x14ac:dyDescent="0.2">
      <c r="A37" s="87" t="s">
        <v>34</v>
      </c>
      <c r="B37" s="87" t="s">
        <v>173</v>
      </c>
      <c r="C37" s="88">
        <v>6.8253800404976008</v>
      </c>
      <c r="D37" s="88">
        <v>11.905696850512172</v>
      </c>
      <c r="E37" s="88">
        <v>19.699079538594692</v>
      </c>
      <c r="F37" s="88">
        <v>8.0568666026951004</v>
      </c>
      <c r="G37" s="89">
        <v>46.487023032299568</v>
      </c>
      <c r="H37" s="82"/>
      <c r="I37" s="81" t="s">
        <v>34</v>
      </c>
      <c r="J37" s="85" t="s">
        <v>34</v>
      </c>
      <c r="L37" s="90" t="s">
        <v>35</v>
      </c>
      <c r="M37" s="6">
        <f t="shared" si="0"/>
        <v>4.2717871219333317</v>
      </c>
      <c r="N37" s="6">
        <f t="shared" si="1"/>
        <v>5.7694913381520596</v>
      </c>
      <c r="O37" s="6">
        <f t="shared" si="2"/>
        <v>10.520949062007883</v>
      </c>
      <c r="P37" s="6">
        <f t="shared" si="3"/>
        <v>8.6267760181303164</v>
      </c>
      <c r="Q37" s="91">
        <f t="shared" si="4"/>
        <v>29.189003540223588</v>
      </c>
      <c r="R37" s="6" t="b">
        <f>L37=Q1Impacts!A40</f>
        <v>0</v>
      </c>
    </row>
    <row r="38" spans="1:18" x14ac:dyDescent="0.2">
      <c r="A38" s="87" t="s">
        <v>35</v>
      </c>
      <c r="B38" s="87" t="s">
        <v>174</v>
      </c>
      <c r="C38" s="88">
        <v>4.2717871219333317</v>
      </c>
      <c r="D38" s="88">
        <v>5.7694913381520596</v>
      </c>
      <c r="E38" s="88">
        <v>10.520949062007883</v>
      </c>
      <c r="F38" s="88">
        <v>8.6267760181303164</v>
      </c>
      <c r="G38" s="89">
        <v>29.189003540223588</v>
      </c>
      <c r="H38" s="82"/>
      <c r="I38" s="81" t="s">
        <v>35</v>
      </c>
      <c r="J38" s="85" t="s">
        <v>35</v>
      </c>
      <c r="L38" s="90" t="s">
        <v>36</v>
      </c>
      <c r="M38" s="6">
        <f t="shared" si="0"/>
        <v>4.9300351462803036</v>
      </c>
      <c r="N38" s="6">
        <f t="shared" si="1"/>
        <v>5.2284525317934341</v>
      </c>
      <c r="O38" s="6">
        <f t="shared" si="2"/>
        <v>16.256450979767425</v>
      </c>
      <c r="P38" s="6">
        <f t="shared" si="3"/>
        <v>56.942467404513685</v>
      </c>
      <c r="Q38" s="91">
        <f t="shared" si="4"/>
        <v>83.357406062354841</v>
      </c>
      <c r="R38" s="6" t="b">
        <f>L38=Q1Impacts!A41</f>
        <v>0</v>
      </c>
    </row>
    <row r="39" spans="1:18" x14ac:dyDescent="0.2">
      <c r="A39" s="87" t="s">
        <v>36</v>
      </c>
      <c r="B39" s="87" t="s">
        <v>175</v>
      </c>
      <c r="C39" s="88">
        <v>4.9300351462803036</v>
      </c>
      <c r="D39" s="88">
        <v>5.2284525317934341</v>
      </c>
      <c r="E39" s="88">
        <v>16.256450979767425</v>
      </c>
      <c r="F39" s="88">
        <v>56.942467404513685</v>
      </c>
      <c r="G39" s="89">
        <v>83.357406062354841</v>
      </c>
      <c r="H39" s="82"/>
      <c r="I39" s="81" t="s">
        <v>36</v>
      </c>
      <c r="J39" s="85" t="s">
        <v>36</v>
      </c>
      <c r="L39" s="90" t="s">
        <v>37</v>
      </c>
      <c r="M39" s="6">
        <f t="shared" si="0"/>
        <v>7.137279511479206</v>
      </c>
      <c r="N39" s="6">
        <f t="shared" si="1"/>
        <v>7.0133888754565819</v>
      </c>
      <c r="O39" s="6">
        <f t="shared" si="2"/>
        <v>8.9357798787984493</v>
      </c>
      <c r="P39" s="6">
        <f t="shared" si="3"/>
        <v>10.556145671910915</v>
      </c>
      <c r="Q39" s="91">
        <f t="shared" si="4"/>
        <v>33.642593937645152</v>
      </c>
      <c r="R39" s="6" t="b">
        <f>L39=Q1Impacts!A42</f>
        <v>0</v>
      </c>
    </row>
    <row r="40" spans="1:18" x14ac:dyDescent="0.2">
      <c r="A40" s="87" t="s">
        <v>37</v>
      </c>
      <c r="B40" s="87" t="s">
        <v>176</v>
      </c>
      <c r="C40" s="88">
        <v>7.137279511479206</v>
      </c>
      <c r="D40" s="88">
        <v>7.0133888754565819</v>
      </c>
      <c r="E40" s="88">
        <v>8.9357798787984493</v>
      </c>
      <c r="F40" s="88">
        <v>10.556145671910915</v>
      </c>
      <c r="G40" s="89">
        <v>33.642593937645152</v>
      </c>
      <c r="H40" s="82"/>
      <c r="I40" s="81" t="s">
        <v>37</v>
      </c>
      <c r="J40" s="85" t="s">
        <v>37</v>
      </c>
      <c r="L40" s="90" t="s">
        <v>38</v>
      </c>
      <c r="M40" s="6">
        <f t="shared" si="0"/>
        <v>261.49313816107411</v>
      </c>
      <c r="N40" s="6">
        <f t="shared" si="1"/>
        <v>321.91043429327249</v>
      </c>
      <c r="O40" s="6">
        <f t="shared" si="2"/>
        <v>384.08457367891026</v>
      </c>
      <c r="P40" s="6">
        <f t="shared" si="3"/>
        <v>281.51185386674308</v>
      </c>
      <c r="Q40" s="91">
        <f t="shared" si="4"/>
        <v>1249</v>
      </c>
      <c r="R40" s="6" t="b">
        <f>L40=Q1Impacts!A43</f>
        <v>0</v>
      </c>
    </row>
    <row r="41" spans="1:18" x14ac:dyDescent="0.2">
      <c r="A41" s="87" t="s">
        <v>38</v>
      </c>
      <c r="B41" s="87" t="s">
        <v>177</v>
      </c>
      <c r="C41" s="88">
        <v>261.49313816107411</v>
      </c>
      <c r="D41" s="88">
        <v>321.91043429327249</v>
      </c>
      <c r="E41" s="88">
        <v>384.08457367891026</v>
      </c>
      <c r="F41" s="88">
        <v>281.51185386674308</v>
      </c>
      <c r="G41" s="89">
        <v>1249</v>
      </c>
      <c r="H41" s="82"/>
      <c r="I41" s="81" t="s">
        <v>38</v>
      </c>
      <c r="J41" s="85" t="s">
        <v>38</v>
      </c>
      <c r="L41" s="90" t="s">
        <v>39</v>
      </c>
      <c r="M41" s="6">
        <f t="shared" si="0"/>
        <v>382.04251876783053</v>
      </c>
      <c r="N41" s="6">
        <f t="shared" si="1"/>
        <v>646.70931695814863</v>
      </c>
      <c r="O41" s="6">
        <f t="shared" si="2"/>
        <v>1181.1963527985206</v>
      </c>
      <c r="P41" s="6">
        <f t="shared" si="3"/>
        <v>992.05181147550002</v>
      </c>
      <c r="Q41" s="91">
        <f t="shared" si="4"/>
        <v>3201.9999999999995</v>
      </c>
      <c r="R41" s="6" t="b">
        <f>L41=Q1Impacts!A44</f>
        <v>0</v>
      </c>
    </row>
    <row r="42" spans="1:18" x14ac:dyDescent="0.2">
      <c r="A42" s="87" t="s">
        <v>265</v>
      </c>
      <c r="B42" s="87" t="s">
        <v>278</v>
      </c>
      <c r="C42" s="88">
        <v>20.439445983042759</v>
      </c>
      <c r="D42" s="88">
        <v>30.629175003781022</v>
      </c>
      <c r="E42" s="88">
        <v>64.204181836125059</v>
      </c>
      <c r="F42" s="88">
        <v>78.138370131050195</v>
      </c>
      <c r="G42" s="89">
        <v>193.41117295399903</v>
      </c>
      <c r="H42" s="82"/>
      <c r="I42" s="81" t="s">
        <v>265</v>
      </c>
      <c r="J42" s="85" t="s">
        <v>39</v>
      </c>
      <c r="L42" s="90" t="s">
        <v>40</v>
      </c>
      <c r="M42" s="6">
        <f t="shared" si="0"/>
        <v>26.223213836884071</v>
      </c>
      <c r="N42" s="6">
        <f t="shared" si="1"/>
        <v>62.626530659338719</v>
      </c>
      <c r="O42" s="6">
        <f t="shared" si="2"/>
        <v>153.05617635287237</v>
      </c>
      <c r="P42" s="6">
        <f t="shared" si="3"/>
        <v>118.34092836432882</v>
      </c>
      <c r="Q42" s="91">
        <f t="shared" si="4"/>
        <v>360.24684921342396</v>
      </c>
      <c r="R42" s="6" t="b">
        <f>L42=Q1Impacts!A45</f>
        <v>0</v>
      </c>
    </row>
    <row r="43" spans="1:18" x14ac:dyDescent="0.2">
      <c r="A43" s="87" t="s">
        <v>266</v>
      </c>
      <c r="B43" s="87" t="s">
        <v>279</v>
      </c>
      <c r="C43" s="88">
        <v>314.53334817676284</v>
      </c>
      <c r="D43" s="88">
        <v>489.64547147733276</v>
      </c>
      <c r="E43" s="88">
        <v>864.65360126004271</v>
      </c>
      <c r="F43" s="88">
        <v>697.6702936301275</v>
      </c>
      <c r="G43" s="89">
        <v>2366.5027145442659</v>
      </c>
      <c r="H43" s="82"/>
      <c r="I43" s="81" t="s">
        <v>266</v>
      </c>
      <c r="J43" s="85" t="s">
        <v>39</v>
      </c>
      <c r="L43" s="90" t="s">
        <v>41</v>
      </c>
      <c r="M43" s="6">
        <f t="shared" si="0"/>
        <v>47.765885659817357</v>
      </c>
      <c r="N43" s="6">
        <f t="shared" si="1"/>
        <v>85.419863466519274</v>
      </c>
      <c r="O43" s="6">
        <f t="shared" si="2"/>
        <v>153.42882674590274</v>
      </c>
      <c r="P43" s="6">
        <f t="shared" si="3"/>
        <v>128.84764343348664</v>
      </c>
      <c r="Q43" s="91">
        <f t="shared" si="4"/>
        <v>415.46221930572597</v>
      </c>
      <c r="R43" s="6" t="b">
        <f>L43=Q1Impacts!A46</f>
        <v>0</v>
      </c>
    </row>
    <row r="44" spans="1:18" x14ac:dyDescent="0.2">
      <c r="A44" s="87" t="s">
        <v>267</v>
      </c>
      <c r="B44" s="87" t="s">
        <v>280</v>
      </c>
      <c r="C44" s="88">
        <v>47.06972460802487</v>
      </c>
      <c r="D44" s="88">
        <v>126.43467047703487</v>
      </c>
      <c r="E44" s="88">
        <v>252.33856970235286</v>
      </c>
      <c r="F44" s="88">
        <v>216.24314771432228</v>
      </c>
      <c r="G44" s="89">
        <v>642.08611250173487</v>
      </c>
      <c r="H44" s="82"/>
      <c r="I44" s="81" t="s">
        <v>267</v>
      </c>
      <c r="J44" s="85" t="s">
        <v>39</v>
      </c>
      <c r="L44" s="90" t="s">
        <v>42</v>
      </c>
      <c r="M44" s="6">
        <f t="shared" si="0"/>
        <v>2.5991025287322014</v>
      </c>
      <c r="N44" s="6">
        <f t="shared" si="1"/>
        <v>4.704406570060077</v>
      </c>
      <c r="O44" s="6">
        <f t="shared" si="2"/>
        <v>14.885045661303112</v>
      </c>
      <c r="P44" s="6">
        <f t="shared" si="3"/>
        <v>18.293985842623822</v>
      </c>
      <c r="Q44" s="91">
        <f t="shared" si="4"/>
        <v>40.482540602719212</v>
      </c>
      <c r="R44" s="6" t="b">
        <f>L44=Q1Impacts!A47</f>
        <v>0</v>
      </c>
    </row>
    <row r="45" spans="1:18" x14ac:dyDescent="0.2">
      <c r="A45" s="87" t="s">
        <v>40</v>
      </c>
      <c r="B45" s="87" t="s">
        <v>178</v>
      </c>
      <c r="C45" s="88">
        <v>26.223213836884071</v>
      </c>
      <c r="D45" s="88">
        <v>62.626530659338719</v>
      </c>
      <c r="E45" s="88">
        <v>153.05617635287237</v>
      </c>
      <c r="F45" s="88">
        <v>118.34092836432882</v>
      </c>
      <c r="G45" s="89">
        <v>360.24684921342396</v>
      </c>
      <c r="H45" s="82"/>
      <c r="I45" s="81" t="s">
        <v>40</v>
      </c>
      <c r="J45" s="85" t="s">
        <v>40</v>
      </c>
      <c r="L45" s="90" t="s">
        <v>43</v>
      </c>
      <c r="M45" s="6">
        <f t="shared" si="0"/>
        <v>2.960903646631952</v>
      </c>
      <c r="N45" s="6">
        <f t="shared" si="1"/>
        <v>10.611629914963201</v>
      </c>
      <c r="O45" s="6">
        <f t="shared" si="2"/>
        <v>36.816585492833099</v>
      </c>
      <c r="P45" s="6">
        <f t="shared" si="3"/>
        <v>65.419271823702474</v>
      </c>
      <c r="Q45" s="91">
        <f t="shared" si="4"/>
        <v>115.80839087813072</v>
      </c>
      <c r="R45" s="6" t="b">
        <f>L45=Q1Impacts!A48</f>
        <v>0</v>
      </c>
    </row>
    <row r="46" spans="1:18" x14ac:dyDescent="0.2">
      <c r="A46" s="87" t="s">
        <v>268</v>
      </c>
      <c r="B46" s="87" t="s">
        <v>281</v>
      </c>
      <c r="C46" s="88">
        <v>46.009899802760849</v>
      </c>
      <c r="D46" s="88">
        <v>84.22183762871542</v>
      </c>
      <c r="E46" s="88">
        <v>143.9207266792049</v>
      </c>
      <c r="F46" s="88">
        <v>111.23549193580212</v>
      </c>
      <c r="G46" s="89">
        <v>385.38795604648328</v>
      </c>
      <c r="H46" s="82"/>
      <c r="I46" s="81" t="s">
        <v>268</v>
      </c>
      <c r="J46" s="11" t="s">
        <v>41</v>
      </c>
      <c r="L46" s="90" t="s">
        <v>44</v>
      </c>
      <c r="M46" s="6">
        <f t="shared" si="0"/>
        <v>11.960140132992448</v>
      </c>
      <c r="N46" s="6">
        <f t="shared" si="1"/>
        <v>8.3246964770675369</v>
      </c>
      <c r="O46" s="6">
        <f t="shared" si="2"/>
        <v>52.456308324263681</v>
      </c>
      <c r="P46" s="6">
        <f t="shared" si="3"/>
        <v>171.03662384160197</v>
      </c>
      <c r="Q46" s="91">
        <f t="shared" si="4"/>
        <v>243.77776877592564</v>
      </c>
      <c r="R46" s="6" t="b">
        <f>L46=Q1Impacts!A49</f>
        <v>0</v>
      </c>
    </row>
    <row r="47" spans="1:18" x14ac:dyDescent="0.2">
      <c r="A47" s="87" t="s">
        <v>269</v>
      </c>
      <c r="B47" s="87" t="s">
        <v>282</v>
      </c>
      <c r="C47" s="88">
        <v>0</v>
      </c>
      <c r="D47" s="88">
        <v>9.0419883353559133E-2</v>
      </c>
      <c r="E47" s="88">
        <v>1.457682546984066</v>
      </c>
      <c r="F47" s="88">
        <v>2.3019703503026125</v>
      </c>
      <c r="G47" s="89">
        <v>3.8500727806402377</v>
      </c>
      <c r="H47" s="82"/>
      <c r="I47" s="81" t="s">
        <v>269</v>
      </c>
      <c r="J47" s="11" t="s">
        <v>41</v>
      </c>
      <c r="L47" s="90" t="s">
        <v>45</v>
      </c>
      <c r="M47" s="6">
        <f t="shared" si="0"/>
        <v>0.52755285461677515</v>
      </c>
      <c r="N47" s="6">
        <f t="shared" si="1"/>
        <v>4.0950042195550784</v>
      </c>
      <c r="O47" s="6">
        <f t="shared" si="2"/>
        <v>31.024204918096839</v>
      </c>
      <c r="P47" s="6">
        <f t="shared" si="3"/>
        <v>82.150801844472142</v>
      </c>
      <c r="Q47" s="91">
        <f t="shared" si="4"/>
        <v>117.79756383674084</v>
      </c>
      <c r="R47" s="6" t="b">
        <f>L47=Q1Impacts!A50</f>
        <v>0</v>
      </c>
    </row>
    <row r="48" spans="1:18" x14ac:dyDescent="0.2">
      <c r="A48" s="87" t="s">
        <v>270</v>
      </c>
      <c r="B48" s="87" t="s">
        <v>283</v>
      </c>
      <c r="C48" s="88">
        <v>1.7559858570565057</v>
      </c>
      <c r="D48" s="88">
        <v>1.1076059544502974</v>
      </c>
      <c r="E48" s="88">
        <v>8.0504175197137613</v>
      </c>
      <c r="F48" s="88">
        <v>15.310181147381922</v>
      </c>
      <c r="G48" s="89">
        <v>26.224190478602488</v>
      </c>
      <c r="H48" s="82"/>
      <c r="I48" s="81" t="s">
        <v>270</v>
      </c>
      <c r="J48" s="11" t="s">
        <v>41</v>
      </c>
      <c r="L48" s="90" t="s">
        <v>46</v>
      </c>
      <c r="M48" s="6">
        <f t="shared" si="0"/>
        <v>0.29175205821629818</v>
      </c>
      <c r="N48" s="6">
        <f t="shared" si="1"/>
        <v>0.23161788996633986</v>
      </c>
      <c r="O48" s="6">
        <f t="shared" si="2"/>
        <v>10.310945419045643</v>
      </c>
      <c r="P48" s="6">
        <f t="shared" si="3"/>
        <v>8.5815182117735258</v>
      </c>
      <c r="Q48" s="91">
        <f t="shared" si="4"/>
        <v>19.415833579001806</v>
      </c>
      <c r="R48" s="6" t="b">
        <f>L48=Q1Impacts!A51</f>
        <v>0</v>
      </c>
    </row>
    <row r="49" spans="1:18" x14ac:dyDescent="0.2">
      <c r="A49" s="87" t="s">
        <v>42</v>
      </c>
      <c r="B49" s="87" t="s">
        <v>179</v>
      </c>
      <c r="C49" s="88">
        <v>2.5991025287322014</v>
      </c>
      <c r="D49" s="88">
        <v>4.704406570060077</v>
      </c>
      <c r="E49" s="88">
        <v>14.885045661303112</v>
      </c>
      <c r="F49" s="88">
        <v>18.293985842623822</v>
      </c>
      <c r="G49" s="89">
        <v>40.482540602719212</v>
      </c>
      <c r="H49" s="82"/>
      <c r="I49" s="81" t="s">
        <v>42</v>
      </c>
      <c r="J49" s="85" t="s">
        <v>42</v>
      </c>
      <c r="L49" s="90" t="s">
        <v>47</v>
      </c>
      <c r="M49" s="6">
        <f t="shared" si="0"/>
        <v>5.0019843903951768</v>
      </c>
      <c r="N49" s="6">
        <f t="shared" si="1"/>
        <v>12.967379913458419</v>
      </c>
      <c r="O49" s="6">
        <f t="shared" si="2"/>
        <v>29.737720506976398</v>
      </c>
      <c r="P49" s="6">
        <f t="shared" si="3"/>
        <v>52.092152248535413</v>
      </c>
      <c r="Q49" s="91">
        <f t="shared" si="4"/>
        <v>99.79923705936541</v>
      </c>
      <c r="R49" s="6" t="b">
        <f>L49=Q1Impacts!A52</f>
        <v>0</v>
      </c>
    </row>
    <row r="50" spans="1:18" x14ac:dyDescent="0.2">
      <c r="A50" s="87" t="s">
        <v>43</v>
      </c>
      <c r="B50" s="87" t="s">
        <v>180</v>
      </c>
      <c r="C50" s="88">
        <v>2.960903646631952</v>
      </c>
      <c r="D50" s="88">
        <v>10.611629914963201</v>
      </c>
      <c r="E50" s="88">
        <v>36.816585492833099</v>
      </c>
      <c r="F50" s="88">
        <v>65.419271823702474</v>
      </c>
      <c r="G50" s="89">
        <v>115.80839087813072</v>
      </c>
      <c r="H50" s="82"/>
      <c r="I50" s="81" t="s">
        <v>43</v>
      </c>
      <c r="J50" s="85" t="s">
        <v>43</v>
      </c>
      <c r="L50" s="90" t="s">
        <v>48</v>
      </c>
      <c r="M50" s="6">
        <f t="shared" si="0"/>
        <v>2.4726992132302685</v>
      </c>
      <c r="N50" s="6">
        <f t="shared" si="1"/>
        <v>7.7965338908610731</v>
      </c>
      <c r="O50" s="6">
        <f t="shared" si="2"/>
        <v>17.127214019573341</v>
      </c>
      <c r="P50" s="6">
        <f t="shared" si="3"/>
        <v>24.944282998695346</v>
      </c>
      <c r="Q50" s="91">
        <f t="shared" si="4"/>
        <v>52.340730122360029</v>
      </c>
      <c r="R50" s="6" t="b">
        <f>L50=Q1Impacts!A53</f>
        <v>0</v>
      </c>
    </row>
    <row r="51" spans="1:18" x14ac:dyDescent="0.2">
      <c r="A51" s="87" t="s">
        <v>44</v>
      </c>
      <c r="B51" s="87" t="s">
        <v>181</v>
      </c>
      <c r="C51" s="88">
        <v>11.960140132992448</v>
      </c>
      <c r="D51" s="88">
        <v>8.3246964770675369</v>
      </c>
      <c r="E51" s="88">
        <v>52.456308324263681</v>
      </c>
      <c r="F51" s="88">
        <v>171.03662384160197</v>
      </c>
      <c r="G51" s="89">
        <v>243.77776877592564</v>
      </c>
      <c r="H51" s="82"/>
      <c r="I51" s="81" t="s">
        <v>44</v>
      </c>
      <c r="J51" s="85" t="s">
        <v>44</v>
      </c>
      <c r="L51" s="90" t="s">
        <v>49</v>
      </c>
      <c r="M51" s="6">
        <f t="shared" si="0"/>
        <v>2.7425380713595517</v>
      </c>
      <c r="N51" s="6">
        <f t="shared" si="1"/>
        <v>14.534957632291281</v>
      </c>
      <c r="O51" s="6">
        <f t="shared" si="2"/>
        <v>26.310864258825376</v>
      </c>
      <c r="P51" s="6">
        <f t="shared" si="3"/>
        <v>96.649893786661423</v>
      </c>
      <c r="Q51" s="91">
        <f t="shared" si="4"/>
        <v>140.23825374913764</v>
      </c>
      <c r="R51" s="6" t="b">
        <f>L51=Q1Impacts!A54</f>
        <v>0</v>
      </c>
    </row>
    <row r="52" spans="1:18" x14ac:dyDescent="0.2">
      <c r="A52" s="87" t="s">
        <v>45</v>
      </c>
      <c r="B52" s="87" t="s">
        <v>182</v>
      </c>
      <c r="C52" s="88">
        <v>0.52755285461677515</v>
      </c>
      <c r="D52" s="88">
        <v>4.0950042195550784</v>
      </c>
      <c r="E52" s="88">
        <v>31.024204918096839</v>
      </c>
      <c r="F52" s="88">
        <v>82.150801844472142</v>
      </c>
      <c r="G52" s="89">
        <v>117.79756383674084</v>
      </c>
      <c r="H52" s="82"/>
      <c r="I52" s="81" t="s">
        <v>45</v>
      </c>
      <c r="J52" s="85" t="s">
        <v>45</v>
      </c>
      <c r="L52" s="90" t="s">
        <v>50</v>
      </c>
      <c r="M52" s="6">
        <f t="shared" si="0"/>
        <v>74.532563293148058</v>
      </c>
      <c r="N52" s="6">
        <f t="shared" si="1"/>
        <v>194.76480161599801</v>
      </c>
      <c r="O52" s="6">
        <f t="shared" si="2"/>
        <v>521.39320481316679</v>
      </c>
      <c r="P52" s="6">
        <f t="shared" si="3"/>
        <v>565.94004315515565</v>
      </c>
      <c r="Q52" s="91">
        <f t="shared" si="4"/>
        <v>1356.6306128774686</v>
      </c>
      <c r="R52" s="6" t="b">
        <f>L52=Q1Impacts!A55</f>
        <v>0</v>
      </c>
    </row>
    <row r="53" spans="1:18" x14ac:dyDescent="0.2">
      <c r="A53" s="87" t="s">
        <v>46</v>
      </c>
      <c r="B53" s="87" t="s">
        <v>183</v>
      </c>
      <c r="C53" s="88">
        <v>0.29175205821629818</v>
      </c>
      <c r="D53" s="88">
        <v>0.23161788996633986</v>
      </c>
      <c r="E53" s="88">
        <v>10.310945419045643</v>
      </c>
      <c r="F53" s="88">
        <v>8.5815182117735258</v>
      </c>
      <c r="G53" s="89">
        <v>19.415833579001806</v>
      </c>
      <c r="H53" s="82"/>
      <c r="I53" s="81" t="s">
        <v>46</v>
      </c>
      <c r="J53" s="85" t="s">
        <v>46</v>
      </c>
      <c r="L53" s="90" t="s">
        <v>51</v>
      </c>
      <c r="M53" s="6">
        <f t="shared" si="0"/>
        <v>52.937527414174824</v>
      </c>
      <c r="N53" s="6">
        <f t="shared" si="1"/>
        <v>84.330302520721276</v>
      </c>
      <c r="O53" s="6">
        <f t="shared" si="2"/>
        <v>272.64194152407049</v>
      </c>
      <c r="P53" s="6">
        <f t="shared" si="3"/>
        <v>572.1758505212066</v>
      </c>
      <c r="Q53" s="91">
        <f t="shared" si="4"/>
        <v>982.08562198017319</v>
      </c>
      <c r="R53" s="6" t="b">
        <f>L53=Q1Impacts!A56</f>
        <v>0</v>
      </c>
    </row>
    <row r="54" spans="1:18" x14ac:dyDescent="0.2">
      <c r="A54" s="87" t="s">
        <v>47</v>
      </c>
      <c r="B54" s="87" t="s">
        <v>184</v>
      </c>
      <c r="C54" s="88">
        <v>5.0019843903951768</v>
      </c>
      <c r="D54" s="88">
        <v>12.967379913458419</v>
      </c>
      <c r="E54" s="88">
        <v>29.737720506976398</v>
      </c>
      <c r="F54" s="88">
        <v>52.092152248535413</v>
      </c>
      <c r="G54" s="89">
        <v>99.79923705936541</v>
      </c>
      <c r="H54" s="82"/>
      <c r="I54" s="81" t="s">
        <v>47</v>
      </c>
      <c r="J54" s="85" t="s">
        <v>47</v>
      </c>
      <c r="L54" s="90" t="s">
        <v>52</v>
      </c>
      <c r="M54" s="6">
        <f t="shared" si="0"/>
        <v>50.040186882914398</v>
      </c>
      <c r="N54" s="6">
        <f t="shared" si="1"/>
        <v>59.81517898843304</v>
      </c>
      <c r="O54" s="6">
        <f t="shared" si="2"/>
        <v>149.09652246938208</v>
      </c>
      <c r="P54" s="6">
        <f t="shared" si="3"/>
        <v>740.02951578300929</v>
      </c>
      <c r="Q54" s="91">
        <f t="shared" si="4"/>
        <v>998.9814041237388</v>
      </c>
      <c r="R54" s="6" t="b">
        <f>L54=Q1Impacts!A57</f>
        <v>0</v>
      </c>
    </row>
    <row r="55" spans="1:18" x14ac:dyDescent="0.2">
      <c r="A55" s="87" t="s">
        <v>48</v>
      </c>
      <c r="B55" s="87" t="s">
        <v>185</v>
      </c>
      <c r="C55" s="88">
        <v>2.4726992132302685</v>
      </c>
      <c r="D55" s="88">
        <v>7.7965338908610731</v>
      </c>
      <c r="E55" s="88">
        <v>17.127214019573341</v>
      </c>
      <c r="F55" s="88">
        <v>24.944282998695346</v>
      </c>
      <c r="G55" s="89">
        <v>52.340730122360029</v>
      </c>
      <c r="H55" s="82"/>
      <c r="I55" s="81" t="s">
        <v>48</v>
      </c>
      <c r="J55" s="85" t="s">
        <v>48</v>
      </c>
      <c r="L55" s="90" t="s">
        <v>53</v>
      </c>
      <c r="M55" s="6">
        <f t="shared" si="0"/>
        <v>55.397876865141924</v>
      </c>
      <c r="N55" s="6">
        <f t="shared" si="1"/>
        <v>93.866850572877865</v>
      </c>
      <c r="O55" s="6">
        <f t="shared" si="2"/>
        <v>245.94211573619359</v>
      </c>
      <c r="P55" s="6">
        <f t="shared" si="3"/>
        <v>516.03193120049639</v>
      </c>
      <c r="Q55" s="91">
        <f t="shared" si="4"/>
        <v>911.23877437470981</v>
      </c>
      <c r="R55" s="6" t="b">
        <f>L55=Q1Impacts!A58</f>
        <v>0</v>
      </c>
    </row>
    <row r="56" spans="1:18" x14ac:dyDescent="0.2">
      <c r="A56" s="87" t="s">
        <v>271</v>
      </c>
      <c r="B56" s="87" t="s">
        <v>284</v>
      </c>
      <c r="C56" s="88">
        <v>2.2846519742792495</v>
      </c>
      <c r="D56" s="88">
        <v>6.0423257065885112</v>
      </c>
      <c r="E56" s="88">
        <v>24.315841927390391</v>
      </c>
      <c r="F56" s="88">
        <v>84.493171657461573</v>
      </c>
      <c r="G56" s="89">
        <v>117.13599126571972</v>
      </c>
      <c r="H56" s="82"/>
      <c r="I56" s="81" t="s">
        <v>271</v>
      </c>
      <c r="J56" s="85" t="s">
        <v>49</v>
      </c>
      <c r="L56" s="90" t="s">
        <v>54</v>
      </c>
      <c r="M56" s="6">
        <f>SUMIF($J$5:$J$66,$L56,C$5:C$66)</f>
        <v>665.81026367621212</v>
      </c>
      <c r="N56" s="6">
        <f t="shared" si="1"/>
        <v>536.36593097438686</v>
      </c>
      <c r="O56" s="6">
        <f t="shared" si="2"/>
        <v>360.84998665354124</v>
      </c>
      <c r="P56" s="6">
        <f t="shared" si="3"/>
        <v>271.66801821723794</v>
      </c>
      <c r="Q56" s="91">
        <f t="shared" si="4"/>
        <v>1834.6941995213781</v>
      </c>
      <c r="R56" s="6" t="b">
        <f>L56=Q1Impacts!A59</f>
        <v>0</v>
      </c>
    </row>
    <row r="57" spans="1:18" x14ac:dyDescent="0.2">
      <c r="A57" s="87" t="s">
        <v>49</v>
      </c>
      <c r="B57" s="87" t="s">
        <v>186</v>
      </c>
      <c r="C57" s="88">
        <v>0.45788609708030242</v>
      </c>
      <c r="D57" s="88">
        <v>8.4926319257027707</v>
      </c>
      <c r="E57" s="88">
        <v>1.9950223314349831</v>
      </c>
      <c r="F57" s="88">
        <v>12.156722129199844</v>
      </c>
      <c r="G57" s="89">
        <v>23.102262483417899</v>
      </c>
      <c r="H57" s="82"/>
      <c r="I57" s="81" t="s">
        <v>49</v>
      </c>
      <c r="J57" s="85" t="s">
        <v>49</v>
      </c>
      <c r="L57" s="90" t="s">
        <v>119</v>
      </c>
      <c r="M57" s="91">
        <f>SUM(M5:M56)</f>
        <v>2179.216118601737</v>
      </c>
      <c r="N57" s="91">
        <f t="shared" ref="N57:P57" si="5">SUM(N5:N56)</f>
        <v>2816.643937656454</v>
      </c>
      <c r="O57" s="91">
        <f t="shared" si="5"/>
        <v>4553.0454768995132</v>
      </c>
      <c r="P57" s="91">
        <f t="shared" si="5"/>
        <v>5598.0944668422962</v>
      </c>
      <c r="Q57" s="91">
        <f t="shared" si="4"/>
        <v>15147</v>
      </c>
      <c r="R57" s="6"/>
    </row>
    <row r="58" spans="1:18" x14ac:dyDescent="0.2">
      <c r="A58" s="87" t="s">
        <v>50</v>
      </c>
      <c r="B58" s="87" t="s">
        <v>187</v>
      </c>
      <c r="C58" s="88">
        <v>74.532563293148058</v>
      </c>
      <c r="D58" s="88">
        <v>194.76480161599801</v>
      </c>
      <c r="E58" s="88">
        <v>521.39320481316679</v>
      </c>
      <c r="F58" s="88">
        <v>565.94004315515565</v>
      </c>
      <c r="G58" s="89">
        <v>1356.6306128774684</v>
      </c>
      <c r="H58" s="82"/>
      <c r="I58" s="81" t="s">
        <v>50</v>
      </c>
      <c r="J58" s="85" t="s">
        <v>50</v>
      </c>
      <c r="L58" s="90" t="s">
        <v>122</v>
      </c>
      <c r="M58" s="92">
        <f>M57-C67</f>
        <v>0</v>
      </c>
      <c r="N58" s="92">
        <f t="shared" ref="N58:P58" si="6">N57-D67</f>
        <v>0</v>
      </c>
      <c r="O58" s="92">
        <f t="shared" si="6"/>
        <v>0</v>
      </c>
      <c r="P58" s="92">
        <f t="shared" si="6"/>
        <v>0</v>
      </c>
      <c r="Q58" s="92">
        <f>Q57-G67</f>
        <v>0</v>
      </c>
      <c r="R58" s="6"/>
    </row>
    <row r="59" spans="1:18" x14ac:dyDescent="0.2">
      <c r="A59" s="87" t="s">
        <v>51</v>
      </c>
      <c r="B59" s="87" t="s">
        <v>188</v>
      </c>
      <c r="C59" s="88">
        <v>46.858761723411241</v>
      </c>
      <c r="D59" s="88">
        <v>78.535668535583397</v>
      </c>
      <c r="E59" s="88">
        <v>260.5323141918883</v>
      </c>
      <c r="F59" s="88">
        <v>560.58296144894825</v>
      </c>
      <c r="G59" s="89">
        <v>946.50970589983115</v>
      </c>
      <c r="H59" s="82"/>
      <c r="I59" s="81" t="s">
        <v>51</v>
      </c>
      <c r="J59" s="85" t="s">
        <v>51</v>
      </c>
    </row>
    <row r="60" spans="1:18" x14ac:dyDescent="0.2">
      <c r="A60" s="87" t="s">
        <v>52</v>
      </c>
      <c r="B60" s="87" t="s">
        <v>189</v>
      </c>
      <c r="C60" s="88">
        <v>50.040186882914398</v>
      </c>
      <c r="D60" s="88">
        <v>59.81517898843304</v>
      </c>
      <c r="E60" s="88">
        <v>149.09652246938208</v>
      </c>
      <c r="F60" s="88">
        <v>740.02951578300929</v>
      </c>
      <c r="G60" s="89">
        <v>998.9814041237388</v>
      </c>
      <c r="H60" s="82"/>
      <c r="I60" s="81" t="s">
        <v>52</v>
      </c>
      <c r="J60" s="85" t="s">
        <v>52</v>
      </c>
    </row>
    <row r="61" spans="1:18" x14ac:dyDescent="0.2">
      <c r="A61" s="87" t="s">
        <v>53</v>
      </c>
      <c r="B61" s="87" t="s">
        <v>190</v>
      </c>
      <c r="C61" s="88">
        <v>55.397876865141924</v>
      </c>
      <c r="D61" s="88">
        <v>93.866850572877865</v>
      </c>
      <c r="E61" s="88">
        <v>245.94211573619359</v>
      </c>
      <c r="F61" s="88">
        <v>516.03193120049639</v>
      </c>
      <c r="G61" s="89">
        <v>911.23877437470969</v>
      </c>
      <c r="H61" s="82"/>
      <c r="I61" s="81" t="s">
        <v>53</v>
      </c>
      <c r="J61" s="85" t="s">
        <v>53</v>
      </c>
    </row>
    <row r="62" spans="1:18" x14ac:dyDescent="0.2">
      <c r="A62" s="87" t="s">
        <v>272</v>
      </c>
      <c r="B62" s="87" t="s">
        <v>285</v>
      </c>
      <c r="C62" s="88">
        <v>6.0787656907635848</v>
      </c>
      <c r="D62" s="88">
        <v>5.7946339851378834</v>
      </c>
      <c r="E62" s="88">
        <v>12.109627332182193</v>
      </c>
      <c r="F62" s="88">
        <v>11.592889072258316</v>
      </c>
      <c r="G62" s="89">
        <v>35.575916080341976</v>
      </c>
      <c r="H62" s="82"/>
      <c r="I62" s="81" t="s">
        <v>272</v>
      </c>
      <c r="J62" s="85" t="s">
        <v>51</v>
      </c>
    </row>
    <row r="63" spans="1:18" x14ac:dyDescent="0.2">
      <c r="A63" s="87" t="s">
        <v>273</v>
      </c>
      <c r="B63" s="87" t="s">
        <v>286</v>
      </c>
      <c r="C63" s="88">
        <v>3.8318493353494141</v>
      </c>
      <c r="D63" s="88">
        <v>7.5797387489080741</v>
      </c>
      <c r="E63" s="88">
        <v>13.95886461843547</v>
      </c>
      <c r="F63" s="88">
        <v>57.542716297220281</v>
      </c>
      <c r="G63" s="89">
        <v>82.913168999913239</v>
      </c>
      <c r="H63" s="82"/>
      <c r="I63" s="81" t="s">
        <v>273</v>
      </c>
      <c r="J63" s="85" t="s">
        <v>54</v>
      </c>
    </row>
    <row r="64" spans="1:18" x14ac:dyDescent="0.2">
      <c r="A64" s="87" t="s">
        <v>274</v>
      </c>
      <c r="B64" s="87" t="s">
        <v>287</v>
      </c>
      <c r="C64" s="88">
        <v>8.2866026865946907</v>
      </c>
      <c r="D64" s="88">
        <v>12.816359498797235</v>
      </c>
      <c r="E64" s="88">
        <v>44.208968262499006</v>
      </c>
      <c r="F64" s="88">
        <v>84.145319146139286</v>
      </c>
      <c r="G64" s="89">
        <v>149.45724959403023</v>
      </c>
      <c r="H64" s="82"/>
      <c r="I64" s="81" t="s">
        <v>274</v>
      </c>
      <c r="J64" s="85" t="s">
        <v>54</v>
      </c>
    </row>
    <row r="65" spans="1:10" x14ac:dyDescent="0.2">
      <c r="A65" s="87" t="s">
        <v>275</v>
      </c>
      <c r="B65" s="87" t="s">
        <v>288</v>
      </c>
      <c r="C65" s="88">
        <v>44.744782477111187</v>
      </c>
      <c r="D65" s="88">
        <v>79.894421037616794</v>
      </c>
      <c r="E65" s="88">
        <v>119.14518611840292</v>
      </c>
      <c r="F65" s="88">
        <v>71.408067526572765</v>
      </c>
      <c r="G65" s="89">
        <v>315.19245715970368</v>
      </c>
      <c r="H65" s="82"/>
      <c r="I65" s="81" t="s">
        <v>275</v>
      </c>
      <c r="J65" s="85" t="s">
        <v>54</v>
      </c>
    </row>
    <row r="66" spans="1:10" x14ac:dyDescent="0.2">
      <c r="A66" s="87" t="s">
        <v>276</v>
      </c>
      <c r="B66" s="87" t="s">
        <v>289</v>
      </c>
      <c r="C66" s="88">
        <v>608.94702917715688</v>
      </c>
      <c r="D66" s="88">
        <v>436.07541168906477</v>
      </c>
      <c r="E66" s="88">
        <v>183.53696765420383</v>
      </c>
      <c r="F66" s="88">
        <v>58.571915247305562</v>
      </c>
      <c r="G66" s="89">
        <v>1287.1313237677311</v>
      </c>
      <c r="H66" s="82"/>
      <c r="I66" s="81" t="s">
        <v>276</v>
      </c>
      <c r="J66" s="85" t="s">
        <v>54</v>
      </c>
    </row>
    <row r="67" spans="1:10" x14ac:dyDescent="0.2">
      <c r="A67" s="87" t="s">
        <v>119</v>
      </c>
      <c r="B67" s="87"/>
      <c r="C67" s="89">
        <f>SUM(C5:C66)</f>
        <v>2179.216118601737</v>
      </c>
      <c r="D67" s="89">
        <f t="shared" ref="D67:G67" si="7">SUM(D5:D66)</f>
        <v>2816.6439376564531</v>
      </c>
      <c r="E67" s="89">
        <f t="shared" si="7"/>
        <v>4553.0454768995132</v>
      </c>
      <c r="F67" s="89">
        <f t="shared" si="7"/>
        <v>5598.0944668422981</v>
      </c>
      <c r="G67" s="89">
        <f t="shared" si="7"/>
        <v>15147</v>
      </c>
    </row>
  </sheetData>
  <mergeCells count="1">
    <mergeCell ref="C2:G2"/>
  </mergeCells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B68072-353B-432E-8688-42D88C2D2ABE}">
  <sheetPr>
    <tabColor theme="7" tint="0.39997558519241921"/>
  </sheetPr>
  <dimension ref="A1:Q64"/>
  <sheetViews>
    <sheetView topLeftCell="C1" workbookViewId="0">
      <pane ySplit="3" topLeftCell="A4" activePane="bottomLeft" state="frozen"/>
      <selection activeCell="AW60" sqref="AW60"/>
      <selection pane="bottomLeft" activeCell="AW60" sqref="AW60"/>
    </sheetView>
  </sheetViews>
  <sheetFormatPr defaultColWidth="9.140625" defaultRowHeight="16.5" x14ac:dyDescent="0.3"/>
  <cols>
    <col min="1" max="1" width="33.85546875" style="71" customWidth="1"/>
    <col min="2" max="2" width="9.140625" style="71"/>
    <col min="3" max="5" width="9.140625" style="71" customWidth="1"/>
    <col min="6" max="6" width="7.5703125" style="71" customWidth="1"/>
    <col min="7" max="7" width="55.42578125" style="71" customWidth="1"/>
    <col min="8" max="8" width="9.140625" style="71" customWidth="1"/>
    <col min="9" max="10" width="9.140625" style="71"/>
    <col min="11" max="11" width="41" style="71" bestFit="1" customWidth="1"/>
    <col min="12" max="16384" width="9.140625" style="71"/>
  </cols>
  <sheetData>
    <row r="1" spans="1:17" ht="49.5" x14ac:dyDescent="0.3">
      <c r="A1" s="69" t="s">
        <v>550</v>
      </c>
      <c r="B1" s="70"/>
      <c r="C1" s="70"/>
      <c r="D1" s="70"/>
      <c r="E1" s="70"/>
      <c r="G1" s="72" t="s">
        <v>312</v>
      </c>
      <c r="H1" s="73" t="s">
        <v>313</v>
      </c>
      <c r="J1" s="74" t="s">
        <v>548</v>
      </c>
      <c r="K1" s="74" t="s">
        <v>141</v>
      </c>
      <c r="L1" s="74" t="s">
        <v>549</v>
      </c>
      <c r="M1" s="74" t="s">
        <v>411</v>
      </c>
      <c r="N1" s="75" t="s">
        <v>317</v>
      </c>
      <c r="O1" s="75" t="s">
        <v>317</v>
      </c>
      <c r="P1" s="75" t="s">
        <v>316</v>
      </c>
      <c r="Q1" s="75" t="s">
        <v>315</v>
      </c>
    </row>
    <row r="2" spans="1:17" x14ac:dyDescent="0.3">
      <c r="A2" s="74" t="s">
        <v>141</v>
      </c>
      <c r="B2" s="75" t="s">
        <v>314</v>
      </c>
      <c r="C2" s="75" t="s">
        <v>315</v>
      </c>
      <c r="D2" s="75" t="s">
        <v>316</v>
      </c>
      <c r="E2" s="75" t="s">
        <v>317</v>
      </c>
      <c r="G2" s="74"/>
      <c r="H2" s="74"/>
      <c r="J2" s="74" t="str">
        <f>J1</f>
        <v>Moolman</v>
      </c>
      <c r="K2" s="74" t="str">
        <f t="shared" ref="K2:M2" si="0">K1</f>
        <v>Description</v>
      </c>
      <c r="L2" s="74" t="str">
        <f t="shared" si="0"/>
        <v>#</v>
      </c>
      <c r="M2" s="74" t="str">
        <f t="shared" si="0"/>
        <v>code</v>
      </c>
      <c r="N2" s="76" t="s">
        <v>91</v>
      </c>
      <c r="O2" s="76" t="s">
        <v>92</v>
      </c>
      <c r="P2" s="76" t="s">
        <v>93</v>
      </c>
      <c r="Q2" s="76" t="s">
        <v>94</v>
      </c>
    </row>
    <row r="3" spans="1:17" x14ac:dyDescent="0.3">
      <c r="A3" s="74" t="str">
        <f t="shared" ref="A3:A8" si="1">G3</f>
        <v>SIC 1 Agriculture, forestry and fishing</v>
      </c>
      <c r="B3" s="75" t="s">
        <v>318</v>
      </c>
      <c r="C3" s="77">
        <v>1</v>
      </c>
      <c r="D3" s="77">
        <v>1</v>
      </c>
      <c r="E3" s="77">
        <v>1</v>
      </c>
      <c r="G3" s="74" t="s">
        <v>319</v>
      </c>
      <c r="H3" s="71">
        <v>1</v>
      </c>
      <c r="J3" s="78" t="str">
        <f>B$3</f>
        <v>AAGRI</v>
      </c>
      <c r="K3" s="47" t="s">
        <v>142</v>
      </c>
      <c r="L3" s="47" t="s">
        <v>634</v>
      </c>
      <c r="M3" s="47" t="s">
        <v>3</v>
      </c>
      <c r="N3" s="79">
        <f t="shared" ref="N3:Q22" si="2">VLOOKUP($J3,$B$2:$E$45,MATCH(N$1,$B$2:$E$2,0),)</f>
        <v>1</v>
      </c>
      <c r="O3" s="79">
        <f t="shared" si="2"/>
        <v>1</v>
      </c>
      <c r="P3" s="79">
        <f t="shared" si="2"/>
        <v>1</v>
      </c>
      <c r="Q3" s="79">
        <f t="shared" si="2"/>
        <v>1</v>
      </c>
    </row>
    <row r="4" spans="1:17" x14ac:dyDescent="0.3">
      <c r="A4" s="74" t="str">
        <f t="shared" si="1"/>
        <v>SIC 21 Coal mining</v>
      </c>
      <c r="B4" s="75" t="s">
        <v>320</v>
      </c>
      <c r="C4" s="77">
        <v>0.43</v>
      </c>
      <c r="D4" s="77">
        <v>0.48499999999999999</v>
      </c>
      <c r="E4" s="77">
        <v>0.67</v>
      </c>
      <c r="G4" s="74" t="s">
        <v>321</v>
      </c>
      <c r="H4" s="71">
        <v>0.63</v>
      </c>
      <c r="J4" s="78" t="str">
        <f>B$3</f>
        <v>AAGRI</v>
      </c>
      <c r="K4" s="47" t="s">
        <v>143</v>
      </c>
      <c r="L4" s="47" t="s">
        <v>635</v>
      </c>
      <c r="M4" s="47" t="s">
        <v>4</v>
      </c>
      <c r="N4" s="79">
        <f t="shared" si="2"/>
        <v>1</v>
      </c>
      <c r="O4" s="79">
        <f t="shared" si="2"/>
        <v>1</v>
      </c>
      <c r="P4" s="79">
        <f t="shared" si="2"/>
        <v>1</v>
      </c>
      <c r="Q4" s="79">
        <f t="shared" si="2"/>
        <v>1</v>
      </c>
    </row>
    <row r="5" spans="1:17" x14ac:dyDescent="0.3">
      <c r="A5" s="74" t="str">
        <f t="shared" si="1"/>
        <v>SIC 23 Gold and uranium ore mining</v>
      </c>
      <c r="B5" s="75" t="s">
        <v>322</v>
      </c>
      <c r="C5" s="77">
        <v>0.43</v>
      </c>
      <c r="D5" s="77">
        <v>0.48499999999999999</v>
      </c>
      <c r="E5" s="77">
        <v>0.67</v>
      </c>
      <c r="G5" s="74" t="s">
        <v>323</v>
      </c>
      <c r="H5" s="71">
        <v>0.63</v>
      </c>
      <c r="J5" s="78" t="str">
        <f>B$3</f>
        <v>AAGRI</v>
      </c>
      <c r="K5" s="47" t="s">
        <v>144</v>
      </c>
      <c r="L5" s="47" t="s">
        <v>636</v>
      </c>
      <c r="M5" s="47" t="s">
        <v>5</v>
      </c>
      <c r="N5" s="79">
        <f t="shared" si="2"/>
        <v>1</v>
      </c>
      <c r="O5" s="79">
        <f t="shared" si="2"/>
        <v>1</v>
      </c>
      <c r="P5" s="79">
        <f t="shared" si="2"/>
        <v>1</v>
      </c>
      <c r="Q5" s="79">
        <f t="shared" si="2"/>
        <v>1</v>
      </c>
    </row>
    <row r="6" spans="1:17" x14ac:dyDescent="0.3">
      <c r="A6" s="74" t="str">
        <f t="shared" si="1"/>
        <v>SIC 22/24/25/29 Other mining</v>
      </c>
      <c r="B6" s="75" t="s">
        <v>324</v>
      </c>
      <c r="C6" s="77">
        <v>0.43</v>
      </c>
      <c r="D6" s="77">
        <v>0.48499999999999999</v>
      </c>
      <c r="E6" s="77">
        <v>0.67</v>
      </c>
      <c r="G6" s="74" t="s">
        <v>325</v>
      </c>
      <c r="H6" s="71">
        <v>0.63</v>
      </c>
      <c r="J6" s="78" t="str">
        <f>B4</f>
        <v>ACOAL</v>
      </c>
      <c r="K6" s="47" t="s">
        <v>145</v>
      </c>
      <c r="L6" s="47" t="s">
        <v>637</v>
      </c>
      <c r="M6" s="47" t="s">
        <v>6</v>
      </c>
      <c r="N6" s="79">
        <f t="shared" si="2"/>
        <v>0.67</v>
      </c>
      <c r="O6" s="79">
        <f t="shared" si="2"/>
        <v>0.67</v>
      </c>
      <c r="P6" s="79">
        <f t="shared" si="2"/>
        <v>0.48499999999999999</v>
      </c>
      <c r="Q6" s="79">
        <f t="shared" si="2"/>
        <v>0.43</v>
      </c>
    </row>
    <row r="7" spans="1:17" x14ac:dyDescent="0.3">
      <c r="A7" s="74" t="str">
        <f t="shared" si="1"/>
        <v>SIC 301-304 Food</v>
      </c>
      <c r="B7" s="75" t="s">
        <v>326</v>
      </c>
      <c r="C7" s="77">
        <v>0.78</v>
      </c>
      <c r="D7" s="77">
        <v>0.92</v>
      </c>
      <c r="E7" s="77">
        <v>0.36</v>
      </c>
      <c r="G7" s="74" t="s">
        <v>327</v>
      </c>
      <c r="H7" s="71">
        <v>0.43</v>
      </c>
      <c r="J7" s="78" t="str">
        <f>B5</f>
        <v>AGOLD</v>
      </c>
      <c r="K7" s="47" t="s">
        <v>277</v>
      </c>
      <c r="L7" s="47" t="s">
        <v>638</v>
      </c>
      <c r="M7" s="47" t="s">
        <v>264</v>
      </c>
      <c r="N7" s="79">
        <f t="shared" si="2"/>
        <v>0.67</v>
      </c>
      <c r="O7" s="79">
        <f t="shared" si="2"/>
        <v>0.67</v>
      </c>
      <c r="P7" s="79">
        <f t="shared" si="2"/>
        <v>0.48499999999999999</v>
      </c>
      <c r="Q7" s="79">
        <f t="shared" si="2"/>
        <v>0.43</v>
      </c>
    </row>
    <row r="8" spans="1:17" x14ac:dyDescent="0.3">
      <c r="A8" s="74" t="str">
        <f t="shared" si="1"/>
        <v>SIC 305 Beverages</v>
      </c>
      <c r="B8" s="75" t="s">
        <v>328</v>
      </c>
      <c r="C8" s="77">
        <v>1</v>
      </c>
      <c r="D8" s="77">
        <v>0.53</v>
      </c>
      <c r="E8" s="77">
        <v>0.12</v>
      </c>
      <c r="G8" s="74" t="s">
        <v>329</v>
      </c>
      <c r="H8" s="71">
        <v>0.31</v>
      </c>
      <c r="J8" s="78" t="str">
        <f>B$6</f>
        <v>AOTHM</v>
      </c>
      <c r="K8" s="47" t="s">
        <v>146</v>
      </c>
      <c r="L8" s="47" t="s">
        <v>639</v>
      </c>
      <c r="M8" s="47" t="s">
        <v>7</v>
      </c>
      <c r="N8" s="79">
        <f t="shared" si="2"/>
        <v>0.67</v>
      </c>
      <c r="O8" s="79">
        <f t="shared" si="2"/>
        <v>0.67</v>
      </c>
      <c r="P8" s="79">
        <f t="shared" si="2"/>
        <v>0.48499999999999999</v>
      </c>
      <c r="Q8" s="79">
        <f t="shared" si="2"/>
        <v>0.43</v>
      </c>
    </row>
    <row r="9" spans="1:17" x14ac:dyDescent="0.3">
      <c r="A9" s="74" t="str">
        <f t="shared" ref="A9:A36" si="3">G10</f>
        <v>SIC 311-312 Textiles</v>
      </c>
      <c r="B9" s="75" t="s">
        <v>330</v>
      </c>
      <c r="C9" s="77">
        <v>1</v>
      </c>
      <c r="D9" s="77">
        <v>1</v>
      </c>
      <c r="E9" s="77">
        <v>0.57999999999999996</v>
      </c>
      <c r="G9" s="74" t="s">
        <v>331</v>
      </c>
      <c r="H9" s="71">
        <v>0.43</v>
      </c>
      <c r="J9" s="78" t="str">
        <f>B$6</f>
        <v>AOTHM</v>
      </c>
      <c r="K9" s="47" t="s">
        <v>147</v>
      </c>
      <c r="L9" s="47" t="s">
        <v>640</v>
      </c>
      <c r="M9" s="47" t="s">
        <v>8</v>
      </c>
      <c r="N9" s="79">
        <f t="shared" si="2"/>
        <v>0.67</v>
      </c>
      <c r="O9" s="79">
        <f t="shared" si="2"/>
        <v>0.67</v>
      </c>
      <c r="P9" s="79">
        <f t="shared" si="2"/>
        <v>0.48499999999999999</v>
      </c>
      <c r="Q9" s="79">
        <f t="shared" si="2"/>
        <v>0.43</v>
      </c>
    </row>
    <row r="10" spans="1:17" x14ac:dyDescent="0.3">
      <c r="A10" s="74" t="str">
        <f t="shared" si="3"/>
        <v>SIC 313-315 Wearing apparel</v>
      </c>
      <c r="B10" s="75" t="s">
        <v>332</v>
      </c>
      <c r="C10" s="77">
        <v>0.53</v>
      </c>
      <c r="D10" s="77">
        <v>0.14000000000000001</v>
      </c>
      <c r="E10" s="77">
        <v>0.39</v>
      </c>
      <c r="G10" s="74" t="s">
        <v>333</v>
      </c>
      <c r="H10" s="71">
        <v>0.49</v>
      </c>
      <c r="J10" s="78" t="str">
        <f t="shared" ref="J10:J39" si="4">B7</f>
        <v>AFOOD</v>
      </c>
      <c r="K10" s="47" t="s">
        <v>148</v>
      </c>
      <c r="L10" s="47" t="s">
        <v>641</v>
      </c>
      <c r="M10" s="47" t="s">
        <v>9</v>
      </c>
      <c r="N10" s="79">
        <f t="shared" si="2"/>
        <v>0.36</v>
      </c>
      <c r="O10" s="79">
        <f t="shared" si="2"/>
        <v>0.36</v>
      </c>
      <c r="P10" s="79">
        <f t="shared" si="2"/>
        <v>0.92</v>
      </c>
      <c r="Q10" s="79">
        <f t="shared" si="2"/>
        <v>0.78</v>
      </c>
    </row>
    <row r="11" spans="1:17" x14ac:dyDescent="0.3">
      <c r="A11" s="74" t="str">
        <f t="shared" si="3"/>
        <v>SIC 316 Leather and leather products</v>
      </c>
      <c r="B11" s="75" t="s">
        <v>335</v>
      </c>
      <c r="C11" s="77">
        <v>1</v>
      </c>
      <c r="D11" s="77">
        <v>1</v>
      </c>
      <c r="E11" s="77">
        <v>0.57999999999999996</v>
      </c>
      <c r="G11" s="74" t="s">
        <v>336</v>
      </c>
      <c r="H11" s="71">
        <v>0.37</v>
      </c>
      <c r="J11" s="78" t="str">
        <f t="shared" si="4"/>
        <v>ABEVT</v>
      </c>
      <c r="K11" s="47" t="s">
        <v>149</v>
      </c>
      <c r="L11" s="47" t="s">
        <v>642</v>
      </c>
      <c r="M11" s="47" t="s">
        <v>10</v>
      </c>
      <c r="N11" s="79">
        <f t="shared" si="2"/>
        <v>0.12</v>
      </c>
      <c r="O11" s="79">
        <f t="shared" si="2"/>
        <v>0.12</v>
      </c>
      <c r="P11" s="79">
        <f t="shared" si="2"/>
        <v>0.53</v>
      </c>
      <c r="Q11" s="79">
        <f t="shared" si="2"/>
        <v>1</v>
      </c>
    </row>
    <row r="12" spans="1:17" x14ac:dyDescent="0.3">
      <c r="A12" s="74" t="str">
        <f t="shared" si="3"/>
        <v>SIC 317 Footwear</v>
      </c>
      <c r="B12" s="75" t="s">
        <v>337</v>
      </c>
      <c r="C12" s="77">
        <v>1</v>
      </c>
      <c r="D12" s="77">
        <v>1</v>
      </c>
      <c r="E12" s="77">
        <v>0.66</v>
      </c>
      <c r="G12" s="74" t="s">
        <v>338</v>
      </c>
      <c r="H12" s="71">
        <v>0.49</v>
      </c>
      <c r="J12" s="78" t="str">
        <f t="shared" si="4"/>
        <v>ATEXT</v>
      </c>
      <c r="K12" s="47" t="s">
        <v>150</v>
      </c>
      <c r="L12" s="47" t="s">
        <v>643</v>
      </c>
      <c r="M12" s="47" t="s">
        <v>11</v>
      </c>
      <c r="N12" s="79">
        <f t="shared" si="2"/>
        <v>0.57999999999999996</v>
      </c>
      <c r="O12" s="79">
        <f t="shared" si="2"/>
        <v>0.57999999999999996</v>
      </c>
      <c r="P12" s="79">
        <f t="shared" si="2"/>
        <v>1</v>
      </c>
      <c r="Q12" s="79">
        <f t="shared" si="2"/>
        <v>1</v>
      </c>
    </row>
    <row r="13" spans="1:17" x14ac:dyDescent="0.3">
      <c r="A13" s="74" t="str">
        <f t="shared" si="3"/>
        <v>SIC 321-322 Wood and wood products</v>
      </c>
      <c r="B13" s="75" t="s">
        <v>339</v>
      </c>
      <c r="C13" s="77">
        <v>1</v>
      </c>
      <c r="D13" s="77">
        <v>1</v>
      </c>
      <c r="E13" s="77">
        <v>0.14000000000000001</v>
      </c>
      <c r="G13" s="74" t="s">
        <v>340</v>
      </c>
      <c r="H13" s="71">
        <v>0.67</v>
      </c>
      <c r="J13" s="78" t="str">
        <f t="shared" si="4"/>
        <v>AAPPA</v>
      </c>
      <c r="K13" s="47" t="s">
        <v>151</v>
      </c>
      <c r="L13" s="47" t="s">
        <v>644</v>
      </c>
      <c r="M13" s="47" t="s">
        <v>12</v>
      </c>
      <c r="N13" s="79">
        <f t="shared" si="2"/>
        <v>0.39</v>
      </c>
      <c r="O13" s="79">
        <f t="shared" si="2"/>
        <v>0.39</v>
      </c>
      <c r="P13" s="79">
        <f t="shared" si="2"/>
        <v>0.14000000000000001</v>
      </c>
      <c r="Q13" s="79">
        <f t="shared" si="2"/>
        <v>0.53</v>
      </c>
    </row>
    <row r="14" spans="1:17" x14ac:dyDescent="0.3">
      <c r="A14" s="74" t="str">
        <f t="shared" si="3"/>
        <v>SIC 323 Paper and paper products</v>
      </c>
      <c r="B14" s="75" t="s">
        <v>341</v>
      </c>
      <c r="C14" s="77">
        <v>1</v>
      </c>
      <c r="D14" s="77">
        <v>1</v>
      </c>
      <c r="E14" s="77">
        <v>0.14000000000000001</v>
      </c>
      <c r="G14" s="74" t="s">
        <v>342</v>
      </c>
      <c r="H14" s="71">
        <v>0.5</v>
      </c>
      <c r="J14" s="78" t="str">
        <f t="shared" si="4"/>
        <v>ALEAT</v>
      </c>
      <c r="K14" s="47" t="s">
        <v>152</v>
      </c>
      <c r="L14" s="47" t="s">
        <v>645</v>
      </c>
      <c r="M14" s="47" t="s">
        <v>13</v>
      </c>
      <c r="N14" s="79">
        <f t="shared" si="2"/>
        <v>0.57999999999999996</v>
      </c>
      <c r="O14" s="79">
        <f t="shared" si="2"/>
        <v>0.57999999999999996</v>
      </c>
      <c r="P14" s="79">
        <f t="shared" si="2"/>
        <v>1</v>
      </c>
      <c r="Q14" s="79">
        <f t="shared" si="2"/>
        <v>1</v>
      </c>
    </row>
    <row r="15" spans="1:17" x14ac:dyDescent="0.3">
      <c r="A15" s="74" t="str">
        <f t="shared" si="3"/>
        <v>SIC 324-326 Printing, publishing and recorded media</v>
      </c>
      <c r="B15" s="75" t="s">
        <v>343</v>
      </c>
      <c r="C15" s="77">
        <v>1</v>
      </c>
      <c r="D15" s="77">
        <v>0.66</v>
      </c>
      <c r="E15" s="77">
        <v>0.26</v>
      </c>
      <c r="G15" s="74" t="s">
        <v>344</v>
      </c>
      <c r="H15" s="71">
        <v>0.51</v>
      </c>
      <c r="J15" s="78" t="str">
        <f t="shared" si="4"/>
        <v>AFOOT</v>
      </c>
      <c r="K15" s="47" t="s">
        <v>153</v>
      </c>
      <c r="L15" s="47" t="s">
        <v>646</v>
      </c>
      <c r="M15" s="47" t="s">
        <v>14</v>
      </c>
      <c r="N15" s="79">
        <f t="shared" si="2"/>
        <v>0.66</v>
      </c>
      <c r="O15" s="79">
        <f t="shared" si="2"/>
        <v>0.66</v>
      </c>
      <c r="P15" s="79">
        <f t="shared" si="2"/>
        <v>1</v>
      </c>
      <c r="Q15" s="79">
        <f t="shared" si="2"/>
        <v>1</v>
      </c>
    </row>
    <row r="16" spans="1:17" x14ac:dyDescent="0.3">
      <c r="A16" s="74" t="str">
        <f t="shared" si="3"/>
        <v>SIC 331-333 Coke and refined petroleum products</v>
      </c>
      <c r="B16" s="75" t="s">
        <v>345</v>
      </c>
      <c r="C16" s="77">
        <v>0.86</v>
      </c>
      <c r="D16" s="77">
        <v>0.92</v>
      </c>
      <c r="E16" s="77">
        <v>0.73</v>
      </c>
      <c r="G16" s="74" t="s">
        <v>346</v>
      </c>
      <c r="H16" s="71">
        <v>0.71</v>
      </c>
      <c r="J16" s="78" t="str">
        <f t="shared" si="4"/>
        <v>AWOOD</v>
      </c>
      <c r="K16" s="47" t="s">
        <v>154</v>
      </c>
      <c r="L16" s="47" t="s">
        <v>647</v>
      </c>
      <c r="M16" s="47" t="s">
        <v>15</v>
      </c>
      <c r="N16" s="79">
        <f t="shared" si="2"/>
        <v>0.14000000000000001</v>
      </c>
      <c r="O16" s="79">
        <f t="shared" si="2"/>
        <v>0.14000000000000001</v>
      </c>
      <c r="P16" s="79">
        <f t="shared" si="2"/>
        <v>1</v>
      </c>
      <c r="Q16" s="79">
        <f t="shared" si="2"/>
        <v>1</v>
      </c>
    </row>
    <row r="17" spans="1:17" x14ac:dyDescent="0.3">
      <c r="A17" s="74" t="str">
        <f t="shared" si="3"/>
        <v>SIC 334 Basic chemicals</v>
      </c>
      <c r="B17" s="75" t="s">
        <v>347</v>
      </c>
      <c r="C17" s="77">
        <v>0.86</v>
      </c>
      <c r="D17" s="77">
        <v>0.92</v>
      </c>
      <c r="E17" s="77">
        <v>0.73</v>
      </c>
      <c r="G17" s="74" t="s">
        <v>348</v>
      </c>
      <c r="H17" s="71">
        <v>0.57999999999999996</v>
      </c>
      <c r="J17" s="78" t="str">
        <f t="shared" si="4"/>
        <v>APAPR</v>
      </c>
      <c r="K17" s="47" t="s">
        <v>155</v>
      </c>
      <c r="L17" s="47" t="s">
        <v>648</v>
      </c>
      <c r="M17" s="47" t="s">
        <v>16</v>
      </c>
      <c r="N17" s="79">
        <f t="shared" si="2"/>
        <v>0.14000000000000001</v>
      </c>
      <c r="O17" s="79">
        <f t="shared" si="2"/>
        <v>0.14000000000000001</v>
      </c>
      <c r="P17" s="79">
        <f t="shared" si="2"/>
        <v>1</v>
      </c>
      <c r="Q17" s="79">
        <f t="shared" si="2"/>
        <v>1</v>
      </c>
    </row>
    <row r="18" spans="1:17" x14ac:dyDescent="0.3">
      <c r="A18" s="74" t="str">
        <f t="shared" si="3"/>
        <v>SIC 335-336 Other chemicals and man-made fibres</v>
      </c>
      <c r="B18" s="75" t="s">
        <v>349</v>
      </c>
      <c r="C18" s="77">
        <v>0.76</v>
      </c>
      <c r="D18" s="77">
        <v>0.43</v>
      </c>
      <c r="E18" s="77">
        <v>0.3</v>
      </c>
      <c r="G18" s="74" t="s">
        <v>350</v>
      </c>
      <c r="H18" s="71">
        <v>0.59</v>
      </c>
      <c r="J18" s="78" t="str">
        <f t="shared" si="4"/>
        <v>APRNT</v>
      </c>
      <c r="K18" s="47" t="s">
        <v>156</v>
      </c>
      <c r="L18" s="47" t="s">
        <v>649</v>
      </c>
      <c r="M18" s="47" t="s">
        <v>17</v>
      </c>
      <c r="N18" s="79">
        <f t="shared" si="2"/>
        <v>0.26</v>
      </c>
      <c r="O18" s="79">
        <f t="shared" si="2"/>
        <v>0.26</v>
      </c>
      <c r="P18" s="79">
        <f t="shared" si="2"/>
        <v>0.66</v>
      </c>
      <c r="Q18" s="79">
        <f t="shared" si="2"/>
        <v>1</v>
      </c>
    </row>
    <row r="19" spans="1:17" x14ac:dyDescent="0.3">
      <c r="A19" s="74" t="str">
        <f t="shared" si="3"/>
        <v>SIC 337 Rubber products</v>
      </c>
      <c r="B19" s="75" t="s">
        <v>351</v>
      </c>
      <c r="C19" s="77">
        <v>0.42</v>
      </c>
      <c r="D19" s="77">
        <v>1</v>
      </c>
      <c r="E19" s="77">
        <v>0.73</v>
      </c>
      <c r="G19" s="74" t="s">
        <v>352</v>
      </c>
      <c r="H19" s="71">
        <v>0.5</v>
      </c>
      <c r="J19" s="78" t="str">
        <f t="shared" si="4"/>
        <v>APETR</v>
      </c>
      <c r="K19" s="47" t="s">
        <v>157</v>
      </c>
      <c r="L19" s="47" t="s">
        <v>650</v>
      </c>
      <c r="M19" s="47" t="s">
        <v>18</v>
      </c>
      <c r="N19" s="79">
        <f t="shared" si="2"/>
        <v>0.73</v>
      </c>
      <c r="O19" s="79">
        <f t="shared" si="2"/>
        <v>0.73</v>
      </c>
      <c r="P19" s="79">
        <f t="shared" si="2"/>
        <v>0.92</v>
      </c>
      <c r="Q19" s="79">
        <f t="shared" si="2"/>
        <v>0.86</v>
      </c>
    </row>
    <row r="20" spans="1:17" x14ac:dyDescent="0.3">
      <c r="A20" s="74" t="str">
        <f t="shared" si="3"/>
        <v>SIC 338 Plastic products</v>
      </c>
      <c r="B20" s="75" t="s">
        <v>354</v>
      </c>
      <c r="C20" s="77">
        <v>0.42</v>
      </c>
      <c r="D20" s="77">
        <v>1</v>
      </c>
      <c r="E20" s="77">
        <v>0.73</v>
      </c>
      <c r="G20" s="74" t="s">
        <v>355</v>
      </c>
      <c r="H20" s="71">
        <v>0.57999999999999996</v>
      </c>
      <c r="J20" s="78" t="str">
        <f t="shared" si="4"/>
        <v>ABCHM</v>
      </c>
      <c r="K20" s="47" t="s">
        <v>158</v>
      </c>
      <c r="L20" s="47" t="s">
        <v>651</v>
      </c>
      <c r="M20" s="47" t="s">
        <v>19</v>
      </c>
      <c r="N20" s="79">
        <f t="shared" si="2"/>
        <v>0.73</v>
      </c>
      <c r="O20" s="79">
        <f t="shared" si="2"/>
        <v>0.73</v>
      </c>
      <c r="P20" s="79">
        <f t="shared" si="2"/>
        <v>0.92</v>
      </c>
      <c r="Q20" s="79">
        <f t="shared" si="2"/>
        <v>0.86</v>
      </c>
    </row>
    <row r="21" spans="1:17" x14ac:dyDescent="0.3">
      <c r="A21" s="74" t="str">
        <f t="shared" si="3"/>
        <v>SIC 341 Glass and glass products</v>
      </c>
      <c r="B21" s="75" t="s">
        <v>356</v>
      </c>
      <c r="C21" s="77">
        <v>1</v>
      </c>
      <c r="D21" s="77">
        <v>0.73</v>
      </c>
      <c r="E21" s="77">
        <v>0.11</v>
      </c>
      <c r="G21" s="74" t="s">
        <v>357</v>
      </c>
      <c r="H21" s="71">
        <v>0.86</v>
      </c>
      <c r="J21" s="78" t="str">
        <f t="shared" si="4"/>
        <v>AOCHM</v>
      </c>
      <c r="K21" s="47" t="s">
        <v>159</v>
      </c>
      <c r="L21" s="47" t="s">
        <v>652</v>
      </c>
      <c r="M21" s="47" t="s">
        <v>20</v>
      </c>
      <c r="N21" s="79">
        <f t="shared" si="2"/>
        <v>0.3</v>
      </c>
      <c r="O21" s="79">
        <f t="shared" si="2"/>
        <v>0.3</v>
      </c>
      <c r="P21" s="79">
        <f t="shared" si="2"/>
        <v>0.43</v>
      </c>
      <c r="Q21" s="79">
        <f t="shared" si="2"/>
        <v>0.76</v>
      </c>
    </row>
    <row r="22" spans="1:17" x14ac:dyDescent="0.3">
      <c r="A22" s="74" t="str">
        <f t="shared" si="3"/>
        <v>SIC 342 Non-metallic minerals</v>
      </c>
      <c r="B22" s="75" t="s">
        <v>359</v>
      </c>
      <c r="C22" s="77">
        <v>1</v>
      </c>
      <c r="D22" s="77">
        <v>1</v>
      </c>
      <c r="E22" s="77">
        <v>0.3</v>
      </c>
      <c r="G22" s="74" t="s">
        <v>360</v>
      </c>
      <c r="H22" s="71">
        <v>0.28000000000000003</v>
      </c>
      <c r="J22" s="78" t="str">
        <f t="shared" si="4"/>
        <v>ARUBB</v>
      </c>
      <c r="K22" s="47" t="s">
        <v>160</v>
      </c>
      <c r="L22" s="47" t="s">
        <v>653</v>
      </c>
      <c r="M22" s="47" t="s">
        <v>21</v>
      </c>
      <c r="N22" s="79">
        <f t="shared" si="2"/>
        <v>0.73</v>
      </c>
      <c r="O22" s="79">
        <f t="shared" si="2"/>
        <v>0.73</v>
      </c>
      <c r="P22" s="79">
        <f t="shared" si="2"/>
        <v>1</v>
      </c>
      <c r="Q22" s="79">
        <f t="shared" si="2"/>
        <v>0.42</v>
      </c>
    </row>
    <row r="23" spans="1:17" x14ac:dyDescent="0.3">
      <c r="A23" s="74" t="str">
        <f t="shared" si="3"/>
        <v>SIC 351 Basic iron and steel</v>
      </c>
      <c r="B23" s="75" t="s">
        <v>361</v>
      </c>
      <c r="C23" s="77">
        <v>1</v>
      </c>
      <c r="D23" s="77">
        <v>0.93</v>
      </c>
      <c r="E23" s="77">
        <v>0.51</v>
      </c>
      <c r="G23" s="74" t="s">
        <v>362</v>
      </c>
      <c r="H23" s="71">
        <v>0.49</v>
      </c>
      <c r="J23" s="78" t="str">
        <f t="shared" si="4"/>
        <v>APLAS</v>
      </c>
      <c r="K23" s="47" t="s">
        <v>161</v>
      </c>
      <c r="L23" s="47" t="s">
        <v>654</v>
      </c>
      <c r="M23" s="47" t="s">
        <v>22</v>
      </c>
      <c r="N23" s="79">
        <f t="shared" ref="N23:Q42" si="5">VLOOKUP($J23,$B$2:$E$45,MATCH(N$1,$B$2:$E$2,0),)</f>
        <v>0.73</v>
      </c>
      <c r="O23" s="79">
        <f t="shared" si="5"/>
        <v>0.73</v>
      </c>
      <c r="P23" s="79">
        <f t="shared" si="5"/>
        <v>1</v>
      </c>
      <c r="Q23" s="79">
        <f t="shared" si="5"/>
        <v>0.42</v>
      </c>
    </row>
    <row r="24" spans="1:17" x14ac:dyDescent="0.3">
      <c r="A24" s="74" t="str">
        <f t="shared" si="3"/>
        <v>SIC 352 Basic non-ferrous metals</v>
      </c>
      <c r="B24" s="75" t="s">
        <v>363</v>
      </c>
      <c r="C24" s="77">
        <v>1</v>
      </c>
      <c r="D24" s="77">
        <v>0.93</v>
      </c>
      <c r="E24" s="77">
        <v>0.51</v>
      </c>
      <c r="G24" s="74" t="s">
        <v>364</v>
      </c>
      <c r="H24" s="71">
        <v>0.7</v>
      </c>
      <c r="J24" s="78" t="str">
        <f t="shared" si="4"/>
        <v>AGLAS</v>
      </c>
      <c r="K24" s="47" t="s">
        <v>162</v>
      </c>
      <c r="L24" s="47" t="s">
        <v>655</v>
      </c>
      <c r="M24" s="47" t="s">
        <v>23</v>
      </c>
      <c r="N24" s="79">
        <f t="shared" si="5"/>
        <v>0.11</v>
      </c>
      <c r="O24" s="79">
        <f t="shared" si="5"/>
        <v>0.11</v>
      </c>
      <c r="P24" s="79">
        <f t="shared" si="5"/>
        <v>0.73</v>
      </c>
      <c r="Q24" s="79">
        <f t="shared" si="5"/>
        <v>1</v>
      </c>
    </row>
    <row r="25" spans="1:17" x14ac:dyDescent="0.3">
      <c r="A25" s="74" t="str">
        <f t="shared" si="3"/>
        <v>SIC 353-355 Metal products excluding machinery</v>
      </c>
      <c r="B25" s="75" t="s">
        <v>365</v>
      </c>
      <c r="C25" s="77">
        <v>1</v>
      </c>
      <c r="D25" s="77">
        <v>0.93</v>
      </c>
      <c r="E25" s="77">
        <v>0.51</v>
      </c>
      <c r="G25" s="74" t="s">
        <v>366</v>
      </c>
      <c r="H25" s="71">
        <v>0.7</v>
      </c>
      <c r="J25" s="78" t="str">
        <f t="shared" si="4"/>
        <v>ANMMP</v>
      </c>
      <c r="K25" s="47" t="s">
        <v>163</v>
      </c>
      <c r="L25" s="47" t="s">
        <v>656</v>
      </c>
      <c r="M25" s="47" t="s">
        <v>24</v>
      </c>
      <c r="N25" s="79">
        <f t="shared" si="5"/>
        <v>0.3</v>
      </c>
      <c r="O25" s="79">
        <f t="shared" si="5"/>
        <v>0.3</v>
      </c>
      <c r="P25" s="79">
        <f t="shared" si="5"/>
        <v>1</v>
      </c>
      <c r="Q25" s="79">
        <f t="shared" si="5"/>
        <v>1</v>
      </c>
    </row>
    <row r="26" spans="1:17" x14ac:dyDescent="0.3">
      <c r="A26" s="74" t="str">
        <f t="shared" si="3"/>
        <v>SIC 356-359 Machinery and equipment</v>
      </c>
      <c r="B26" s="75" t="s">
        <v>367</v>
      </c>
      <c r="C26" s="77">
        <v>1</v>
      </c>
      <c r="D26" s="77">
        <v>0.93</v>
      </c>
      <c r="E26" s="77">
        <v>0.51</v>
      </c>
      <c r="G26" s="74" t="s">
        <v>368</v>
      </c>
      <c r="H26" s="71">
        <v>0.59</v>
      </c>
      <c r="J26" s="78" t="str">
        <f t="shared" si="4"/>
        <v>AIRON</v>
      </c>
      <c r="K26" s="47" t="s">
        <v>164</v>
      </c>
      <c r="L26" s="47" t="s">
        <v>657</v>
      </c>
      <c r="M26" s="47" t="s">
        <v>25</v>
      </c>
      <c r="N26" s="79">
        <f t="shared" si="5"/>
        <v>0.51</v>
      </c>
      <c r="O26" s="79">
        <f t="shared" si="5"/>
        <v>0.51</v>
      </c>
      <c r="P26" s="79">
        <f t="shared" si="5"/>
        <v>0.93</v>
      </c>
      <c r="Q26" s="79">
        <f t="shared" si="5"/>
        <v>1</v>
      </c>
    </row>
    <row r="27" spans="1:17" x14ac:dyDescent="0.3">
      <c r="A27" s="74" t="str">
        <f t="shared" si="3"/>
        <v>SIC 361-366 Electrical machinery and apparatus</v>
      </c>
      <c r="B27" s="75" t="s">
        <v>369</v>
      </c>
      <c r="C27" s="77">
        <v>1</v>
      </c>
      <c r="D27" s="77">
        <v>0.57999999999999996</v>
      </c>
      <c r="E27" s="77">
        <v>0.3</v>
      </c>
      <c r="G27" s="74" t="s">
        <v>370</v>
      </c>
      <c r="H27" s="71">
        <v>0.7</v>
      </c>
      <c r="J27" s="78" t="str">
        <f t="shared" si="4"/>
        <v>ANFRM</v>
      </c>
      <c r="K27" s="47" t="s">
        <v>165</v>
      </c>
      <c r="L27" s="47" t="s">
        <v>658</v>
      </c>
      <c r="M27" s="47" t="s">
        <v>26</v>
      </c>
      <c r="N27" s="79">
        <f t="shared" si="5"/>
        <v>0.51</v>
      </c>
      <c r="O27" s="79">
        <f t="shared" si="5"/>
        <v>0.51</v>
      </c>
      <c r="P27" s="79">
        <f t="shared" si="5"/>
        <v>0.93</v>
      </c>
      <c r="Q27" s="79">
        <f t="shared" si="5"/>
        <v>1</v>
      </c>
    </row>
    <row r="28" spans="1:17" x14ac:dyDescent="0.3">
      <c r="A28" s="74" t="str">
        <f t="shared" si="3"/>
        <v>SIC 371-373 Television, radio and communication equipment</v>
      </c>
      <c r="B28" s="75" t="s">
        <v>372</v>
      </c>
      <c r="C28" s="77">
        <v>0.45</v>
      </c>
      <c r="D28" s="77">
        <v>0.6</v>
      </c>
      <c r="E28" s="77">
        <v>0.44</v>
      </c>
      <c r="G28" s="74" t="s">
        <v>373</v>
      </c>
      <c r="H28" s="71">
        <v>0.61</v>
      </c>
      <c r="J28" s="78" t="str">
        <f t="shared" si="4"/>
        <v>AMETP</v>
      </c>
      <c r="K28" s="47" t="s">
        <v>166</v>
      </c>
      <c r="L28" s="47" t="s">
        <v>659</v>
      </c>
      <c r="M28" s="47" t="s">
        <v>27</v>
      </c>
      <c r="N28" s="79">
        <f t="shared" si="5"/>
        <v>0.51</v>
      </c>
      <c r="O28" s="79">
        <f t="shared" si="5"/>
        <v>0.51</v>
      </c>
      <c r="P28" s="79">
        <f t="shared" si="5"/>
        <v>0.93</v>
      </c>
      <c r="Q28" s="79">
        <f t="shared" si="5"/>
        <v>1</v>
      </c>
    </row>
    <row r="29" spans="1:17" x14ac:dyDescent="0.3">
      <c r="A29" s="74" t="str">
        <f t="shared" si="3"/>
        <v>SIC 374-376 Professional and scientific equipment</v>
      </c>
      <c r="B29" s="75" t="s">
        <v>374</v>
      </c>
      <c r="C29" s="77">
        <v>0.47</v>
      </c>
      <c r="D29" s="77">
        <v>0.49</v>
      </c>
      <c r="E29" s="77">
        <v>0.25</v>
      </c>
      <c r="G29" s="74" t="s">
        <v>375</v>
      </c>
      <c r="H29" s="71">
        <v>0.55000000000000004</v>
      </c>
      <c r="J29" s="78" t="str">
        <f t="shared" si="4"/>
        <v>AMACH</v>
      </c>
      <c r="K29" s="47" t="s">
        <v>167</v>
      </c>
      <c r="L29" s="47" t="s">
        <v>660</v>
      </c>
      <c r="M29" s="47" t="s">
        <v>28</v>
      </c>
      <c r="N29" s="79">
        <f t="shared" si="5"/>
        <v>0.51</v>
      </c>
      <c r="O29" s="79">
        <f t="shared" si="5"/>
        <v>0.51</v>
      </c>
      <c r="P29" s="79">
        <f t="shared" si="5"/>
        <v>0.93</v>
      </c>
      <c r="Q29" s="79">
        <f t="shared" si="5"/>
        <v>1</v>
      </c>
    </row>
    <row r="30" spans="1:17" x14ac:dyDescent="0.3">
      <c r="A30" s="74" t="str">
        <f t="shared" si="3"/>
        <v>SIC 381-383 Motor vehicles, parts and accessories</v>
      </c>
      <c r="B30" s="75" t="s">
        <v>376</v>
      </c>
      <c r="C30" s="77">
        <v>0.69</v>
      </c>
      <c r="D30" s="77">
        <v>0.79</v>
      </c>
      <c r="E30" s="77">
        <v>0.85</v>
      </c>
      <c r="G30" s="74" t="s">
        <v>377</v>
      </c>
      <c r="H30" s="71">
        <v>0.47</v>
      </c>
      <c r="J30" s="78" t="str">
        <f t="shared" si="4"/>
        <v>AELMA</v>
      </c>
      <c r="K30" s="47" t="s">
        <v>168</v>
      </c>
      <c r="L30" s="47" t="s">
        <v>661</v>
      </c>
      <c r="M30" s="47" t="s">
        <v>29</v>
      </c>
      <c r="N30" s="79">
        <f t="shared" si="5"/>
        <v>0.3</v>
      </c>
      <c r="O30" s="79">
        <f t="shared" si="5"/>
        <v>0.3</v>
      </c>
      <c r="P30" s="79">
        <f t="shared" si="5"/>
        <v>0.57999999999999996</v>
      </c>
      <c r="Q30" s="79">
        <f t="shared" si="5"/>
        <v>1</v>
      </c>
    </row>
    <row r="31" spans="1:17" x14ac:dyDescent="0.3">
      <c r="A31" s="74" t="str">
        <f t="shared" si="3"/>
        <v>SIC 384-387 Other transport equipment</v>
      </c>
      <c r="B31" s="75" t="s">
        <v>378</v>
      </c>
      <c r="C31" s="77">
        <v>0.69</v>
      </c>
      <c r="D31" s="77">
        <v>0.79</v>
      </c>
      <c r="E31" s="77">
        <v>0.85</v>
      </c>
      <c r="G31" s="74" t="s">
        <v>379</v>
      </c>
      <c r="H31" s="71">
        <v>0.7</v>
      </c>
      <c r="J31" s="78" t="str">
        <f t="shared" si="4"/>
        <v>ACOME</v>
      </c>
      <c r="K31" s="47" t="s">
        <v>169</v>
      </c>
      <c r="L31" s="47" t="s">
        <v>662</v>
      </c>
      <c r="M31" s="47" t="s">
        <v>30</v>
      </c>
      <c r="N31" s="79">
        <f t="shared" si="5"/>
        <v>0.44</v>
      </c>
      <c r="O31" s="79">
        <f t="shared" si="5"/>
        <v>0.44</v>
      </c>
      <c r="P31" s="79">
        <f t="shared" si="5"/>
        <v>0.6</v>
      </c>
      <c r="Q31" s="79">
        <f t="shared" si="5"/>
        <v>0.45</v>
      </c>
    </row>
    <row r="32" spans="1:17" x14ac:dyDescent="0.3">
      <c r="A32" s="74" t="str">
        <f t="shared" si="3"/>
        <v>SIC 391 Furniture</v>
      </c>
      <c r="B32" s="75" t="s">
        <v>380</v>
      </c>
      <c r="C32" s="77">
        <v>1</v>
      </c>
      <c r="D32" s="77">
        <v>0.42</v>
      </c>
      <c r="E32" s="77">
        <v>0.71</v>
      </c>
      <c r="G32" s="74" t="s">
        <v>381</v>
      </c>
      <c r="H32" s="71">
        <v>0.7</v>
      </c>
      <c r="J32" s="78" t="str">
        <f t="shared" si="4"/>
        <v>ASCIE</v>
      </c>
      <c r="K32" s="47" t="s">
        <v>170</v>
      </c>
      <c r="L32" s="47" t="s">
        <v>663</v>
      </c>
      <c r="M32" s="47" t="s">
        <v>31</v>
      </c>
      <c r="N32" s="79">
        <f t="shared" si="5"/>
        <v>0.25</v>
      </c>
      <c r="O32" s="79">
        <f t="shared" si="5"/>
        <v>0.25</v>
      </c>
      <c r="P32" s="79">
        <f t="shared" si="5"/>
        <v>0.49</v>
      </c>
      <c r="Q32" s="79">
        <f t="shared" si="5"/>
        <v>0.47</v>
      </c>
    </row>
    <row r="33" spans="1:17" x14ac:dyDescent="0.3">
      <c r="A33" s="74" t="str">
        <f t="shared" si="3"/>
        <v>SIC 392-393 Other manufacturing</v>
      </c>
      <c r="B33" s="75" t="s">
        <v>382</v>
      </c>
      <c r="C33" s="77">
        <v>0.73</v>
      </c>
      <c r="D33" s="77">
        <v>0.85</v>
      </c>
      <c r="E33" s="77">
        <v>0.28999999999999998</v>
      </c>
      <c r="G33" s="74" t="s">
        <v>383</v>
      </c>
      <c r="H33" s="71">
        <v>0.64</v>
      </c>
      <c r="J33" s="78" t="str">
        <f t="shared" si="4"/>
        <v>AVEHI</v>
      </c>
      <c r="K33" s="47" t="s">
        <v>171</v>
      </c>
      <c r="L33" s="47" t="s">
        <v>664</v>
      </c>
      <c r="M33" s="47" t="s">
        <v>32</v>
      </c>
      <c r="N33" s="79">
        <f t="shared" si="5"/>
        <v>0.85</v>
      </c>
      <c r="O33" s="79">
        <f t="shared" si="5"/>
        <v>0.85</v>
      </c>
      <c r="P33" s="79">
        <f t="shared" si="5"/>
        <v>0.79</v>
      </c>
      <c r="Q33" s="79">
        <f t="shared" si="5"/>
        <v>0.69</v>
      </c>
    </row>
    <row r="34" spans="1:17" x14ac:dyDescent="0.3">
      <c r="A34" s="74" t="str">
        <f t="shared" si="3"/>
        <v>SIC 41 Electricity, gas and steam</v>
      </c>
      <c r="B34" s="75" t="s">
        <v>384</v>
      </c>
      <c r="C34" s="77">
        <v>1</v>
      </c>
      <c r="D34" s="77">
        <v>1</v>
      </c>
      <c r="E34" s="77">
        <v>0.4</v>
      </c>
      <c r="G34" s="74" t="s">
        <v>385</v>
      </c>
      <c r="H34" s="71">
        <v>0.82</v>
      </c>
      <c r="J34" s="78" t="str">
        <f t="shared" si="4"/>
        <v>ATRNE</v>
      </c>
      <c r="K34" s="47" t="s">
        <v>172</v>
      </c>
      <c r="L34" s="47" t="s">
        <v>665</v>
      </c>
      <c r="M34" s="47" t="s">
        <v>33</v>
      </c>
      <c r="N34" s="79">
        <f t="shared" si="5"/>
        <v>0.85</v>
      </c>
      <c r="O34" s="79">
        <f t="shared" si="5"/>
        <v>0.85</v>
      </c>
      <c r="P34" s="79">
        <f t="shared" si="5"/>
        <v>0.79</v>
      </c>
      <c r="Q34" s="79">
        <f t="shared" si="5"/>
        <v>0.69</v>
      </c>
    </row>
    <row r="35" spans="1:17" x14ac:dyDescent="0.3">
      <c r="A35" s="74" t="str">
        <f t="shared" si="3"/>
        <v>SIC 42 Water supply</v>
      </c>
      <c r="B35" s="75" t="s">
        <v>386</v>
      </c>
      <c r="C35" s="77">
        <v>1</v>
      </c>
      <c r="D35" s="77">
        <v>1</v>
      </c>
      <c r="E35" s="77">
        <v>0.4</v>
      </c>
      <c r="G35" s="74" t="s">
        <v>387</v>
      </c>
      <c r="H35" s="71">
        <v>0.88</v>
      </c>
      <c r="J35" s="78" t="str">
        <f t="shared" si="4"/>
        <v>AFURN</v>
      </c>
      <c r="K35" s="47" t="s">
        <v>173</v>
      </c>
      <c r="L35" s="47" t="s">
        <v>666</v>
      </c>
      <c r="M35" s="47" t="s">
        <v>34</v>
      </c>
      <c r="N35" s="79">
        <f t="shared" si="5"/>
        <v>0.71</v>
      </c>
      <c r="O35" s="79">
        <f t="shared" si="5"/>
        <v>0.71</v>
      </c>
      <c r="P35" s="79">
        <f t="shared" si="5"/>
        <v>0.42</v>
      </c>
      <c r="Q35" s="79">
        <f t="shared" si="5"/>
        <v>1</v>
      </c>
    </row>
    <row r="36" spans="1:17" x14ac:dyDescent="0.3">
      <c r="A36" s="74" t="str">
        <f t="shared" si="3"/>
        <v>SIC 51 Building construction</v>
      </c>
      <c r="B36" s="75" t="s">
        <v>388</v>
      </c>
      <c r="C36" s="77">
        <v>1</v>
      </c>
      <c r="D36" s="77">
        <v>1</v>
      </c>
      <c r="E36" s="77">
        <v>0.99</v>
      </c>
      <c r="G36" s="74" t="s">
        <v>389</v>
      </c>
      <c r="H36" s="71">
        <v>0.88</v>
      </c>
      <c r="J36" s="78" t="str">
        <f t="shared" si="4"/>
        <v>AOTHI</v>
      </c>
      <c r="K36" s="47" t="s">
        <v>174</v>
      </c>
      <c r="L36" s="47" t="s">
        <v>667</v>
      </c>
      <c r="M36" s="47" t="s">
        <v>35</v>
      </c>
      <c r="N36" s="79">
        <f t="shared" si="5"/>
        <v>0.28999999999999998</v>
      </c>
      <c r="O36" s="79">
        <f t="shared" si="5"/>
        <v>0.28999999999999998</v>
      </c>
      <c r="P36" s="79">
        <f t="shared" si="5"/>
        <v>0.85</v>
      </c>
      <c r="Q36" s="79">
        <f t="shared" si="5"/>
        <v>0.73</v>
      </c>
    </row>
    <row r="37" spans="1:17" x14ac:dyDescent="0.3">
      <c r="A37" s="74" t="str">
        <f t="shared" ref="A37:A45" si="6">G39</f>
        <v>SIC 61-63 Wholesale and retail</v>
      </c>
      <c r="B37" s="75" t="s">
        <v>390</v>
      </c>
      <c r="C37" s="77">
        <v>0.53</v>
      </c>
      <c r="D37" s="77">
        <v>0.53</v>
      </c>
      <c r="E37" s="77">
        <v>0.36</v>
      </c>
      <c r="G37" s="74" t="s">
        <v>391</v>
      </c>
      <c r="H37" s="71">
        <v>1.34</v>
      </c>
      <c r="J37" s="78" t="str">
        <f t="shared" si="4"/>
        <v>AELEG</v>
      </c>
      <c r="K37" s="47" t="s">
        <v>175</v>
      </c>
      <c r="L37" s="47" t="s">
        <v>668</v>
      </c>
      <c r="M37" s="47" t="s">
        <v>36</v>
      </c>
      <c r="N37" s="79">
        <f t="shared" si="5"/>
        <v>0.4</v>
      </c>
      <c r="O37" s="79">
        <f t="shared" si="5"/>
        <v>0.4</v>
      </c>
      <c r="P37" s="79">
        <f t="shared" si="5"/>
        <v>1</v>
      </c>
      <c r="Q37" s="79">
        <f t="shared" si="5"/>
        <v>1</v>
      </c>
    </row>
    <row r="38" spans="1:17" x14ac:dyDescent="0.3">
      <c r="A38" s="74" t="str">
        <f t="shared" si="6"/>
        <v>SIC 64 Catering and accommodation services</v>
      </c>
      <c r="B38" s="75" t="s">
        <v>392</v>
      </c>
      <c r="C38" s="77">
        <v>0.53</v>
      </c>
      <c r="D38" s="77">
        <v>0.53</v>
      </c>
      <c r="E38" s="77">
        <v>0.36</v>
      </c>
      <c r="G38" s="74" t="s">
        <v>393</v>
      </c>
      <c r="H38" s="71">
        <v>1.34</v>
      </c>
      <c r="J38" s="78" t="str">
        <f t="shared" si="4"/>
        <v>AWATR</v>
      </c>
      <c r="K38" s="47" t="s">
        <v>176</v>
      </c>
      <c r="L38" s="47" t="s">
        <v>669</v>
      </c>
      <c r="M38" s="47" t="s">
        <v>37</v>
      </c>
      <c r="N38" s="79">
        <f t="shared" si="5"/>
        <v>0.4</v>
      </c>
      <c r="O38" s="79">
        <f t="shared" si="5"/>
        <v>0.4</v>
      </c>
      <c r="P38" s="79">
        <f t="shared" si="5"/>
        <v>1</v>
      </c>
      <c r="Q38" s="79">
        <f t="shared" si="5"/>
        <v>1</v>
      </c>
    </row>
    <row r="39" spans="1:17" x14ac:dyDescent="0.3">
      <c r="A39" s="74" t="str">
        <f t="shared" si="6"/>
        <v>SIC 71-74 Transport and storage</v>
      </c>
      <c r="B39" s="75" t="s">
        <v>394</v>
      </c>
      <c r="C39" s="77">
        <v>0.59</v>
      </c>
      <c r="D39" s="77">
        <v>0.57999999999999996</v>
      </c>
      <c r="E39" s="77">
        <v>0.28000000000000003</v>
      </c>
      <c r="G39" s="74" t="s">
        <v>395</v>
      </c>
      <c r="H39" s="71">
        <v>0.36</v>
      </c>
      <c r="J39" s="78" t="str">
        <f t="shared" si="4"/>
        <v>ACONS</v>
      </c>
      <c r="K39" s="47" t="s">
        <v>177</v>
      </c>
      <c r="L39" s="47" t="s">
        <v>670</v>
      </c>
      <c r="M39" s="47" t="s">
        <v>38</v>
      </c>
      <c r="N39" s="79">
        <f t="shared" si="5"/>
        <v>0.99</v>
      </c>
      <c r="O39" s="79">
        <f t="shared" si="5"/>
        <v>0.99</v>
      </c>
      <c r="P39" s="79">
        <f t="shared" si="5"/>
        <v>1</v>
      </c>
      <c r="Q39" s="79">
        <f t="shared" si="5"/>
        <v>1</v>
      </c>
    </row>
    <row r="40" spans="1:17" x14ac:dyDescent="0.3">
      <c r="A40" s="74" t="str">
        <f t="shared" si="6"/>
        <v>SIC 75 Communication</v>
      </c>
      <c r="B40" s="75" t="s">
        <v>396</v>
      </c>
      <c r="C40" s="77">
        <v>0.59</v>
      </c>
      <c r="D40" s="77">
        <v>0.57999999999999996</v>
      </c>
      <c r="E40" s="77">
        <v>0.28000000000000003</v>
      </c>
      <c r="G40" s="74" t="s">
        <v>397</v>
      </c>
      <c r="H40" s="71">
        <v>0.36</v>
      </c>
      <c r="J40" s="78" t="str">
        <f>B$37</f>
        <v>ATRAD</v>
      </c>
      <c r="K40" s="47" t="s">
        <v>278</v>
      </c>
      <c r="L40" s="47" t="s">
        <v>671</v>
      </c>
      <c r="M40" s="47" t="s">
        <v>265</v>
      </c>
      <c r="N40" s="79">
        <f t="shared" si="5"/>
        <v>0.36</v>
      </c>
      <c r="O40" s="79">
        <f t="shared" si="5"/>
        <v>0.36</v>
      </c>
      <c r="P40" s="79">
        <f t="shared" si="5"/>
        <v>0.53</v>
      </c>
      <c r="Q40" s="79">
        <f t="shared" si="5"/>
        <v>0.53</v>
      </c>
    </row>
    <row r="41" spans="1:17" x14ac:dyDescent="0.3">
      <c r="A41" s="74" t="str">
        <f t="shared" si="6"/>
        <v>SIC 81-82 Finance and insurance</v>
      </c>
      <c r="B41" s="75" t="s">
        <v>398</v>
      </c>
      <c r="C41" s="77">
        <v>0.8</v>
      </c>
      <c r="D41" s="77">
        <v>0.51</v>
      </c>
      <c r="E41" s="77">
        <v>0.85</v>
      </c>
      <c r="G41" s="74" t="s">
        <v>399</v>
      </c>
      <c r="H41" s="71">
        <v>0.43</v>
      </c>
      <c r="J41" s="78" t="str">
        <f>B$37</f>
        <v>ATRAD</v>
      </c>
      <c r="K41" s="47" t="s">
        <v>279</v>
      </c>
      <c r="L41" s="47" t="s">
        <v>672</v>
      </c>
      <c r="M41" s="47" t="s">
        <v>266</v>
      </c>
      <c r="N41" s="79">
        <f t="shared" si="5"/>
        <v>0.36</v>
      </c>
      <c r="O41" s="79">
        <f t="shared" si="5"/>
        <v>0.36</v>
      </c>
      <c r="P41" s="79">
        <f t="shared" si="5"/>
        <v>0.53</v>
      </c>
      <c r="Q41" s="79">
        <f t="shared" si="5"/>
        <v>0.53</v>
      </c>
    </row>
    <row r="42" spans="1:17" x14ac:dyDescent="0.3">
      <c r="A42" s="74" t="str">
        <f t="shared" si="6"/>
        <v>SIC 83-88 Business services</v>
      </c>
      <c r="B42" s="75" t="s">
        <v>400</v>
      </c>
      <c r="C42" s="77">
        <v>1</v>
      </c>
      <c r="D42" s="77">
        <v>1</v>
      </c>
      <c r="E42" s="77">
        <v>1</v>
      </c>
      <c r="G42" s="74" t="s">
        <v>401</v>
      </c>
      <c r="H42" s="71">
        <v>0.43</v>
      </c>
      <c r="J42" s="78" t="str">
        <f>B$37</f>
        <v>ATRAD</v>
      </c>
      <c r="K42" s="47" t="s">
        <v>280</v>
      </c>
      <c r="L42" s="47" t="s">
        <v>673</v>
      </c>
      <c r="M42" s="47" t="s">
        <v>267</v>
      </c>
      <c r="N42" s="79">
        <f t="shared" si="5"/>
        <v>0.36</v>
      </c>
      <c r="O42" s="79">
        <f t="shared" si="5"/>
        <v>0.36</v>
      </c>
      <c r="P42" s="79">
        <f t="shared" si="5"/>
        <v>0.53</v>
      </c>
      <c r="Q42" s="79">
        <f t="shared" si="5"/>
        <v>0.53</v>
      </c>
    </row>
    <row r="43" spans="1:17" x14ac:dyDescent="0.3">
      <c r="A43" s="74" t="str">
        <f t="shared" si="6"/>
        <v>SIC 93 Medical, dental and veterinary services</v>
      </c>
      <c r="B43" s="75" t="s">
        <v>402</v>
      </c>
      <c r="C43" s="77">
        <v>0.42</v>
      </c>
      <c r="D43" s="77">
        <v>0.33</v>
      </c>
      <c r="E43" s="77">
        <v>0.15</v>
      </c>
      <c r="G43" s="74" t="s">
        <v>403</v>
      </c>
      <c r="H43" s="71">
        <v>0.62</v>
      </c>
      <c r="J43" s="78" t="str">
        <f>B38</f>
        <v>AHCAT</v>
      </c>
      <c r="K43" s="47" t="s">
        <v>178</v>
      </c>
      <c r="L43" s="47" t="s">
        <v>674</v>
      </c>
      <c r="M43" s="47" t="s">
        <v>40</v>
      </c>
      <c r="N43" s="79">
        <f t="shared" ref="N43:Q64" si="7">VLOOKUP($J43,$B$2:$E$45,MATCH(N$1,$B$2:$E$2,0),)</f>
        <v>0.36</v>
      </c>
      <c r="O43" s="79">
        <f t="shared" si="7"/>
        <v>0.36</v>
      </c>
      <c r="P43" s="79">
        <f t="shared" si="7"/>
        <v>0.53</v>
      </c>
      <c r="Q43" s="79">
        <f t="shared" si="7"/>
        <v>0.53</v>
      </c>
    </row>
    <row r="44" spans="1:17" x14ac:dyDescent="0.3">
      <c r="A44" s="74" t="str">
        <f t="shared" si="6"/>
        <v>SIC 94-96 Excluding medical, dental and veterinary services</v>
      </c>
      <c r="B44" s="75" t="s">
        <v>404</v>
      </c>
      <c r="C44" s="77">
        <v>1</v>
      </c>
      <c r="D44" s="77">
        <v>0.64</v>
      </c>
      <c r="E44" s="77">
        <v>0.15</v>
      </c>
      <c r="G44" s="74" t="s">
        <v>405</v>
      </c>
      <c r="H44" s="71">
        <v>1.94</v>
      </c>
      <c r="J44" s="78" t="str">
        <f>B$39</f>
        <v>ATRAN</v>
      </c>
      <c r="K44" s="47" t="s">
        <v>281</v>
      </c>
      <c r="L44" s="47" t="s">
        <v>675</v>
      </c>
      <c r="M44" s="47" t="s">
        <v>268</v>
      </c>
      <c r="N44" s="79">
        <f t="shared" si="7"/>
        <v>0.28000000000000003</v>
      </c>
      <c r="O44" s="79">
        <f t="shared" si="7"/>
        <v>0.28000000000000003</v>
      </c>
      <c r="P44" s="79">
        <f t="shared" si="7"/>
        <v>0.57999999999999996</v>
      </c>
      <c r="Q44" s="79">
        <f t="shared" si="7"/>
        <v>0.59</v>
      </c>
    </row>
    <row r="45" spans="1:17" x14ac:dyDescent="0.3">
      <c r="A45" s="74" t="str">
        <f t="shared" si="6"/>
        <v>SIC 98 Other producers</v>
      </c>
      <c r="B45" s="75" t="s">
        <v>406</v>
      </c>
      <c r="C45" s="77">
        <v>1</v>
      </c>
      <c r="D45" s="77">
        <v>1</v>
      </c>
      <c r="E45" s="77">
        <v>0.21</v>
      </c>
      <c r="G45" s="74" t="s">
        <v>407</v>
      </c>
      <c r="H45" s="71">
        <v>0.31</v>
      </c>
      <c r="J45" s="78" t="str">
        <f>B$39</f>
        <v>ATRAN</v>
      </c>
      <c r="K45" s="47" t="s">
        <v>282</v>
      </c>
      <c r="L45" s="47" t="s">
        <v>676</v>
      </c>
      <c r="M45" s="47" t="s">
        <v>269</v>
      </c>
      <c r="N45" s="79">
        <f t="shared" si="7"/>
        <v>0.28000000000000003</v>
      </c>
      <c r="O45" s="79">
        <f t="shared" si="7"/>
        <v>0.28000000000000003</v>
      </c>
      <c r="P45" s="79">
        <f t="shared" si="7"/>
        <v>0.57999999999999996</v>
      </c>
      <c r="Q45" s="79">
        <f t="shared" si="7"/>
        <v>0.59</v>
      </c>
    </row>
    <row r="46" spans="1:17" x14ac:dyDescent="0.3">
      <c r="G46" s="74" t="s">
        <v>408</v>
      </c>
      <c r="H46" s="71">
        <v>0.73</v>
      </c>
      <c r="J46" s="78" t="str">
        <f>B$39</f>
        <v>ATRAN</v>
      </c>
      <c r="K46" s="47" t="s">
        <v>283</v>
      </c>
      <c r="L46" s="47" t="s">
        <v>677</v>
      </c>
      <c r="M46" s="47" t="s">
        <v>270</v>
      </c>
      <c r="N46" s="79">
        <f t="shared" si="7"/>
        <v>0.28000000000000003</v>
      </c>
      <c r="O46" s="79">
        <f t="shared" si="7"/>
        <v>0.28000000000000003</v>
      </c>
      <c r="P46" s="79">
        <f t="shared" si="7"/>
        <v>0.57999999999999996</v>
      </c>
      <c r="Q46" s="79">
        <f t="shared" si="7"/>
        <v>0.59</v>
      </c>
    </row>
    <row r="47" spans="1:17" x14ac:dyDescent="0.3">
      <c r="G47" s="74" t="s">
        <v>409</v>
      </c>
      <c r="H47" s="71">
        <v>0.61</v>
      </c>
      <c r="J47" s="78" t="str">
        <f>B39</f>
        <v>ATRAN</v>
      </c>
      <c r="K47" s="47" t="s">
        <v>179</v>
      </c>
      <c r="L47" s="47" t="s">
        <v>678</v>
      </c>
      <c r="M47" s="47" t="s">
        <v>42</v>
      </c>
      <c r="N47" s="79">
        <f t="shared" si="7"/>
        <v>0.28000000000000003</v>
      </c>
      <c r="O47" s="79">
        <f t="shared" si="7"/>
        <v>0.28000000000000003</v>
      </c>
      <c r="P47" s="79">
        <f t="shared" si="7"/>
        <v>0.57999999999999996</v>
      </c>
      <c r="Q47" s="79">
        <f t="shared" si="7"/>
        <v>0.59</v>
      </c>
    </row>
    <row r="48" spans="1:17" x14ac:dyDescent="0.3">
      <c r="G48" s="74" t="s">
        <v>410</v>
      </c>
      <c r="H48" s="71">
        <v>1.07</v>
      </c>
      <c r="J48" s="78" t="str">
        <f>B40</f>
        <v>ACOMM</v>
      </c>
      <c r="K48" s="47" t="s">
        <v>180</v>
      </c>
      <c r="L48" s="47" t="s">
        <v>679</v>
      </c>
      <c r="M48" s="47" t="s">
        <v>43</v>
      </c>
      <c r="N48" s="79">
        <f t="shared" si="7"/>
        <v>0.28000000000000003</v>
      </c>
      <c r="O48" s="79">
        <f t="shared" si="7"/>
        <v>0.28000000000000003</v>
      </c>
      <c r="P48" s="79">
        <f t="shared" si="7"/>
        <v>0.57999999999999996</v>
      </c>
      <c r="Q48" s="79">
        <f t="shared" si="7"/>
        <v>0.59</v>
      </c>
    </row>
    <row r="49" spans="10:17" x14ac:dyDescent="0.3">
      <c r="J49" s="78" t="str">
        <f>B$41</f>
        <v>AFINS</v>
      </c>
      <c r="K49" s="47" t="s">
        <v>181</v>
      </c>
      <c r="L49" s="47" t="s">
        <v>680</v>
      </c>
      <c r="M49" s="47" t="s">
        <v>44</v>
      </c>
      <c r="N49" s="79">
        <f t="shared" si="7"/>
        <v>0.85</v>
      </c>
      <c r="O49" s="79">
        <f t="shared" si="7"/>
        <v>0.85</v>
      </c>
      <c r="P49" s="79">
        <f t="shared" si="7"/>
        <v>0.51</v>
      </c>
      <c r="Q49" s="79">
        <f t="shared" si="7"/>
        <v>0.8</v>
      </c>
    </row>
    <row r="50" spans="10:17" x14ac:dyDescent="0.3">
      <c r="J50" s="78" t="str">
        <f>B$41</f>
        <v>AFINS</v>
      </c>
      <c r="K50" s="47" t="s">
        <v>182</v>
      </c>
      <c r="L50" s="47" t="s">
        <v>681</v>
      </c>
      <c r="M50" s="47" t="s">
        <v>45</v>
      </c>
      <c r="N50" s="79">
        <f t="shared" si="7"/>
        <v>0.85</v>
      </c>
      <c r="O50" s="79">
        <f t="shared" si="7"/>
        <v>0.85</v>
      </c>
      <c r="P50" s="79">
        <f t="shared" si="7"/>
        <v>0.51</v>
      </c>
      <c r="Q50" s="79">
        <f t="shared" si="7"/>
        <v>0.8</v>
      </c>
    </row>
    <row r="51" spans="10:17" x14ac:dyDescent="0.3">
      <c r="J51" s="78" t="str">
        <f>B41</f>
        <v>AFINS</v>
      </c>
      <c r="K51" s="47" t="s">
        <v>183</v>
      </c>
      <c r="L51" s="47" t="s">
        <v>682</v>
      </c>
      <c r="M51" s="47" t="s">
        <v>46</v>
      </c>
      <c r="N51" s="79">
        <f t="shared" si="7"/>
        <v>0.85</v>
      </c>
      <c r="O51" s="79">
        <f t="shared" si="7"/>
        <v>0.85</v>
      </c>
      <c r="P51" s="79">
        <f t="shared" si="7"/>
        <v>0.51</v>
      </c>
      <c r="Q51" s="79">
        <f t="shared" si="7"/>
        <v>0.8</v>
      </c>
    </row>
    <row r="52" spans="10:17" x14ac:dyDescent="0.3">
      <c r="J52" s="78" t="str">
        <f>B$42</f>
        <v>ABUSS</v>
      </c>
      <c r="K52" s="47" t="s">
        <v>184</v>
      </c>
      <c r="L52" s="47" t="s">
        <v>683</v>
      </c>
      <c r="M52" s="47" t="s">
        <v>47</v>
      </c>
      <c r="N52" s="79">
        <f t="shared" si="7"/>
        <v>1</v>
      </c>
      <c r="O52" s="79">
        <f t="shared" si="7"/>
        <v>1</v>
      </c>
      <c r="P52" s="79">
        <f t="shared" si="7"/>
        <v>1</v>
      </c>
      <c r="Q52" s="79">
        <f t="shared" si="7"/>
        <v>1</v>
      </c>
    </row>
    <row r="53" spans="10:17" x14ac:dyDescent="0.3">
      <c r="J53" s="78" t="str">
        <f>B$42</f>
        <v>ABUSS</v>
      </c>
      <c r="K53" s="47" t="s">
        <v>185</v>
      </c>
      <c r="L53" s="47" t="s">
        <v>684</v>
      </c>
      <c r="M53" s="47" t="s">
        <v>48</v>
      </c>
      <c r="N53" s="79">
        <f t="shared" si="7"/>
        <v>1</v>
      </c>
      <c r="O53" s="79">
        <f t="shared" si="7"/>
        <v>1</v>
      </c>
      <c r="P53" s="79">
        <f t="shared" si="7"/>
        <v>1</v>
      </c>
      <c r="Q53" s="79">
        <f t="shared" si="7"/>
        <v>1</v>
      </c>
    </row>
    <row r="54" spans="10:17" x14ac:dyDescent="0.3">
      <c r="J54" s="78" t="str">
        <f>B$42</f>
        <v>ABUSS</v>
      </c>
      <c r="K54" s="47" t="s">
        <v>284</v>
      </c>
      <c r="L54" s="47" t="s">
        <v>685</v>
      </c>
      <c r="M54" s="47" t="s">
        <v>271</v>
      </c>
      <c r="N54" s="79">
        <f t="shared" si="7"/>
        <v>1</v>
      </c>
      <c r="O54" s="79">
        <f t="shared" si="7"/>
        <v>1</v>
      </c>
      <c r="P54" s="79">
        <f t="shared" si="7"/>
        <v>1</v>
      </c>
      <c r="Q54" s="79">
        <f t="shared" si="7"/>
        <v>1</v>
      </c>
    </row>
    <row r="55" spans="10:17" x14ac:dyDescent="0.3">
      <c r="J55" s="78" t="str">
        <f>B$42</f>
        <v>ABUSS</v>
      </c>
      <c r="K55" s="47" t="s">
        <v>186</v>
      </c>
      <c r="L55" s="47" t="s">
        <v>686</v>
      </c>
      <c r="M55" s="47" t="s">
        <v>49</v>
      </c>
      <c r="N55" s="79">
        <f t="shared" si="7"/>
        <v>1</v>
      </c>
      <c r="O55" s="79">
        <f t="shared" si="7"/>
        <v>1</v>
      </c>
      <c r="P55" s="79">
        <f t="shared" si="7"/>
        <v>1</v>
      </c>
      <c r="Q55" s="79">
        <f t="shared" si="7"/>
        <v>1</v>
      </c>
    </row>
    <row r="56" spans="10:17" x14ac:dyDescent="0.3">
      <c r="J56" s="78" t="str">
        <f>B42</f>
        <v>ABUSS</v>
      </c>
      <c r="K56" s="47" t="s">
        <v>187</v>
      </c>
      <c r="L56" s="47" t="s">
        <v>687</v>
      </c>
      <c r="M56" s="47" t="s">
        <v>50</v>
      </c>
      <c r="N56" s="79">
        <f t="shared" si="7"/>
        <v>1</v>
      </c>
      <c r="O56" s="79">
        <f t="shared" si="7"/>
        <v>1</v>
      </c>
      <c r="P56" s="79">
        <f t="shared" si="7"/>
        <v>1</v>
      </c>
      <c r="Q56" s="79">
        <f t="shared" si="7"/>
        <v>1</v>
      </c>
    </row>
    <row r="57" spans="10:17" x14ac:dyDescent="0.3">
      <c r="J57" s="78" t="str">
        <f>B45</f>
        <v>AGOVS</v>
      </c>
      <c r="K57" s="47" t="s">
        <v>188</v>
      </c>
      <c r="L57" s="47" t="s">
        <v>688</v>
      </c>
      <c r="M57" s="47" t="s">
        <v>51</v>
      </c>
      <c r="N57" s="79">
        <f t="shared" si="7"/>
        <v>0.21</v>
      </c>
      <c r="O57" s="79">
        <f t="shared" si="7"/>
        <v>0.21</v>
      </c>
      <c r="P57" s="79">
        <f t="shared" si="7"/>
        <v>1</v>
      </c>
      <c r="Q57" s="79">
        <f t="shared" si="7"/>
        <v>1</v>
      </c>
    </row>
    <row r="58" spans="10:17" x14ac:dyDescent="0.3">
      <c r="J58" s="78" t="str">
        <f>B$43</f>
        <v>AMAOS</v>
      </c>
      <c r="K58" s="47" t="s">
        <v>189</v>
      </c>
      <c r="L58" s="47" t="s">
        <v>689</v>
      </c>
      <c r="M58" s="47" t="s">
        <v>52</v>
      </c>
      <c r="N58" s="79">
        <f t="shared" si="7"/>
        <v>0.15</v>
      </c>
      <c r="O58" s="79">
        <f t="shared" si="7"/>
        <v>0.15</v>
      </c>
      <c r="P58" s="79">
        <f t="shared" si="7"/>
        <v>0.33</v>
      </c>
      <c r="Q58" s="79">
        <f t="shared" si="7"/>
        <v>0.42</v>
      </c>
    </row>
    <row r="59" spans="10:17" x14ac:dyDescent="0.3">
      <c r="J59" s="78" t="str">
        <f>B$43</f>
        <v>AMAOS</v>
      </c>
      <c r="K59" s="47" t="s">
        <v>190</v>
      </c>
      <c r="L59" s="47" t="s">
        <v>690</v>
      </c>
      <c r="M59" s="47" t="s">
        <v>53</v>
      </c>
      <c r="N59" s="79">
        <f t="shared" si="7"/>
        <v>0.15</v>
      </c>
      <c r="O59" s="79">
        <f t="shared" si="7"/>
        <v>0.15</v>
      </c>
      <c r="P59" s="79">
        <f t="shared" si="7"/>
        <v>0.33</v>
      </c>
      <c r="Q59" s="79">
        <f t="shared" si="7"/>
        <v>0.42</v>
      </c>
    </row>
    <row r="60" spans="10:17" x14ac:dyDescent="0.3">
      <c r="J60" s="78" t="str">
        <f>B$43</f>
        <v>AMAOS</v>
      </c>
      <c r="K60" s="47" t="s">
        <v>285</v>
      </c>
      <c r="L60" s="47" t="s">
        <v>691</v>
      </c>
      <c r="M60" s="47" t="s">
        <v>272</v>
      </c>
      <c r="N60" s="79">
        <f t="shared" si="7"/>
        <v>0.15</v>
      </c>
      <c r="O60" s="79">
        <f t="shared" si="7"/>
        <v>0.15</v>
      </c>
      <c r="P60" s="79">
        <f t="shared" si="7"/>
        <v>0.33</v>
      </c>
      <c r="Q60" s="79">
        <f t="shared" si="7"/>
        <v>0.42</v>
      </c>
    </row>
    <row r="61" spans="10:17" x14ac:dyDescent="0.3">
      <c r="J61" s="78" t="str">
        <f>B$43</f>
        <v>AMAOS</v>
      </c>
      <c r="K61" s="47" t="s">
        <v>286</v>
      </c>
      <c r="L61" s="47" t="s">
        <v>692</v>
      </c>
      <c r="M61" s="47" t="s">
        <v>273</v>
      </c>
      <c r="N61" s="79">
        <f t="shared" si="7"/>
        <v>0.15</v>
      </c>
      <c r="O61" s="79">
        <f t="shared" si="7"/>
        <v>0.15</v>
      </c>
      <c r="P61" s="79">
        <f t="shared" si="7"/>
        <v>0.33</v>
      </c>
      <c r="Q61" s="79">
        <f t="shared" si="7"/>
        <v>0.42</v>
      </c>
    </row>
    <row r="62" spans="10:17" x14ac:dyDescent="0.3">
      <c r="J62" s="78" t="str">
        <f>B43</f>
        <v>AMAOS</v>
      </c>
      <c r="K62" s="47" t="s">
        <v>287</v>
      </c>
      <c r="L62" s="47" t="s">
        <v>693</v>
      </c>
      <c r="M62" s="47" t="s">
        <v>274</v>
      </c>
      <c r="N62" s="79">
        <f t="shared" si="7"/>
        <v>0.15</v>
      </c>
      <c r="O62" s="79">
        <f t="shared" si="7"/>
        <v>0.15</v>
      </c>
      <c r="P62" s="79">
        <f t="shared" si="7"/>
        <v>0.33</v>
      </c>
      <c r="Q62" s="79">
        <f t="shared" si="7"/>
        <v>0.42</v>
      </c>
    </row>
    <row r="63" spans="10:17" x14ac:dyDescent="0.3">
      <c r="J63" s="78" t="str">
        <f>B$44</f>
        <v>AOTHP</v>
      </c>
      <c r="K63" s="47" t="s">
        <v>288</v>
      </c>
      <c r="L63" s="47" t="s">
        <v>694</v>
      </c>
      <c r="M63" s="47" t="s">
        <v>275</v>
      </c>
      <c r="N63" s="79">
        <f t="shared" si="7"/>
        <v>0.15</v>
      </c>
      <c r="O63" s="79">
        <f t="shared" si="7"/>
        <v>0.15</v>
      </c>
      <c r="P63" s="79">
        <f t="shared" si="7"/>
        <v>0.64</v>
      </c>
      <c r="Q63" s="79">
        <f t="shared" si="7"/>
        <v>1</v>
      </c>
    </row>
    <row r="64" spans="10:17" x14ac:dyDescent="0.3">
      <c r="J64" s="78" t="str">
        <f>B$44</f>
        <v>AOTHP</v>
      </c>
      <c r="K64" s="47" t="s">
        <v>289</v>
      </c>
      <c r="L64" s="47" t="s">
        <v>695</v>
      </c>
      <c r="M64" s="47" t="s">
        <v>276</v>
      </c>
      <c r="N64" s="79">
        <f t="shared" si="7"/>
        <v>0.15</v>
      </c>
      <c r="O64" s="79">
        <f t="shared" si="7"/>
        <v>0.15</v>
      </c>
      <c r="P64" s="79">
        <f t="shared" si="7"/>
        <v>0.64</v>
      </c>
      <c r="Q64" s="79">
        <f t="shared" si="7"/>
        <v>1</v>
      </c>
    </row>
  </sheetData>
  <hyperlinks>
    <hyperlink ref="G1" r:id="rId1" xr:uid="{AA689936-878B-46DC-9392-5C05C342EAE4}"/>
  </hyperlinks>
  <pageMargins left="0.7" right="0.7" top="0.75" bottom="0.75" header="0.3" footer="0.3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C8FE-B0F0-4491-A172-F02A2D14CB70}">
  <sheetPr>
    <tabColor theme="7" tint="0.39997558519241921"/>
  </sheetPr>
  <dimension ref="A1:GY204"/>
  <sheetViews>
    <sheetView zoomScale="85" zoomScaleNormal="85" workbookViewId="0">
      <pane xSplit="3" ySplit="8" topLeftCell="D69" activePane="bottomRight" state="frozen"/>
      <selection activeCell="AW60" sqref="AW60"/>
      <selection pane="topRight" activeCell="AW60" sqref="AW60"/>
      <selection pane="bottomLeft" activeCell="AW60" sqref="AW60"/>
      <selection pane="bottomRight" activeCell="AW60" sqref="AW60"/>
    </sheetView>
  </sheetViews>
  <sheetFormatPr defaultRowHeight="12.75" outlineLevelRow="1" outlineLevelCol="1" x14ac:dyDescent="0.2"/>
  <cols>
    <col min="1" max="1" width="10.28515625" style="2" bestFit="1" customWidth="1"/>
    <col min="2" max="2" width="9.28515625" style="2" bestFit="1" customWidth="1"/>
    <col min="3" max="3" width="10.7109375" style="2" customWidth="1"/>
    <col min="4" max="63" width="10.7109375" style="2" customWidth="1" outlineLevel="1"/>
    <col min="64" max="65" width="10.7109375" style="2" customWidth="1"/>
    <col min="66" max="167" width="10.7109375" style="2" customWidth="1" outlineLevel="1"/>
    <col min="168" max="170" width="10.7109375" style="2" customWidth="1"/>
    <col min="171" max="173" width="10.7109375" style="2" customWidth="1" outlineLevel="1"/>
    <col min="174" max="176" width="10.7109375" style="2" customWidth="1"/>
    <col min="177" max="188" width="10.7109375" style="2" customWidth="1" outlineLevel="1"/>
    <col min="189" max="198" width="10.7109375" style="2" customWidth="1"/>
    <col min="199" max="199" width="2.7109375" style="2" customWidth="1"/>
    <col min="200" max="202" width="10.7109375" style="2" customWidth="1"/>
    <col min="203" max="203" width="2.7109375" style="2" customWidth="1"/>
    <col min="204" max="207" width="10.7109375" style="2" customWidth="1"/>
    <col min="208" max="16384" width="9.140625" style="2"/>
  </cols>
  <sheetData>
    <row r="1" spans="1:207" x14ac:dyDescent="0.2">
      <c r="A1" s="338" t="s">
        <v>481</v>
      </c>
      <c r="B1" s="338"/>
      <c r="C1" s="338"/>
      <c r="D1" s="338"/>
      <c r="E1" s="338"/>
      <c r="F1" s="338"/>
      <c r="G1" s="338"/>
      <c r="H1" s="338"/>
    </row>
    <row r="2" spans="1:207" x14ac:dyDescent="0.2">
      <c r="A2" s="339" t="s">
        <v>753</v>
      </c>
      <c r="B2" s="339"/>
      <c r="C2" s="339"/>
      <c r="D2" s="339"/>
      <c r="E2" s="339"/>
      <c r="F2" s="339"/>
      <c r="G2" s="339"/>
      <c r="H2" s="339"/>
    </row>
    <row r="3" spans="1:207" x14ac:dyDescent="0.2">
      <c r="A3" s="93" t="s">
        <v>0</v>
      </c>
      <c r="C3" s="94">
        <f>SUM($C8:$GO8)</f>
        <v>192501.30452507257</v>
      </c>
      <c r="D3" s="94">
        <f>SUM($C9:$GO9)</f>
        <v>19126.046433830546</v>
      </c>
      <c r="E3" s="94">
        <f>SUM($C10:$GO10)</f>
        <v>7162.95166339153</v>
      </c>
      <c r="F3" s="94">
        <f>SUM($C11:$GO11)</f>
        <v>112598.50314129386</v>
      </c>
      <c r="G3" s="94">
        <f>SUM($C12:$GO12)</f>
        <v>74075.191799659471</v>
      </c>
      <c r="H3" s="94">
        <f>SUM($C13:$GO13)</f>
        <v>256827.38268893352</v>
      </c>
      <c r="I3" s="94">
        <f>SUM($C14:$GO14)</f>
        <v>90055.886579330079</v>
      </c>
      <c r="J3" s="94">
        <f>SUM($C15:$GO15)</f>
        <v>301059.87784730288</v>
      </c>
      <c r="K3" s="94">
        <f>SUM($C16:$GO16)</f>
        <v>99920.013961558478</v>
      </c>
      <c r="L3" s="94">
        <f>SUM($C17:$GO17)</f>
        <v>31262.752075848439</v>
      </c>
      <c r="M3" s="94">
        <f>SUM($C18:$GO18)</f>
        <v>25396.648791479889</v>
      </c>
      <c r="N3" s="94">
        <f>SUM($C19:$GO19)</f>
        <v>7307.2915083974049</v>
      </c>
      <c r="O3" s="94">
        <f>SUM($C20:$GO20)</f>
        <v>9538.646751288059</v>
      </c>
      <c r="P3" s="94">
        <f>SUM($C21:$GO21)</f>
        <v>49982.645582632635</v>
      </c>
      <c r="Q3" s="94">
        <f>SUM($C22:$GO22)</f>
        <v>82209.685681650255</v>
      </c>
      <c r="R3" s="94">
        <f>SUM($C23:$GO23)</f>
        <v>47947.109614052577</v>
      </c>
      <c r="S3" s="94">
        <f>SUM($C24:$GO24)</f>
        <v>159956.15418432592</v>
      </c>
      <c r="T3" s="94">
        <f>SUM($C25:$GO25)</f>
        <v>115414.23199092479</v>
      </c>
      <c r="U3" s="94">
        <f>SUM($C26:$GO26)</f>
        <v>126864.19834843345</v>
      </c>
      <c r="V3" s="94">
        <f>SUM($C27:$GO27)</f>
        <v>20794.812412394105</v>
      </c>
      <c r="W3" s="94">
        <f>SUM($C28:$GO28)</f>
        <v>34577.587646091604</v>
      </c>
      <c r="X3" s="94">
        <f>SUM($C29:$GO29)</f>
        <v>9774.3333805764305</v>
      </c>
      <c r="Y3" s="94">
        <f>SUM($C30:$GO30)</f>
        <v>46772.852858721621</v>
      </c>
      <c r="Z3" s="94">
        <f>SUM($C31:$GO31)</f>
        <v>165302.04388297003</v>
      </c>
      <c r="AA3" s="94">
        <f>SUM($C32:$GO32)</f>
        <v>48787.523941718006</v>
      </c>
      <c r="AB3" s="94">
        <f>SUM($C33:$GO33)</f>
        <v>94195.114100975989</v>
      </c>
      <c r="AC3" s="94">
        <f>SUM($C34:$GO34)</f>
        <v>96409.12681274199</v>
      </c>
      <c r="AD3" s="94">
        <f>SUM($C35:$GO35)</f>
        <v>50179.042208356972</v>
      </c>
      <c r="AE3" s="94">
        <f>SUM($C36:$GO36)</f>
        <v>14055.809224748593</v>
      </c>
      <c r="AF3" s="94">
        <f>SUM($C37:$GO37)</f>
        <v>9581.4940664632486</v>
      </c>
      <c r="AG3" s="94">
        <f>SUM($C38:$GO38)</f>
        <v>187515.94255892772</v>
      </c>
      <c r="AH3" s="94">
        <f>SUM($C39:$GO39)</f>
        <v>18603.957599001631</v>
      </c>
      <c r="AI3" s="94">
        <f>SUM($C40:$GO40)</f>
        <v>20697.562656987142</v>
      </c>
      <c r="AJ3" s="94">
        <f>SUM($C41:$GO41)</f>
        <v>51473.187532172917</v>
      </c>
      <c r="AK3" s="94">
        <f>SUM($C42:$GO42)</f>
        <v>177694.9189887149</v>
      </c>
      <c r="AL3" s="94">
        <f>SUM($C43:$GO43)</f>
        <v>63127.991680792191</v>
      </c>
      <c r="AM3" s="94">
        <f>SUM($C44:$GO44)</f>
        <v>409535.17147224495</v>
      </c>
      <c r="AN3" s="94">
        <f>SUM($C45:$GO45)</f>
        <v>339975.7668392809</v>
      </c>
      <c r="AO3" s="94">
        <f>SUM($C46:$GO46)</f>
        <v>272731.14956421324</v>
      </c>
      <c r="AP3" s="94">
        <f>SUM($C47:$GO47)</f>
        <v>135931.49958819637</v>
      </c>
      <c r="AQ3" s="94">
        <f>SUM($C48:$GO48)</f>
        <v>80299.546727616951</v>
      </c>
      <c r="AR3" s="94">
        <f>SUM($C49:$GO49)</f>
        <v>376743.96912243136</v>
      </c>
      <c r="AS3" s="94">
        <f>SUM($C50:$GO50)</f>
        <v>4328.9991759371369</v>
      </c>
      <c r="AT3" s="94">
        <f>SUM($C51:$GO51)</f>
        <v>43078.400401787592</v>
      </c>
      <c r="AU3" s="94">
        <f>SUM($C52:$GO52)</f>
        <v>80133.908412976016</v>
      </c>
      <c r="AV3" s="94">
        <f>SUM($C53:$GO53)</f>
        <v>196920.65187707919</v>
      </c>
      <c r="AW3" s="94">
        <f>SUM($C54:$GO54)</f>
        <v>251542.74256005799</v>
      </c>
      <c r="AX3" s="94">
        <f>SUM($C55:$GO55)</f>
        <v>170535.42650543532</v>
      </c>
      <c r="AY3" s="94">
        <f>SUM($C56:$GO56)</f>
        <v>193787.00027460422</v>
      </c>
      <c r="AZ3" s="94">
        <f>SUM($C57:$GO57)</f>
        <v>370520.85393291205</v>
      </c>
      <c r="BA3" s="94">
        <f>SUM($C58:$GO58)</f>
        <v>24803.499596518035</v>
      </c>
      <c r="BB3" s="94">
        <f>SUM($C59:$GO59)</f>
        <v>32130.003784832199</v>
      </c>
      <c r="BC3" s="94">
        <f>SUM($C60:$GO60)</f>
        <v>15521.997688246714</v>
      </c>
      <c r="BD3" s="94">
        <f>SUM($C61:$GO61)</f>
        <v>314577.91913833882</v>
      </c>
      <c r="BE3" s="94">
        <f>SUM($C62:$GO62)</f>
        <v>922105.48425514111</v>
      </c>
      <c r="BF3" s="94">
        <f>SUM($C63:$GO63)</f>
        <v>82890.795837352242</v>
      </c>
      <c r="BG3" s="94">
        <f>SUM($C64:$GO64)</f>
        <v>173324.30777815025</v>
      </c>
      <c r="BH3" s="94">
        <f>SUM($C65:$GO65)</f>
        <v>2073.5649469502682</v>
      </c>
      <c r="BI3" s="94">
        <f>SUM($C66:$GO66)</f>
        <v>4450.3127879585363</v>
      </c>
      <c r="BJ3" s="94">
        <f>SUM($C67:$GO67)</f>
        <v>41670.929862465571</v>
      </c>
      <c r="BK3" s="94">
        <f>SUM($C68:$GO68)</f>
        <v>5213.5923756012189</v>
      </c>
      <c r="BL3" s="94">
        <f>SUM($C69:$GO69)</f>
        <v>460425.68077190965</v>
      </c>
      <c r="BM3" s="94">
        <f>SUM($C70:$GO70)</f>
        <v>180281.75835517872</v>
      </c>
      <c r="BN3" s="94">
        <f>SUM($C71:$GO71)</f>
        <v>60151.966364345659</v>
      </c>
      <c r="BO3" s="94">
        <f>SUM($C72:$GO72)</f>
        <v>22602.765698920863</v>
      </c>
      <c r="BP3" s="94">
        <f>SUM($C73:$GO73)</f>
        <v>9585.6996752807718</v>
      </c>
      <c r="BQ3" s="94">
        <f>SUM($C74:$GO74)</f>
        <v>101385.67203815212</v>
      </c>
      <c r="BR3" s="94">
        <f>SUM($C75:$GO75)</f>
        <v>305813.41510006896</v>
      </c>
      <c r="BS3" s="94">
        <f>SUM($C76:$GO76)</f>
        <v>281738.18204564741</v>
      </c>
      <c r="BT3" s="94">
        <f>SUM($C77:$GO77)</f>
        <v>45823.91911010239</v>
      </c>
      <c r="BU3" s="94">
        <f>SUM($C78:$GO78)</f>
        <v>12808.135164223369</v>
      </c>
      <c r="BV3" s="94">
        <f>SUM($C79:$GO79)</f>
        <v>80793.267032002725</v>
      </c>
      <c r="BW3" s="94">
        <f>SUM($C80:$GO80)</f>
        <v>28952.653246427479</v>
      </c>
      <c r="BX3" s="94">
        <f>SUM($C81:$GO81)</f>
        <v>13427.712410300308</v>
      </c>
      <c r="BY3" s="94">
        <f>SUM($C82:$GO82)</f>
        <v>33075.556699126617</v>
      </c>
      <c r="BZ3" s="94">
        <f>SUM($C83:$GO83)</f>
        <v>32010.60607464136</v>
      </c>
      <c r="CA3" s="94">
        <f>SUM($C84:$GO84)</f>
        <v>54893.985893672892</v>
      </c>
      <c r="CB3" s="94">
        <f>SUM($C85:$GO85)</f>
        <v>49230.62500502661</v>
      </c>
      <c r="CC3" s="94">
        <f>SUM($C86:$GO86)</f>
        <v>19698.432633790249</v>
      </c>
      <c r="CD3" s="94">
        <f>SUM($C87:$GO87)</f>
        <v>26962.848204345333</v>
      </c>
      <c r="CE3" s="94">
        <f>SUM($C88:$GO88)</f>
        <v>94295.121654842413</v>
      </c>
      <c r="CF3" s="94">
        <f>SUM($C89:$GO89)</f>
        <v>28901.372623584688</v>
      </c>
      <c r="CG3" s="94">
        <f>SUM($C90:$GO90)</f>
        <v>15114.034984657454</v>
      </c>
      <c r="CH3" s="94">
        <f>SUM($C91:$GO91)</f>
        <v>2154.1313570879875</v>
      </c>
      <c r="CI3" s="94">
        <f>SUM($C92:$GO92)</f>
        <v>48165.285187745067</v>
      </c>
      <c r="CJ3" s="94">
        <f>SUM($C93:$GO93)</f>
        <v>118973.04244221972</v>
      </c>
      <c r="CK3" s="94">
        <f>SUM($C94:$GO94)</f>
        <v>52601.015074740819</v>
      </c>
      <c r="CL3" s="94">
        <f>SUM($C95:$GO95)</f>
        <v>72628.185352463071</v>
      </c>
      <c r="CM3" s="94">
        <f>SUM($C96:$GO96)</f>
        <v>32217.334177926456</v>
      </c>
      <c r="CN3" s="94">
        <f>SUM($C97:$GO97)</f>
        <v>20888.733602694268</v>
      </c>
      <c r="CO3" s="94">
        <f>SUM($C98:$GO98)</f>
        <v>4811.7216619722394</v>
      </c>
      <c r="CP3" s="94">
        <f>SUM($C99:$GO99)</f>
        <v>11425.917236291467</v>
      </c>
      <c r="CQ3" s="94">
        <f>SUM($C100:$GO100)</f>
        <v>6070.4200385800614</v>
      </c>
      <c r="CR3" s="94">
        <f>SUM($C101:$GO101)</f>
        <v>74845.979898885213</v>
      </c>
      <c r="CS3" s="94">
        <f>SUM($C102:$GO102)</f>
        <v>22157.7484516041</v>
      </c>
      <c r="CT3" s="94">
        <f>SUM($C103:$GO103)</f>
        <v>33570.329360378229</v>
      </c>
      <c r="CU3" s="94">
        <f>SUM($C104:$GO104)</f>
        <v>71705.780420255018</v>
      </c>
      <c r="CV3" s="94">
        <f>SUM($C105:$GO105)</f>
        <v>128260.10148129714</v>
      </c>
      <c r="CW3" s="94">
        <f>SUM($C106:$GO106)</f>
        <v>82740.047567993897</v>
      </c>
      <c r="CX3" s="94">
        <f>SUM($C107:$GO107)</f>
        <v>391528.82529913692</v>
      </c>
      <c r="CY3" s="94">
        <f>SUM($C108:$GO108)</f>
        <v>189458.13683035813</v>
      </c>
      <c r="CZ3" s="94">
        <f>SUM($C109:$GO109)</f>
        <v>41738.580128815491</v>
      </c>
      <c r="DA3" s="94">
        <f>SUM($C110:$GO110)</f>
        <v>41305.047776195424</v>
      </c>
      <c r="DB3" s="94">
        <f>SUM($C111:$GO111)</f>
        <v>72926.366766978666</v>
      </c>
      <c r="DC3" s="94">
        <f>SUM($C112:$GO112)</f>
        <v>66794.935241650674</v>
      </c>
      <c r="DD3" s="94">
        <f>SUM($C113:$GO113)</f>
        <v>49003.545617293945</v>
      </c>
      <c r="DE3" s="94">
        <f>SUM($C114:$GO114)</f>
        <v>30955.849879213376</v>
      </c>
      <c r="DF3" s="94">
        <f>SUM($C115:$GO115)</f>
        <v>13217.025142979855</v>
      </c>
      <c r="DG3" s="94">
        <f>SUM($C116:$GO116)</f>
        <v>87447.264669503682</v>
      </c>
      <c r="DH3" s="94">
        <f>SUM($C117:$GO117)</f>
        <v>22664.796909738627</v>
      </c>
      <c r="DI3" s="94">
        <f>SUM($C118:$GO118)</f>
        <v>8266.0090429103147</v>
      </c>
      <c r="DJ3" s="94">
        <f>SUM($C119:$GO119)</f>
        <v>23792.18277746598</v>
      </c>
      <c r="DK3" s="94">
        <f>SUM($C120:$GO120)</f>
        <v>18417.012453668827</v>
      </c>
      <c r="DL3" s="94">
        <f>SUM($C121:$GO121)</f>
        <v>30187.653877255405</v>
      </c>
      <c r="DM3" s="94">
        <f>SUM($C122:$GO122)</f>
        <v>15993.323203889777</v>
      </c>
      <c r="DN3" s="94">
        <f>SUM($C123:$GO123)</f>
        <v>40435.996196369502</v>
      </c>
      <c r="DO3" s="94">
        <f>SUM($C124:$GO124)</f>
        <v>20283.649769994921</v>
      </c>
      <c r="DP3" s="94">
        <f>SUM($C125:$GO125)</f>
        <v>24446.684629615116</v>
      </c>
      <c r="DQ3" s="94">
        <f>SUM($C126:$GO126)</f>
        <v>28900.97379323568</v>
      </c>
      <c r="DR3" s="94">
        <f>SUM($C127:$GO127)</f>
        <v>227432.6959549243</v>
      </c>
      <c r="DS3" s="94">
        <f>SUM($C128:$GO128)</f>
        <v>112516.67265559745</v>
      </c>
      <c r="DT3" s="94">
        <f>SUM($C129:$GO129)</f>
        <v>50537.283902945928</v>
      </c>
      <c r="DU3" s="94">
        <f>SUM($C130:$GO130)</f>
        <v>10008.334557223723</v>
      </c>
      <c r="DV3" s="94">
        <f>SUM($C131:$GO131)</f>
        <v>84475.043216879538</v>
      </c>
      <c r="DW3" s="94">
        <f>SUM($C132:$GO132)</f>
        <v>22203.026640408076</v>
      </c>
      <c r="DX3" s="94">
        <f>SUM($C133:$GO133)</f>
        <v>26702.701909743511</v>
      </c>
      <c r="DY3" s="94">
        <f>SUM($C134:$GO134)</f>
        <v>14521.061396237146</v>
      </c>
      <c r="DZ3" s="94">
        <f>SUM($C135:$GO135)</f>
        <v>16566.84997703306</v>
      </c>
      <c r="EA3" s="94">
        <f>SUM($C136:$GO136)</f>
        <v>39840.269394808085</v>
      </c>
      <c r="EB3" s="94">
        <f>SUM($C137:$GO137)</f>
        <v>129122.73465730433</v>
      </c>
      <c r="EC3" s="94">
        <f>SUM($C138:$GO138)</f>
        <v>20964.210068887114</v>
      </c>
      <c r="ED3" s="94">
        <f>SUM($C139:$GO139)</f>
        <v>41819.827179430424</v>
      </c>
      <c r="EE3" s="94">
        <f>SUM($C140:$GO140)</f>
        <v>115367.59220536525</v>
      </c>
      <c r="EF3" s="94">
        <f>SUM($C141:$GO141)</f>
        <v>111495.09533238443</v>
      </c>
      <c r="EG3" s="94">
        <f>SUM($C142:$GO142)</f>
        <v>48771.170658711169</v>
      </c>
      <c r="EH3" s="94">
        <f>SUM($C143:$GO143)</f>
        <v>473755.70133184211</v>
      </c>
      <c r="EI3" s="94">
        <f>SUM($C144:$GO144)</f>
        <v>21339.970038275762</v>
      </c>
      <c r="EJ3" s="94">
        <f>SUM($C145:$GO145)</f>
        <v>6397.2507748040789</v>
      </c>
      <c r="EK3" s="94">
        <f>SUM($C146:$GO146)</f>
        <v>20472.559324667352</v>
      </c>
      <c r="EL3" s="94">
        <f>SUM($C147:$GO147)</f>
        <v>5179.3054235105501</v>
      </c>
      <c r="EM3" s="94">
        <f>SUM($C148:$GO148)</f>
        <v>188445.9907894409</v>
      </c>
      <c r="EN3" s="94">
        <f>SUM($C149:$GO149)</f>
        <v>174152.70058884719</v>
      </c>
      <c r="EO3" s="94">
        <f>SUM($C150:$GO150)</f>
        <v>824432.15622058453</v>
      </c>
      <c r="EP3" s="94">
        <f>SUM($C151:$GO151)</f>
        <v>53514.470054187921</v>
      </c>
      <c r="EQ3" s="94">
        <f>SUM($C152:$GO152)</f>
        <v>61746.934988471519</v>
      </c>
      <c r="ER3" s="94">
        <f>SUM($C153:$GO153)</f>
        <v>211954.6671077754</v>
      </c>
      <c r="ES3" s="94">
        <f>SUM($C154:$GO154)</f>
        <v>286152.78013556259</v>
      </c>
      <c r="ET3" s="94">
        <f>SUM($C155:$GO155)</f>
        <v>77099.408472930445</v>
      </c>
      <c r="EU3" s="94">
        <f>SUM($C156:$GO156)</f>
        <v>14995.719556268348</v>
      </c>
      <c r="EV3" s="94">
        <f>SUM($C157:$GO157)</f>
        <v>153255.30013837732</v>
      </c>
      <c r="EW3" s="94">
        <f>SUM($C158:$GO158)</f>
        <v>58306.417121761428</v>
      </c>
      <c r="EX3" s="94">
        <f>SUM($C159:$GO159)</f>
        <v>317039.70116928627</v>
      </c>
      <c r="EY3" s="94">
        <f>SUM($C160:$GO160)</f>
        <v>172499.36013214334</v>
      </c>
      <c r="EZ3" s="94">
        <f>SUM($C161:$GO161)</f>
        <v>201102.83998606825</v>
      </c>
      <c r="FA3" s="94">
        <f>SUM($C162:$GO162)</f>
        <v>451571.71421698225</v>
      </c>
      <c r="FB3" s="94">
        <f>SUM($C163:$GO163)</f>
        <v>124570.90721670371</v>
      </c>
      <c r="FC3" s="94">
        <f>SUM($C164:$GO164)</f>
        <v>37075.085327606466</v>
      </c>
      <c r="FD3" s="94">
        <f>SUM($C165:$GO165)</f>
        <v>56988.943996470829</v>
      </c>
      <c r="FE3" s="94">
        <f>SUM($C166:$GO166)</f>
        <v>255457.25330775339</v>
      </c>
      <c r="FF3" s="94">
        <f>SUM($C167:$GO167)</f>
        <v>206060.37053750767</v>
      </c>
      <c r="FG3" s="94">
        <f>SUM($C168:$GO168)</f>
        <v>152487.89284875704</v>
      </c>
      <c r="FH3" s="94">
        <f>SUM($C169:$GO169)</f>
        <v>6553.7218911599039</v>
      </c>
      <c r="FI3" s="94">
        <f>SUM($C170:$GO170)</f>
        <v>942597.87961709592</v>
      </c>
      <c r="FJ3" s="94">
        <f>SUM($C171:$GO171)</f>
        <v>70882.125710214474</v>
      </c>
      <c r="FK3" s="94">
        <f>SUM($C172:$GO172)</f>
        <v>190455.98786548473</v>
      </c>
      <c r="FL3" s="94">
        <f>SUM($C173:$GO173)</f>
        <v>220234.90508768329</v>
      </c>
      <c r="FM3" s="94">
        <f>SUM($C174:$GO174)</f>
        <v>984008.95401885267</v>
      </c>
      <c r="FN3" s="94">
        <f>SUM($C175:$GO175)</f>
        <v>102122.90273154878</v>
      </c>
      <c r="FO3" s="94">
        <f>SUM($C176:$GO176)</f>
        <v>186441.53404048242</v>
      </c>
      <c r="FP3" s="94">
        <f>SUM($C177:$GO177)</f>
        <v>481024.87341683905</v>
      </c>
      <c r="FQ3" s="94">
        <f>SUM($C178:$GO178)</f>
        <v>1146950.6898111301</v>
      </c>
      <c r="FR3" s="94">
        <f>SUM($C179:$GO179)</f>
        <v>1734917.9999999993</v>
      </c>
      <c r="FS3" s="94">
        <f>SUM($C180:$GO180)</f>
        <v>1837795.0000000002</v>
      </c>
      <c r="FT3" s="94">
        <f>SUM($C181:$GO181)</f>
        <v>65989.543662945609</v>
      </c>
      <c r="FU3" s="94">
        <f>SUM($C182:$GO182)</f>
        <v>90984.902699491911</v>
      </c>
      <c r="FV3" s="94">
        <f>SUM($C183:$GO183)</f>
        <v>106450.11198261232</v>
      </c>
      <c r="FW3" s="94">
        <f>SUM($C184:$GO184)</f>
        <v>123492.06290570777</v>
      </c>
      <c r="FX3" s="94">
        <f>SUM($C185:$GO185)</f>
        <v>139019.68510979667</v>
      </c>
      <c r="FY3" s="94">
        <f>SUM($C186:$GO186)</f>
        <v>183900.30086333427</v>
      </c>
      <c r="FZ3" s="94">
        <f>SUM($C187:$GO187)</f>
        <v>222467.41769264181</v>
      </c>
      <c r="GA3" s="94">
        <f>SUM($C188:$GO188)</f>
        <v>340905.81117327488</v>
      </c>
      <c r="GB3" s="94">
        <f>SUM($C189:$GO189)</f>
        <v>639532.41294474725</v>
      </c>
      <c r="GC3" s="94">
        <f>SUM($C190:$GO190)</f>
        <v>177769.09754421673</v>
      </c>
      <c r="GD3" s="94">
        <f>SUM($C191:$GO191)</f>
        <v>205886.07030306937</v>
      </c>
      <c r="GE3" s="94">
        <f>SUM($C192:$GO192)</f>
        <v>258606.67678101637</v>
      </c>
      <c r="GF3" s="94">
        <f>SUM($C193:$GO193)</f>
        <v>326808.24485675589</v>
      </c>
      <c r="GG3" s="94">
        <f>SUM($C194:$GO194)</f>
        <v>553080.66148038954</v>
      </c>
      <c r="GH3" s="94">
        <f>SUM($C195:$GO195)</f>
        <v>1912759</v>
      </c>
      <c r="GI3" s="94">
        <f>SUM($C196:$GO196)</f>
        <v>72271.000000000029</v>
      </c>
      <c r="GJ3" s="94">
        <f>SUM($C197:$GO197)</f>
        <v>607551.99999999988</v>
      </c>
      <c r="GK3" s="94">
        <f>SUM($C198:$GO198)</f>
        <v>44308.000000000007</v>
      </c>
      <c r="GL3" s="94">
        <f>SUM($C199:$GO199)</f>
        <v>381399</v>
      </c>
      <c r="GM3" s="94">
        <f>SUM($C200:$GO200)</f>
        <v>857399.99999999988</v>
      </c>
      <c r="GN3" s="94">
        <f>SUM($C201:$GO201)</f>
        <v>29155</v>
      </c>
      <c r="GO3" s="94">
        <f>SUM($C202:$GO202)</f>
        <v>1530213.0000000007</v>
      </c>
      <c r="GT3" s="95" t="s">
        <v>125</v>
      </c>
      <c r="GY3" s="95" t="s">
        <v>125</v>
      </c>
    </row>
    <row r="4" spans="1:207" x14ac:dyDescent="0.2">
      <c r="A4" s="93" t="s">
        <v>1</v>
      </c>
      <c r="C4" s="96">
        <f t="shared" ref="C4:AH4" si="0">SUM(C8:C202)</f>
        <v>192501.3045250726</v>
      </c>
      <c r="D4" s="96">
        <f t="shared" si="0"/>
        <v>19126.046433830546</v>
      </c>
      <c r="E4" s="96">
        <f t="shared" si="0"/>
        <v>7162.9516633915291</v>
      </c>
      <c r="F4" s="96">
        <f t="shared" si="0"/>
        <v>112598.50314129386</v>
      </c>
      <c r="G4" s="96">
        <f t="shared" si="0"/>
        <v>74075.191799659471</v>
      </c>
      <c r="H4" s="96">
        <f t="shared" si="0"/>
        <v>256827.38268893355</v>
      </c>
      <c r="I4" s="96">
        <f t="shared" si="0"/>
        <v>90055.886579330079</v>
      </c>
      <c r="J4" s="96">
        <f t="shared" si="0"/>
        <v>301059.87784730305</v>
      </c>
      <c r="K4" s="96">
        <f t="shared" si="0"/>
        <v>99920.013961558463</v>
      </c>
      <c r="L4" s="96">
        <f t="shared" si="0"/>
        <v>31262.752075848435</v>
      </c>
      <c r="M4" s="96">
        <f t="shared" si="0"/>
        <v>25396.648791479896</v>
      </c>
      <c r="N4" s="96">
        <f t="shared" si="0"/>
        <v>7307.2915083974058</v>
      </c>
      <c r="O4" s="96">
        <f t="shared" si="0"/>
        <v>9538.6467512880572</v>
      </c>
      <c r="P4" s="96">
        <f t="shared" si="0"/>
        <v>49982.645582632649</v>
      </c>
      <c r="Q4" s="96">
        <f t="shared" si="0"/>
        <v>82209.685681650255</v>
      </c>
      <c r="R4" s="96">
        <f t="shared" si="0"/>
        <v>47947.109614052577</v>
      </c>
      <c r="S4" s="96">
        <f t="shared" si="0"/>
        <v>159956.15418432586</v>
      </c>
      <c r="T4" s="96">
        <f t="shared" si="0"/>
        <v>115414.23199092483</v>
      </c>
      <c r="U4" s="96">
        <f t="shared" si="0"/>
        <v>126864.19834843345</v>
      </c>
      <c r="V4" s="96">
        <f t="shared" si="0"/>
        <v>20794.812412394105</v>
      </c>
      <c r="W4" s="96">
        <f t="shared" si="0"/>
        <v>34577.587646091612</v>
      </c>
      <c r="X4" s="96">
        <f t="shared" si="0"/>
        <v>9774.3333805764287</v>
      </c>
      <c r="Y4" s="96">
        <f t="shared" si="0"/>
        <v>46772.852858721628</v>
      </c>
      <c r="Z4" s="96">
        <f t="shared" si="0"/>
        <v>165302.04388297006</v>
      </c>
      <c r="AA4" s="96">
        <f t="shared" si="0"/>
        <v>48787.523941718006</v>
      </c>
      <c r="AB4" s="96">
        <f t="shared" si="0"/>
        <v>94195.114100975974</v>
      </c>
      <c r="AC4" s="96">
        <f t="shared" si="0"/>
        <v>96409.126812741975</v>
      </c>
      <c r="AD4" s="96">
        <f t="shared" si="0"/>
        <v>50179.042208356972</v>
      </c>
      <c r="AE4" s="96">
        <f t="shared" si="0"/>
        <v>14055.809224748598</v>
      </c>
      <c r="AF4" s="96">
        <f t="shared" si="0"/>
        <v>9581.4940664632504</v>
      </c>
      <c r="AG4" s="96">
        <f t="shared" si="0"/>
        <v>187515.94255892772</v>
      </c>
      <c r="AH4" s="96">
        <f t="shared" si="0"/>
        <v>18603.957599001631</v>
      </c>
      <c r="AI4" s="96">
        <f t="shared" ref="AI4:BO4" si="1">SUM(AI8:AI202)</f>
        <v>20697.562656987142</v>
      </c>
      <c r="AJ4" s="96">
        <f t="shared" si="1"/>
        <v>51473.187532172931</v>
      </c>
      <c r="AK4" s="96">
        <f t="shared" si="1"/>
        <v>177694.91898871484</v>
      </c>
      <c r="AL4" s="96">
        <f t="shared" si="1"/>
        <v>63127.991680792191</v>
      </c>
      <c r="AM4" s="96">
        <f t="shared" si="1"/>
        <v>409535.17147224484</v>
      </c>
      <c r="AN4" s="96">
        <f t="shared" si="1"/>
        <v>339975.76683928096</v>
      </c>
      <c r="AO4" s="96">
        <f t="shared" si="1"/>
        <v>272731.14956421329</v>
      </c>
      <c r="AP4" s="96">
        <f t="shared" si="1"/>
        <v>135931.49958819634</v>
      </c>
      <c r="AQ4" s="96">
        <f t="shared" si="1"/>
        <v>80299.546727616951</v>
      </c>
      <c r="AR4" s="96">
        <f t="shared" si="1"/>
        <v>376743.96912243142</v>
      </c>
      <c r="AS4" s="96">
        <f t="shared" si="1"/>
        <v>4328.9991759371369</v>
      </c>
      <c r="AT4" s="96">
        <f t="shared" si="1"/>
        <v>43078.400401787592</v>
      </c>
      <c r="AU4" s="96">
        <f t="shared" si="1"/>
        <v>80133.908412976016</v>
      </c>
      <c r="AV4" s="96">
        <f t="shared" si="1"/>
        <v>196920.65187707919</v>
      </c>
      <c r="AW4" s="96">
        <f t="shared" si="1"/>
        <v>251542.74256005802</v>
      </c>
      <c r="AX4" s="96">
        <f t="shared" si="1"/>
        <v>170535.42650543532</v>
      </c>
      <c r="AY4" s="96">
        <f t="shared" si="1"/>
        <v>193787.00027460422</v>
      </c>
      <c r="AZ4" s="96">
        <f t="shared" si="1"/>
        <v>370520.85393291205</v>
      </c>
      <c r="BA4" s="96">
        <f t="shared" si="1"/>
        <v>24803.499596518035</v>
      </c>
      <c r="BB4" s="96">
        <f t="shared" si="1"/>
        <v>32130.003784832199</v>
      </c>
      <c r="BC4" s="96">
        <f t="shared" si="1"/>
        <v>15521.997688246713</v>
      </c>
      <c r="BD4" s="96">
        <f t="shared" si="1"/>
        <v>314577.91913833871</v>
      </c>
      <c r="BE4" s="96">
        <f t="shared" si="1"/>
        <v>922105.48425514111</v>
      </c>
      <c r="BF4" s="96">
        <f t="shared" si="1"/>
        <v>82890.795837352242</v>
      </c>
      <c r="BG4" s="96">
        <f t="shared" si="1"/>
        <v>173324.30777815025</v>
      </c>
      <c r="BH4" s="96">
        <f t="shared" si="1"/>
        <v>2073.5649469502687</v>
      </c>
      <c r="BI4" s="96">
        <f t="shared" si="1"/>
        <v>4450.3127879585363</v>
      </c>
      <c r="BJ4" s="96">
        <f t="shared" si="1"/>
        <v>41670.929862465571</v>
      </c>
      <c r="BK4" s="96">
        <f t="shared" si="1"/>
        <v>5213.5923756012198</v>
      </c>
      <c r="BL4" s="96">
        <f t="shared" si="1"/>
        <v>460425.68077190965</v>
      </c>
      <c r="BM4" s="96">
        <f t="shared" si="1"/>
        <v>180281.75835517872</v>
      </c>
      <c r="BN4" s="96">
        <f t="shared" si="1"/>
        <v>60151.966364345666</v>
      </c>
      <c r="BO4" s="96">
        <f t="shared" si="1"/>
        <v>22602.765698920859</v>
      </c>
      <c r="BP4" s="96">
        <f t="shared" ref="BP4:EA4" si="2">SUM(BP8:BP202)</f>
        <v>9585.6996752807718</v>
      </c>
      <c r="BQ4" s="96">
        <f t="shared" si="2"/>
        <v>101385.67203815213</v>
      </c>
      <c r="BR4" s="96">
        <f t="shared" si="2"/>
        <v>305813.41510006896</v>
      </c>
      <c r="BS4" s="96">
        <f t="shared" si="2"/>
        <v>281738.18204564741</v>
      </c>
      <c r="BT4" s="96">
        <f t="shared" si="2"/>
        <v>45823.919110102383</v>
      </c>
      <c r="BU4" s="96">
        <f t="shared" si="2"/>
        <v>12808.135164223369</v>
      </c>
      <c r="BV4" s="96">
        <f t="shared" si="2"/>
        <v>80793.267032002739</v>
      </c>
      <c r="BW4" s="96">
        <f t="shared" si="2"/>
        <v>28952.653246427482</v>
      </c>
      <c r="BX4" s="96">
        <f t="shared" si="2"/>
        <v>13427.712410300308</v>
      </c>
      <c r="BY4" s="96">
        <f t="shared" si="2"/>
        <v>33075.556699126617</v>
      </c>
      <c r="BZ4" s="96">
        <f t="shared" si="2"/>
        <v>32010.606074641364</v>
      </c>
      <c r="CA4" s="96">
        <f t="shared" si="2"/>
        <v>54893.985893672878</v>
      </c>
      <c r="CB4" s="96">
        <f t="shared" si="2"/>
        <v>49230.625005026595</v>
      </c>
      <c r="CC4" s="96">
        <f t="shared" si="2"/>
        <v>19698.432633790249</v>
      </c>
      <c r="CD4" s="96">
        <f t="shared" si="2"/>
        <v>26962.84820434533</v>
      </c>
      <c r="CE4" s="96">
        <f t="shared" si="2"/>
        <v>94295.121654842427</v>
      </c>
      <c r="CF4" s="96">
        <f t="shared" si="2"/>
        <v>28901.372623584692</v>
      </c>
      <c r="CG4" s="96">
        <f t="shared" si="2"/>
        <v>15114.034984657454</v>
      </c>
      <c r="CH4" s="96">
        <f t="shared" si="2"/>
        <v>2154.1313570879879</v>
      </c>
      <c r="CI4" s="96">
        <f t="shared" si="2"/>
        <v>48165.285187745059</v>
      </c>
      <c r="CJ4" s="96">
        <f t="shared" si="2"/>
        <v>118973.04244221974</v>
      </c>
      <c r="CK4" s="96">
        <f t="shared" si="2"/>
        <v>52601.015074740819</v>
      </c>
      <c r="CL4" s="96">
        <f t="shared" si="2"/>
        <v>72628.185352463057</v>
      </c>
      <c r="CM4" s="96">
        <f t="shared" si="2"/>
        <v>32217.334177926456</v>
      </c>
      <c r="CN4" s="96">
        <f t="shared" si="2"/>
        <v>20888.733602694268</v>
      </c>
      <c r="CO4" s="96">
        <f t="shared" si="2"/>
        <v>4811.7216619722394</v>
      </c>
      <c r="CP4" s="96">
        <f t="shared" si="2"/>
        <v>11425.917236291463</v>
      </c>
      <c r="CQ4" s="96">
        <f t="shared" si="2"/>
        <v>6070.4200385800614</v>
      </c>
      <c r="CR4" s="96">
        <f t="shared" si="2"/>
        <v>74845.979898885227</v>
      </c>
      <c r="CS4" s="96">
        <f t="shared" si="2"/>
        <v>22157.748451604104</v>
      </c>
      <c r="CT4" s="96">
        <f t="shared" si="2"/>
        <v>33570.329360378222</v>
      </c>
      <c r="CU4" s="96">
        <f t="shared" si="2"/>
        <v>71705.780420255018</v>
      </c>
      <c r="CV4" s="96">
        <f t="shared" si="2"/>
        <v>128260.10148129716</v>
      </c>
      <c r="CW4" s="96">
        <f t="shared" si="2"/>
        <v>82740.047567993897</v>
      </c>
      <c r="CX4" s="96">
        <f t="shared" si="2"/>
        <v>391528.82529913686</v>
      </c>
      <c r="CY4" s="96">
        <f t="shared" si="2"/>
        <v>189458.1368303581</v>
      </c>
      <c r="CZ4" s="96">
        <f t="shared" si="2"/>
        <v>41738.580128815491</v>
      </c>
      <c r="DA4" s="96">
        <f t="shared" si="2"/>
        <v>41305.047776195417</v>
      </c>
      <c r="DB4" s="96">
        <f t="shared" si="2"/>
        <v>72926.366766978666</v>
      </c>
      <c r="DC4" s="96">
        <f t="shared" si="2"/>
        <v>66794.935241650688</v>
      </c>
      <c r="DD4" s="96">
        <f t="shared" si="2"/>
        <v>49003.545617293945</v>
      </c>
      <c r="DE4" s="96">
        <f t="shared" si="2"/>
        <v>30955.849879213369</v>
      </c>
      <c r="DF4" s="96">
        <f t="shared" si="2"/>
        <v>13217.025142979857</v>
      </c>
      <c r="DG4" s="96">
        <f t="shared" si="2"/>
        <v>87447.264669503682</v>
      </c>
      <c r="DH4" s="96">
        <f t="shared" si="2"/>
        <v>22664.79690973863</v>
      </c>
      <c r="DI4" s="96">
        <f t="shared" si="2"/>
        <v>8266.0090429103147</v>
      </c>
      <c r="DJ4" s="96">
        <f t="shared" si="2"/>
        <v>23792.182777465983</v>
      </c>
      <c r="DK4" s="96">
        <f t="shared" si="2"/>
        <v>18417.012453668831</v>
      </c>
      <c r="DL4" s="96">
        <f t="shared" si="2"/>
        <v>30187.653877255405</v>
      </c>
      <c r="DM4" s="96">
        <f t="shared" si="2"/>
        <v>15993.323203889777</v>
      </c>
      <c r="DN4" s="96">
        <f t="shared" si="2"/>
        <v>40435.996196369502</v>
      </c>
      <c r="DO4" s="96">
        <f t="shared" si="2"/>
        <v>20283.649769994921</v>
      </c>
      <c r="DP4" s="96">
        <f t="shared" si="2"/>
        <v>24446.684629615116</v>
      </c>
      <c r="DQ4" s="96">
        <f t="shared" si="2"/>
        <v>28900.97379323568</v>
      </c>
      <c r="DR4" s="96">
        <f t="shared" si="2"/>
        <v>227432.6959549243</v>
      </c>
      <c r="DS4" s="96">
        <f t="shared" si="2"/>
        <v>112516.67265559745</v>
      </c>
      <c r="DT4" s="96">
        <f t="shared" si="2"/>
        <v>50537.283902945936</v>
      </c>
      <c r="DU4" s="96">
        <f t="shared" si="2"/>
        <v>10008.334557223723</v>
      </c>
      <c r="DV4" s="96">
        <f t="shared" si="2"/>
        <v>84475.043216879552</v>
      </c>
      <c r="DW4" s="96">
        <f t="shared" si="2"/>
        <v>22203.026640408076</v>
      </c>
      <c r="DX4" s="96">
        <f t="shared" si="2"/>
        <v>26702.701909743511</v>
      </c>
      <c r="DY4" s="96">
        <f t="shared" si="2"/>
        <v>14521.061396237146</v>
      </c>
      <c r="DZ4" s="96">
        <f t="shared" si="2"/>
        <v>16566.84997703306</v>
      </c>
      <c r="EA4" s="96">
        <f t="shared" si="2"/>
        <v>39840.269394808085</v>
      </c>
      <c r="EB4" s="96">
        <f t="shared" ref="EB4:GM4" si="3">SUM(EB8:EB202)</f>
        <v>129122.73465730432</v>
      </c>
      <c r="EC4" s="96">
        <f t="shared" si="3"/>
        <v>20964.210068887118</v>
      </c>
      <c r="ED4" s="96">
        <f t="shared" si="3"/>
        <v>41819.827179430431</v>
      </c>
      <c r="EE4" s="96">
        <f t="shared" si="3"/>
        <v>115367.59220536525</v>
      </c>
      <c r="EF4" s="96">
        <f t="shared" si="3"/>
        <v>111495.09533238444</v>
      </c>
      <c r="EG4" s="96">
        <f t="shared" si="3"/>
        <v>48771.170658711169</v>
      </c>
      <c r="EH4" s="96">
        <f t="shared" si="3"/>
        <v>473755.70133184211</v>
      </c>
      <c r="EI4" s="96">
        <f t="shared" si="3"/>
        <v>21339.970038275762</v>
      </c>
      <c r="EJ4" s="96">
        <f t="shared" si="3"/>
        <v>6397.2507748040789</v>
      </c>
      <c r="EK4" s="96">
        <f t="shared" si="3"/>
        <v>20472.559324667352</v>
      </c>
      <c r="EL4" s="96">
        <f t="shared" si="3"/>
        <v>5179.3054235105501</v>
      </c>
      <c r="EM4" s="96">
        <f t="shared" si="3"/>
        <v>188445.9907894409</v>
      </c>
      <c r="EN4" s="96">
        <f t="shared" si="3"/>
        <v>174152.70058884719</v>
      </c>
      <c r="EO4" s="96">
        <f t="shared" si="3"/>
        <v>824432.15622058453</v>
      </c>
      <c r="EP4" s="96">
        <f t="shared" si="3"/>
        <v>53514.470054187928</v>
      </c>
      <c r="EQ4" s="96">
        <f t="shared" si="3"/>
        <v>61746.934988471527</v>
      </c>
      <c r="ER4" s="96">
        <f t="shared" si="3"/>
        <v>211954.66710777537</v>
      </c>
      <c r="ES4" s="96">
        <f t="shared" si="3"/>
        <v>286152.7801355627</v>
      </c>
      <c r="ET4" s="96">
        <f t="shared" si="3"/>
        <v>77099.408472930445</v>
      </c>
      <c r="EU4" s="96">
        <f t="shared" si="3"/>
        <v>14995.719556268346</v>
      </c>
      <c r="EV4" s="96">
        <f t="shared" si="3"/>
        <v>153255.30013837732</v>
      </c>
      <c r="EW4" s="96">
        <f t="shared" si="3"/>
        <v>58306.41712176142</v>
      </c>
      <c r="EX4" s="96">
        <f t="shared" si="3"/>
        <v>317039.70116928627</v>
      </c>
      <c r="EY4" s="96">
        <f t="shared" si="3"/>
        <v>172499.36013214334</v>
      </c>
      <c r="EZ4" s="96">
        <f t="shared" si="3"/>
        <v>201102.83998606823</v>
      </c>
      <c r="FA4" s="96">
        <f t="shared" si="3"/>
        <v>451571.71421698236</v>
      </c>
      <c r="FB4" s="96">
        <f t="shared" si="3"/>
        <v>124570.90721670368</v>
      </c>
      <c r="FC4" s="96">
        <f t="shared" si="3"/>
        <v>37075.085327606466</v>
      </c>
      <c r="FD4" s="96">
        <f t="shared" si="3"/>
        <v>56988.943996470844</v>
      </c>
      <c r="FE4" s="96">
        <f t="shared" si="3"/>
        <v>255457.25330775336</v>
      </c>
      <c r="FF4" s="96">
        <f t="shared" si="3"/>
        <v>206060.37053750764</v>
      </c>
      <c r="FG4" s="96">
        <f t="shared" si="3"/>
        <v>152487.89284875707</v>
      </c>
      <c r="FH4" s="96">
        <f t="shared" si="3"/>
        <v>6553.7218911599039</v>
      </c>
      <c r="FI4" s="96">
        <f t="shared" si="3"/>
        <v>942597.87961709592</v>
      </c>
      <c r="FJ4" s="96">
        <f t="shared" si="3"/>
        <v>70882.125710214488</v>
      </c>
      <c r="FK4" s="96">
        <f t="shared" si="3"/>
        <v>190455.98786548476</v>
      </c>
      <c r="FL4" s="96">
        <f t="shared" si="3"/>
        <v>220234.90508768329</v>
      </c>
      <c r="FM4" s="96">
        <f t="shared" si="3"/>
        <v>984008.95401885267</v>
      </c>
      <c r="FN4" s="96">
        <f t="shared" si="3"/>
        <v>102122.90273154878</v>
      </c>
      <c r="FO4" s="96">
        <f t="shared" si="3"/>
        <v>186441.53404048242</v>
      </c>
      <c r="FP4" s="96">
        <f t="shared" si="3"/>
        <v>481024.87341683905</v>
      </c>
      <c r="FQ4" s="96">
        <f t="shared" si="3"/>
        <v>1146950.6898111301</v>
      </c>
      <c r="FR4" s="96">
        <f t="shared" si="3"/>
        <v>1734917.9999999998</v>
      </c>
      <c r="FS4" s="96">
        <f t="shared" si="3"/>
        <v>1837795</v>
      </c>
      <c r="FT4" s="96">
        <f t="shared" si="3"/>
        <v>65989.543662945609</v>
      </c>
      <c r="FU4" s="96">
        <f t="shared" si="3"/>
        <v>90984.902699491911</v>
      </c>
      <c r="FV4" s="96">
        <f t="shared" si="3"/>
        <v>106450.11198261232</v>
      </c>
      <c r="FW4" s="96">
        <f t="shared" si="3"/>
        <v>123492.06290570777</v>
      </c>
      <c r="FX4" s="96">
        <f t="shared" si="3"/>
        <v>139019.68510979667</v>
      </c>
      <c r="FY4" s="96">
        <f t="shared" si="3"/>
        <v>183900.30086333424</v>
      </c>
      <c r="FZ4" s="96">
        <f t="shared" si="3"/>
        <v>222467.41769264181</v>
      </c>
      <c r="GA4" s="96">
        <f t="shared" si="3"/>
        <v>340905.81117327488</v>
      </c>
      <c r="GB4" s="96">
        <f t="shared" si="3"/>
        <v>639532.41294474725</v>
      </c>
      <c r="GC4" s="96">
        <f t="shared" si="3"/>
        <v>177769.09754421673</v>
      </c>
      <c r="GD4" s="96">
        <f t="shared" si="3"/>
        <v>205886.07030306937</v>
      </c>
      <c r="GE4" s="96">
        <f t="shared" si="3"/>
        <v>258606.67678101637</v>
      </c>
      <c r="GF4" s="96">
        <f t="shared" si="3"/>
        <v>326808.24485675589</v>
      </c>
      <c r="GG4" s="96">
        <f t="shared" si="3"/>
        <v>553080.66148038954</v>
      </c>
      <c r="GH4" s="96">
        <f t="shared" si="3"/>
        <v>1912759.0000000002</v>
      </c>
      <c r="GI4" s="96">
        <f t="shared" si="3"/>
        <v>72271.000000000029</v>
      </c>
      <c r="GJ4" s="96">
        <f t="shared" si="3"/>
        <v>607552</v>
      </c>
      <c r="GK4" s="96">
        <f t="shared" si="3"/>
        <v>44308.000000000007</v>
      </c>
      <c r="GL4" s="96">
        <f t="shared" si="3"/>
        <v>381399</v>
      </c>
      <c r="GM4" s="96">
        <f t="shared" si="3"/>
        <v>857400</v>
      </c>
      <c r="GN4" s="96">
        <f t="shared" ref="GN4:GO4" si="4">SUM(GN8:GN202)</f>
        <v>29154.999999999909</v>
      </c>
      <c r="GO4" s="96">
        <f t="shared" si="4"/>
        <v>1530213.0000000005</v>
      </c>
      <c r="GT4" s="97" cm="1">
        <f t="array" ref="GT4">MAX(ABS(_xlfn.ANCHORARRAY(GT8)))</f>
        <v>6.9849193096160889E-10</v>
      </c>
      <c r="GY4" s="97" cm="1">
        <f t="array" ref="GY4">MAX(ABS(GY8:GY131))</f>
        <v>2.9103830456733704E-10</v>
      </c>
    </row>
    <row r="5" spans="1:207" x14ac:dyDescent="0.2">
      <c r="A5" s="93" t="s">
        <v>2</v>
      </c>
      <c r="B5" s="98" cm="1">
        <f t="array" ref="B5">MAX(ABS(C5:GO5))</f>
        <v>9.0949470177292824E-11</v>
      </c>
      <c r="C5" s="99">
        <f t="shared" ref="C5:AH5" si="5">C3-C4</f>
        <v>0</v>
      </c>
      <c r="D5" s="99">
        <f t="shared" si="5"/>
        <v>0</v>
      </c>
      <c r="E5" s="99">
        <f t="shared" si="5"/>
        <v>0</v>
      </c>
      <c r="F5" s="99">
        <f t="shared" si="5"/>
        <v>0</v>
      </c>
      <c r="G5" s="99">
        <f t="shared" si="5"/>
        <v>0</v>
      </c>
      <c r="H5" s="99">
        <f t="shared" si="5"/>
        <v>0</v>
      </c>
      <c r="I5" s="99">
        <f t="shared" si="5"/>
        <v>0</v>
      </c>
      <c r="J5" s="99">
        <f t="shared" si="5"/>
        <v>0</v>
      </c>
      <c r="K5" s="99">
        <f t="shared" si="5"/>
        <v>0</v>
      </c>
      <c r="L5" s="99">
        <f t="shared" si="5"/>
        <v>0</v>
      </c>
      <c r="M5" s="99">
        <f t="shared" si="5"/>
        <v>0</v>
      </c>
      <c r="N5" s="99">
        <f t="shared" si="5"/>
        <v>0</v>
      </c>
      <c r="O5" s="99">
        <f t="shared" si="5"/>
        <v>0</v>
      </c>
      <c r="P5" s="99">
        <f t="shared" si="5"/>
        <v>0</v>
      </c>
      <c r="Q5" s="99">
        <f t="shared" si="5"/>
        <v>0</v>
      </c>
      <c r="R5" s="99">
        <f t="shared" si="5"/>
        <v>0</v>
      </c>
      <c r="S5" s="99">
        <f t="shared" si="5"/>
        <v>0</v>
      </c>
      <c r="T5" s="99">
        <f t="shared" si="5"/>
        <v>0</v>
      </c>
      <c r="U5" s="99">
        <f t="shared" si="5"/>
        <v>0</v>
      </c>
      <c r="V5" s="99">
        <f t="shared" si="5"/>
        <v>0</v>
      </c>
      <c r="W5" s="99">
        <f t="shared" si="5"/>
        <v>0</v>
      </c>
      <c r="X5" s="99">
        <f t="shared" si="5"/>
        <v>0</v>
      </c>
      <c r="Y5" s="99">
        <f t="shared" si="5"/>
        <v>0</v>
      </c>
      <c r="Z5" s="99">
        <f t="shared" si="5"/>
        <v>0</v>
      </c>
      <c r="AA5" s="99">
        <f t="shared" si="5"/>
        <v>0</v>
      </c>
      <c r="AB5" s="99">
        <f t="shared" si="5"/>
        <v>0</v>
      </c>
      <c r="AC5" s="99">
        <f t="shared" si="5"/>
        <v>0</v>
      </c>
      <c r="AD5" s="99">
        <f t="shared" si="5"/>
        <v>0</v>
      </c>
      <c r="AE5" s="99">
        <f t="shared" si="5"/>
        <v>0</v>
      </c>
      <c r="AF5" s="99">
        <f t="shared" si="5"/>
        <v>0</v>
      </c>
      <c r="AG5" s="99">
        <f t="shared" si="5"/>
        <v>0</v>
      </c>
      <c r="AH5" s="99">
        <f t="shared" si="5"/>
        <v>0</v>
      </c>
      <c r="AI5" s="99">
        <f t="shared" ref="AI5:BN5" si="6">AI3-AI4</f>
        <v>0</v>
      </c>
      <c r="AJ5" s="99">
        <f t="shared" si="6"/>
        <v>0</v>
      </c>
      <c r="AK5" s="99">
        <f t="shared" si="6"/>
        <v>0</v>
      </c>
      <c r="AL5" s="99">
        <f t="shared" si="6"/>
        <v>0</v>
      </c>
      <c r="AM5" s="99">
        <f t="shared" si="6"/>
        <v>0</v>
      </c>
      <c r="AN5" s="99">
        <f t="shared" si="6"/>
        <v>0</v>
      </c>
      <c r="AO5" s="99">
        <f t="shared" si="6"/>
        <v>0</v>
      </c>
      <c r="AP5" s="99">
        <f t="shared" si="6"/>
        <v>0</v>
      </c>
      <c r="AQ5" s="99">
        <f t="shared" si="6"/>
        <v>0</v>
      </c>
      <c r="AR5" s="99">
        <f t="shared" si="6"/>
        <v>0</v>
      </c>
      <c r="AS5" s="99">
        <f t="shared" si="6"/>
        <v>0</v>
      </c>
      <c r="AT5" s="99">
        <f t="shared" si="6"/>
        <v>0</v>
      </c>
      <c r="AU5" s="99">
        <f t="shared" si="6"/>
        <v>0</v>
      </c>
      <c r="AV5" s="99">
        <f t="shared" si="6"/>
        <v>0</v>
      </c>
      <c r="AW5" s="99">
        <f t="shared" si="6"/>
        <v>0</v>
      </c>
      <c r="AX5" s="99">
        <f t="shared" si="6"/>
        <v>0</v>
      </c>
      <c r="AY5" s="99">
        <f t="shared" si="6"/>
        <v>0</v>
      </c>
      <c r="AZ5" s="99">
        <f t="shared" si="6"/>
        <v>0</v>
      </c>
      <c r="BA5" s="99">
        <f t="shared" si="6"/>
        <v>0</v>
      </c>
      <c r="BB5" s="99">
        <f t="shared" si="6"/>
        <v>0</v>
      </c>
      <c r="BC5" s="99">
        <f t="shared" si="6"/>
        <v>0</v>
      </c>
      <c r="BD5" s="99">
        <f t="shared" si="6"/>
        <v>0</v>
      </c>
      <c r="BE5" s="99">
        <f t="shared" si="6"/>
        <v>0</v>
      </c>
      <c r="BF5" s="99">
        <f t="shared" si="6"/>
        <v>0</v>
      </c>
      <c r="BG5" s="99">
        <f t="shared" si="6"/>
        <v>0</v>
      </c>
      <c r="BH5" s="99">
        <f t="shared" si="6"/>
        <v>0</v>
      </c>
      <c r="BI5" s="99">
        <f t="shared" si="6"/>
        <v>0</v>
      </c>
      <c r="BJ5" s="99">
        <f t="shared" si="6"/>
        <v>0</v>
      </c>
      <c r="BK5" s="99">
        <f t="shared" si="6"/>
        <v>0</v>
      </c>
      <c r="BL5" s="99">
        <f t="shared" si="6"/>
        <v>0</v>
      </c>
      <c r="BM5" s="99">
        <f t="shared" si="6"/>
        <v>0</v>
      </c>
      <c r="BN5" s="99">
        <f t="shared" si="6"/>
        <v>0</v>
      </c>
      <c r="BO5" s="99">
        <f t="shared" ref="BO5" si="7">BO3-BO4</f>
        <v>0</v>
      </c>
      <c r="BP5" s="99">
        <f t="shared" ref="BP5:EA5" si="8">BP3-BP4</f>
        <v>0</v>
      </c>
      <c r="BQ5" s="99">
        <f t="shared" si="8"/>
        <v>0</v>
      </c>
      <c r="BR5" s="99">
        <f t="shared" si="8"/>
        <v>0</v>
      </c>
      <c r="BS5" s="99">
        <f t="shared" si="8"/>
        <v>0</v>
      </c>
      <c r="BT5" s="99">
        <f t="shared" si="8"/>
        <v>0</v>
      </c>
      <c r="BU5" s="99">
        <f t="shared" si="8"/>
        <v>0</v>
      </c>
      <c r="BV5" s="99">
        <f t="shared" si="8"/>
        <v>0</v>
      </c>
      <c r="BW5" s="99">
        <f t="shared" si="8"/>
        <v>0</v>
      </c>
      <c r="BX5" s="99">
        <f t="shared" si="8"/>
        <v>0</v>
      </c>
      <c r="BY5" s="99">
        <f t="shared" si="8"/>
        <v>0</v>
      </c>
      <c r="BZ5" s="99">
        <f t="shared" si="8"/>
        <v>0</v>
      </c>
      <c r="CA5" s="99">
        <f t="shared" si="8"/>
        <v>0</v>
      </c>
      <c r="CB5" s="99">
        <f t="shared" si="8"/>
        <v>0</v>
      </c>
      <c r="CC5" s="99">
        <f t="shared" si="8"/>
        <v>0</v>
      </c>
      <c r="CD5" s="99">
        <f t="shared" si="8"/>
        <v>0</v>
      </c>
      <c r="CE5" s="99">
        <f t="shared" si="8"/>
        <v>0</v>
      </c>
      <c r="CF5" s="99">
        <f t="shared" si="8"/>
        <v>0</v>
      </c>
      <c r="CG5" s="99">
        <f t="shared" si="8"/>
        <v>0</v>
      </c>
      <c r="CH5" s="99">
        <f t="shared" si="8"/>
        <v>0</v>
      </c>
      <c r="CI5" s="99">
        <f t="shared" si="8"/>
        <v>0</v>
      </c>
      <c r="CJ5" s="99">
        <f t="shared" si="8"/>
        <v>0</v>
      </c>
      <c r="CK5" s="99">
        <f t="shared" si="8"/>
        <v>0</v>
      </c>
      <c r="CL5" s="99">
        <f t="shared" si="8"/>
        <v>0</v>
      </c>
      <c r="CM5" s="99">
        <f t="shared" si="8"/>
        <v>0</v>
      </c>
      <c r="CN5" s="99">
        <f t="shared" si="8"/>
        <v>0</v>
      </c>
      <c r="CO5" s="99">
        <f t="shared" si="8"/>
        <v>0</v>
      </c>
      <c r="CP5" s="99">
        <f t="shared" si="8"/>
        <v>0</v>
      </c>
      <c r="CQ5" s="99">
        <f t="shared" si="8"/>
        <v>0</v>
      </c>
      <c r="CR5" s="99">
        <f t="shared" si="8"/>
        <v>0</v>
      </c>
      <c r="CS5" s="99">
        <f t="shared" si="8"/>
        <v>0</v>
      </c>
      <c r="CT5" s="99">
        <f t="shared" si="8"/>
        <v>0</v>
      </c>
      <c r="CU5" s="99">
        <f t="shared" si="8"/>
        <v>0</v>
      </c>
      <c r="CV5" s="99">
        <f t="shared" si="8"/>
        <v>0</v>
      </c>
      <c r="CW5" s="99">
        <f t="shared" si="8"/>
        <v>0</v>
      </c>
      <c r="CX5" s="99">
        <f t="shared" si="8"/>
        <v>0</v>
      </c>
      <c r="CY5" s="99">
        <f t="shared" si="8"/>
        <v>0</v>
      </c>
      <c r="CZ5" s="99">
        <f t="shared" si="8"/>
        <v>0</v>
      </c>
      <c r="DA5" s="99">
        <f t="shared" si="8"/>
        <v>0</v>
      </c>
      <c r="DB5" s="99">
        <f t="shared" si="8"/>
        <v>0</v>
      </c>
      <c r="DC5" s="99">
        <f t="shared" si="8"/>
        <v>0</v>
      </c>
      <c r="DD5" s="99">
        <f t="shared" si="8"/>
        <v>0</v>
      </c>
      <c r="DE5" s="99">
        <f t="shared" si="8"/>
        <v>0</v>
      </c>
      <c r="DF5" s="99">
        <f t="shared" si="8"/>
        <v>0</v>
      </c>
      <c r="DG5" s="99">
        <f t="shared" si="8"/>
        <v>0</v>
      </c>
      <c r="DH5" s="99">
        <f t="shared" si="8"/>
        <v>0</v>
      </c>
      <c r="DI5" s="99">
        <f t="shared" si="8"/>
        <v>0</v>
      </c>
      <c r="DJ5" s="99">
        <f t="shared" si="8"/>
        <v>0</v>
      </c>
      <c r="DK5" s="99">
        <f t="shared" si="8"/>
        <v>0</v>
      </c>
      <c r="DL5" s="99">
        <f t="shared" si="8"/>
        <v>0</v>
      </c>
      <c r="DM5" s="99">
        <f t="shared" si="8"/>
        <v>0</v>
      </c>
      <c r="DN5" s="99">
        <f t="shared" si="8"/>
        <v>0</v>
      </c>
      <c r="DO5" s="99">
        <f t="shared" si="8"/>
        <v>0</v>
      </c>
      <c r="DP5" s="99">
        <f t="shared" si="8"/>
        <v>0</v>
      </c>
      <c r="DQ5" s="99">
        <f t="shared" si="8"/>
        <v>0</v>
      </c>
      <c r="DR5" s="99">
        <f t="shared" si="8"/>
        <v>0</v>
      </c>
      <c r="DS5" s="99">
        <f t="shared" si="8"/>
        <v>0</v>
      </c>
      <c r="DT5" s="99">
        <f t="shared" si="8"/>
        <v>0</v>
      </c>
      <c r="DU5" s="99">
        <f t="shared" si="8"/>
        <v>0</v>
      </c>
      <c r="DV5" s="99">
        <f t="shared" si="8"/>
        <v>0</v>
      </c>
      <c r="DW5" s="99">
        <f t="shared" si="8"/>
        <v>0</v>
      </c>
      <c r="DX5" s="99">
        <f t="shared" si="8"/>
        <v>0</v>
      </c>
      <c r="DY5" s="99">
        <f t="shared" si="8"/>
        <v>0</v>
      </c>
      <c r="DZ5" s="99">
        <f t="shared" si="8"/>
        <v>0</v>
      </c>
      <c r="EA5" s="99">
        <f t="shared" si="8"/>
        <v>0</v>
      </c>
      <c r="EB5" s="99">
        <f t="shared" ref="EB5:GM5" si="9">EB3-EB4</f>
        <v>0</v>
      </c>
      <c r="EC5" s="99">
        <f t="shared" si="9"/>
        <v>0</v>
      </c>
      <c r="ED5" s="99">
        <f t="shared" si="9"/>
        <v>0</v>
      </c>
      <c r="EE5" s="99">
        <f t="shared" si="9"/>
        <v>0</v>
      </c>
      <c r="EF5" s="99">
        <f t="shared" si="9"/>
        <v>0</v>
      </c>
      <c r="EG5" s="99">
        <f t="shared" si="9"/>
        <v>0</v>
      </c>
      <c r="EH5" s="99">
        <f t="shared" si="9"/>
        <v>0</v>
      </c>
      <c r="EI5" s="99">
        <f t="shared" si="9"/>
        <v>0</v>
      </c>
      <c r="EJ5" s="99">
        <f t="shared" si="9"/>
        <v>0</v>
      </c>
      <c r="EK5" s="99">
        <f t="shared" si="9"/>
        <v>0</v>
      </c>
      <c r="EL5" s="99">
        <f t="shared" si="9"/>
        <v>0</v>
      </c>
      <c r="EM5" s="99">
        <f t="shared" si="9"/>
        <v>0</v>
      </c>
      <c r="EN5" s="99">
        <f t="shared" si="9"/>
        <v>0</v>
      </c>
      <c r="EO5" s="99">
        <f t="shared" si="9"/>
        <v>0</v>
      </c>
      <c r="EP5" s="99">
        <f t="shared" si="9"/>
        <v>0</v>
      </c>
      <c r="EQ5" s="99">
        <f t="shared" si="9"/>
        <v>0</v>
      </c>
      <c r="ER5" s="99">
        <f t="shared" si="9"/>
        <v>0</v>
      </c>
      <c r="ES5" s="99">
        <f t="shared" si="9"/>
        <v>0</v>
      </c>
      <c r="ET5" s="99">
        <f t="shared" si="9"/>
        <v>0</v>
      </c>
      <c r="EU5" s="99">
        <f t="shared" si="9"/>
        <v>0</v>
      </c>
      <c r="EV5" s="99">
        <f t="shared" si="9"/>
        <v>0</v>
      </c>
      <c r="EW5" s="99">
        <f t="shared" si="9"/>
        <v>0</v>
      </c>
      <c r="EX5" s="99">
        <f t="shared" si="9"/>
        <v>0</v>
      </c>
      <c r="EY5" s="99">
        <f t="shared" si="9"/>
        <v>0</v>
      </c>
      <c r="EZ5" s="99">
        <f t="shared" si="9"/>
        <v>0</v>
      </c>
      <c r="FA5" s="99">
        <f t="shared" si="9"/>
        <v>0</v>
      </c>
      <c r="FB5" s="99">
        <f t="shared" si="9"/>
        <v>0</v>
      </c>
      <c r="FC5" s="99">
        <f t="shared" si="9"/>
        <v>0</v>
      </c>
      <c r="FD5" s="99">
        <f t="shared" si="9"/>
        <v>0</v>
      </c>
      <c r="FE5" s="99">
        <f t="shared" si="9"/>
        <v>0</v>
      </c>
      <c r="FF5" s="99">
        <f t="shared" si="9"/>
        <v>0</v>
      </c>
      <c r="FG5" s="99">
        <f t="shared" si="9"/>
        <v>0</v>
      </c>
      <c r="FH5" s="99">
        <f t="shared" si="9"/>
        <v>0</v>
      </c>
      <c r="FI5" s="99">
        <f t="shared" si="9"/>
        <v>0</v>
      </c>
      <c r="FJ5" s="99">
        <f t="shared" si="9"/>
        <v>0</v>
      </c>
      <c r="FK5" s="99">
        <f t="shared" si="9"/>
        <v>0</v>
      </c>
      <c r="FL5" s="99">
        <f t="shared" si="9"/>
        <v>0</v>
      </c>
      <c r="FM5" s="99">
        <f t="shared" si="9"/>
        <v>0</v>
      </c>
      <c r="FN5" s="99">
        <f t="shared" si="9"/>
        <v>0</v>
      </c>
      <c r="FO5" s="99">
        <f t="shared" si="9"/>
        <v>0</v>
      </c>
      <c r="FP5" s="99">
        <f t="shared" si="9"/>
        <v>0</v>
      </c>
      <c r="FQ5" s="99">
        <f t="shared" si="9"/>
        <v>0</v>
      </c>
      <c r="FR5" s="99">
        <f t="shared" si="9"/>
        <v>0</v>
      </c>
      <c r="FS5" s="99">
        <f t="shared" si="9"/>
        <v>0</v>
      </c>
      <c r="FT5" s="99">
        <f t="shared" si="9"/>
        <v>0</v>
      </c>
      <c r="FU5" s="99">
        <f t="shared" si="9"/>
        <v>0</v>
      </c>
      <c r="FV5" s="99">
        <f t="shared" si="9"/>
        <v>0</v>
      </c>
      <c r="FW5" s="99">
        <f t="shared" si="9"/>
        <v>0</v>
      </c>
      <c r="FX5" s="99">
        <f t="shared" si="9"/>
        <v>0</v>
      </c>
      <c r="FY5" s="99">
        <f t="shared" si="9"/>
        <v>0</v>
      </c>
      <c r="FZ5" s="99">
        <f t="shared" si="9"/>
        <v>0</v>
      </c>
      <c r="GA5" s="99">
        <f t="shared" si="9"/>
        <v>0</v>
      </c>
      <c r="GB5" s="99">
        <f t="shared" si="9"/>
        <v>0</v>
      </c>
      <c r="GC5" s="99">
        <f t="shared" si="9"/>
        <v>0</v>
      </c>
      <c r="GD5" s="99">
        <f t="shared" si="9"/>
        <v>0</v>
      </c>
      <c r="GE5" s="99">
        <f t="shared" si="9"/>
        <v>0</v>
      </c>
      <c r="GF5" s="99">
        <f t="shared" si="9"/>
        <v>0</v>
      </c>
      <c r="GG5" s="99">
        <f t="shared" si="9"/>
        <v>0</v>
      </c>
      <c r="GH5" s="99">
        <f t="shared" si="9"/>
        <v>0</v>
      </c>
      <c r="GI5" s="99">
        <f t="shared" si="9"/>
        <v>0</v>
      </c>
      <c r="GJ5" s="99">
        <f t="shared" si="9"/>
        <v>0</v>
      </c>
      <c r="GK5" s="99">
        <f t="shared" si="9"/>
        <v>0</v>
      </c>
      <c r="GL5" s="99">
        <f t="shared" si="9"/>
        <v>0</v>
      </c>
      <c r="GM5" s="99">
        <f t="shared" si="9"/>
        <v>0</v>
      </c>
      <c r="GN5" s="99">
        <f t="shared" ref="GN5:GO5" si="10">GN3-GN4</f>
        <v>9.0949470177292824E-11</v>
      </c>
      <c r="GO5" s="99">
        <f t="shared" si="10"/>
        <v>0</v>
      </c>
    </row>
    <row r="6" spans="1:207" x14ac:dyDescent="0.2">
      <c r="EG6" s="100"/>
      <c r="EH6" s="100" t="s">
        <v>126</v>
      </c>
      <c r="EI6" s="100" t="s">
        <v>126</v>
      </c>
      <c r="EK6" s="100"/>
      <c r="EL6" s="100"/>
      <c r="EM6" s="100"/>
      <c r="GR6" s="100"/>
      <c r="GS6" s="100" t="s">
        <v>126</v>
      </c>
      <c r="GT6" s="100" t="s">
        <v>126</v>
      </c>
      <c r="GV6" s="17" t="s">
        <v>123</v>
      </c>
      <c r="GW6" s="100"/>
      <c r="GX6" s="100" t="s">
        <v>126</v>
      </c>
      <c r="GY6" s="100" t="s">
        <v>126</v>
      </c>
    </row>
    <row r="7" spans="1:207" x14ac:dyDescent="0.2">
      <c r="B7" s="101"/>
      <c r="C7" s="102" t="s">
        <v>3</v>
      </c>
      <c r="D7" s="102" t="s">
        <v>4</v>
      </c>
      <c r="E7" s="102" t="s">
        <v>5</v>
      </c>
      <c r="F7" s="102" t="s">
        <v>6</v>
      </c>
      <c r="G7" s="102" t="s">
        <v>264</v>
      </c>
      <c r="H7" s="102" t="s">
        <v>7</v>
      </c>
      <c r="I7" s="102" t="s">
        <v>8</v>
      </c>
      <c r="J7" s="102" t="s">
        <v>9</v>
      </c>
      <c r="K7" s="102" t="s">
        <v>10</v>
      </c>
      <c r="L7" s="102" t="s">
        <v>11</v>
      </c>
      <c r="M7" s="102" t="s">
        <v>12</v>
      </c>
      <c r="N7" s="102" t="s">
        <v>13</v>
      </c>
      <c r="O7" s="102" t="s">
        <v>14</v>
      </c>
      <c r="P7" s="102" t="s">
        <v>15</v>
      </c>
      <c r="Q7" s="102" t="s">
        <v>16</v>
      </c>
      <c r="R7" s="102" t="s">
        <v>17</v>
      </c>
      <c r="S7" s="102" t="s">
        <v>18</v>
      </c>
      <c r="T7" s="102" t="s">
        <v>19</v>
      </c>
      <c r="U7" s="102" t="s">
        <v>20</v>
      </c>
      <c r="V7" s="102" t="s">
        <v>21</v>
      </c>
      <c r="W7" s="102" t="s">
        <v>22</v>
      </c>
      <c r="X7" s="102" t="s">
        <v>23</v>
      </c>
      <c r="Y7" s="102" t="s">
        <v>24</v>
      </c>
      <c r="Z7" s="102" t="s">
        <v>25</v>
      </c>
      <c r="AA7" s="102" t="s">
        <v>26</v>
      </c>
      <c r="AB7" s="102" t="s">
        <v>27</v>
      </c>
      <c r="AC7" s="102" t="s">
        <v>28</v>
      </c>
      <c r="AD7" s="102" t="s">
        <v>29</v>
      </c>
      <c r="AE7" s="102" t="s">
        <v>30</v>
      </c>
      <c r="AF7" s="102" t="s">
        <v>31</v>
      </c>
      <c r="AG7" s="102" t="s">
        <v>32</v>
      </c>
      <c r="AH7" s="102" t="s">
        <v>33</v>
      </c>
      <c r="AI7" s="102" t="s">
        <v>34</v>
      </c>
      <c r="AJ7" s="102" t="s">
        <v>35</v>
      </c>
      <c r="AK7" s="102" t="s">
        <v>36</v>
      </c>
      <c r="AL7" s="102" t="s">
        <v>37</v>
      </c>
      <c r="AM7" s="102" t="s">
        <v>38</v>
      </c>
      <c r="AN7" s="102" t="s">
        <v>265</v>
      </c>
      <c r="AO7" s="102" t="s">
        <v>266</v>
      </c>
      <c r="AP7" s="102" t="s">
        <v>267</v>
      </c>
      <c r="AQ7" s="102" t="s">
        <v>40</v>
      </c>
      <c r="AR7" s="102" t="s">
        <v>268</v>
      </c>
      <c r="AS7" s="102" t="s">
        <v>269</v>
      </c>
      <c r="AT7" s="102" t="s">
        <v>270</v>
      </c>
      <c r="AU7" s="102" t="s">
        <v>42</v>
      </c>
      <c r="AV7" s="102" t="s">
        <v>43</v>
      </c>
      <c r="AW7" s="102" t="s">
        <v>44</v>
      </c>
      <c r="AX7" s="102" t="s">
        <v>45</v>
      </c>
      <c r="AY7" s="102" t="s">
        <v>46</v>
      </c>
      <c r="AZ7" s="102" t="s">
        <v>47</v>
      </c>
      <c r="BA7" s="102" t="s">
        <v>48</v>
      </c>
      <c r="BB7" s="102" t="s">
        <v>271</v>
      </c>
      <c r="BC7" s="102" t="s">
        <v>49</v>
      </c>
      <c r="BD7" s="102" t="s">
        <v>50</v>
      </c>
      <c r="BE7" s="102" t="s">
        <v>51</v>
      </c>
      <c r="BF7" s="102" t="s">
        <v>52</v>
      </c>
      <c r="BG7" s="102" t="s">
        <v>53</v>
      </c>
      <c r="BH7" s="102" t="s">
        <v>272</v>
      </c>
      <c r="BI7" s="102" t="s">
        <v>273</v>
      </c>
      <c r="BJ7" s="102" t="s">
        <v>274</v>
      </c>
      <c r="BK7" s="102" t="s">
        <v>275</v>
      </c>
      <c r="BL7" s="102" t="s">
        <v>276</v>
      </c>
      <c r="BM7" s="102" t="s">
        <v>55</v>
      </c>
      <c r="BN7" s="102" t="s">
        <v>412</v>
      </c>
      <c r="BO7" s="102" t="s">
        <v>56</v>
      </c>
      <c r="BP7" s="102" t="s">
        <v>57</v>
      </c>
      <c r="BQ7" s="102" t="s">
        <v>58</v>
      </c>
      <c r="BR7" s="102" t="s">
        <v>59</v>
      </c>
      <c r="BS7" s="102" t="s">
        <v>60</v>
      </c>
      <c r="BT7" s="102" t="s">
        <v>74</v>
      </c>
      <c r="BU7" s="102" t="s">
        <v>413</v>
      </c>
      <c r="BV7" s="102" t="s">
        <v>414</v>
      </c>
      <c r="BW7" s="102" t="s">
        <v>415</v>
      </c>
      <c r="BX7" s="102" t="s">
        <v>416</v>
      </c>
      <c r="BY7" s="102" t="s">
        <v>417</v>
      </c>
      <c r="BZ7" s="102" t="s">
        <v>418</v>
      </c>
      <c r="CA7" s="102" t="s">
        <v>419</v>
      </c>
      <c r="CB7" s="102" t="s">
        <v>420</v>
      </c>
      <c r="CC7" s="102" t="s">
        <v>421</v>
      </c>
      <c r="CD7" s="102" t="s">
        <v>422</v>
      </c>
      <c r="CE7" s="102" t="s">
        <v>423</v>
      </c>
      <c r="CF7" s="102" t="s">
        <v>424</v>
      </c>
      <c r="CG7" s="102" t="s">
        <v>425</v>
      </c>
      <c r="CH7" s="102" t="s">
        <v>426</v>
      </c>
      <c r="CI7" s="102" t="s">
        <v>427</v>
      </c>
      <c r="CJ7" s="102" t="s">
        <v>428</v>
      </c>
      <c r="CK7" s="102" t="s">
        <v>429</v>
      </c>
      <c r="CL7" s="102" t="s">
        <v>430</v>
      </c>
      <c r="CM7" s="102" t="s">
        <v>431</v>
      </c>
      <c r="CN7" s="102" t="s">
        <v>432</v>
      </c>
      <c r="CO7" s="102" t="s">
        <v>433</v>
      </c>
      <c r="CP7" s="102" t="s">
        <v>434</v>
      </c>
      <c r="CQ7" s="102" t="s">
        <v>61</v>
      </c>
      <c r="CR7" s="102" t="s">
        <v>435</v>
      </c>
      <c r="CS7" s="102" t="s">
        <v>62</v>
      </c>
      <c r="CT7" s="102" t="s">
        <v>63</v>
      </c>
      <c r="CU7" s="102" t="s">
        <v>64</v>
      </c>
      <c r="CV7" s="102" t="s">
        <v>436</v>
      </c>
      <c r="CW7" s="102" t="s">
        <v>65</v>
      </c>
      <c r="CX7" s="102" t="s">
        <v>66</v>
      </c>
      <c r="CY7" s="102" t="s">
        <v>67</v>
      </c>
      <c r="CZ7" s="102" t="s">
        <v>437</v>
      </c>
      <c r="DA7" s="102" t="s">
        <v>438</v>
      </c>
      <c r="DB7" s="102" t="s">
        <v>439</v>
      </c>
      <c r="DC7" s="102" t="s">
        <v>440</v>
      </c>
      <c r="DD7" s="102" t="s">
        <v>441</v>
      </c>
      <c r="DE7" s="102" t="s">
        <v>442</v>
      </c>
      <c r="DF7" s="102" t="s">
        <v>443</v>
      </c>
      <c r="DG7" s="102" t="s">
        <v>68</v>
      </c>
      <c r="DH7" s="102" t="s">
        <v>444</v>
      </c>
      <c r="DI7" s="102" t="s">
        <v>445</v>
      </c>
      <c r="DJ7" s="102" t="s">
        <v>446</v>
      </c>
      <c r="DK7" s="102" t="s">
        <v>447</v>
      </c>
      <c r="DL7" s="102" t="s">
        <v>448</v>
      </c>
      <c r="DM7" s="102" t="s">
        <v>449</v>
      </c>
      <c r="DN7" s="102" t="s">
        <v>72</v>
      </c>
      <c r="DO7" s="102" t="s">
        <v>450</v>
      </c>
      <c r="DP7" s="102" t="s">
        <v>73</v>
      </c>
      <c r="DQ7" s="102" t="s">
        <v>451</v>
      </c>
      <c r="DR7" s="102" t="s">
        <v>452</v>
      </c>
      <c r="DS7" s="102" t="s">
        <v>69</v>
      </c>
      <c r="DT7" s="102" t="s">
        <v>453</v>
      </c>
      <c r="DU7" s="102" t="s">
        <v>454</v>
      </c>
      <c r="DV7" s="102" t="s">
        <v>455</v>
      </c>
      <c r="DW7" s="102" t="s">
        <v>456</v>
      </c>
      <c r="DX7" s="102" t="s">
        <v>457</v>
      </c>
      <c r="DY7" s="102" t="s">
        <v>458</v>
      </c>
      <c r="DZ7" s="102" t="s">
        <v>459</v>
      </c>
      <c r="EA7" s="102" t="s">
        <v>460</v>
      </c>
      <c r="EB7" s="102" t="s">
        <v>461</v>
      </c>
      <c r="EC7" s="102" t="s">
        <v>462</v>
      </c>
      <c r="ED7" s="102" t="s">
        <v>463</v>
      </c>
      <c r="EE7" s="102" t="s">
        <v>464</v>
      </c>
      <c r="EF7" s="102" t="s">
        <v>70</v>
      </c>
      <c r="EG7" s="102" t="s">
        <v>465</v>
      </c>
      <c r="EH7" s="102" t="s">
        <v>71</v>
      </c>
      <c r="EI7" s="102" t="s">
        <v>466</v>
      </c>
      <c r="EJ7" s="102" t="s">
        <v>467</v>
      </c>
      <c r="EK7" s="102" t="s">
        <v>468</v>
      </c>
      <c r="EL7" s="102" t="s">
        <v>469</v>
      </c>
      <c r="EM7" s="102" t="s">
        <v>76</v>
      </c>
      <c r="EN7" s="102" t="s">
        <v>470</v>
      </c>
      <c r="EO7" s="102" t="s">
        <v>77</v>
      </c>
      <c r="EP7" s="102" t="s">
        <v>471</v>
      </c>
      <c r="EQ7" s="102" t="s">
        <v>472</v>
      </c>
      <c r="ER7" s="102" t="s">
        <v>473</v>
      </c>
      <c r="ES7" s="102" t="s">
        <v>474</v>
      </c>
      <c r="ET7" s="102" t="s">
        <v>78</v>
      </c>
      <c r="EU7" s="102" t="s">
        <v>79</v>
      </c>
      <c r="EV7" s="102" t="s">
        <v>475</v>
      </c>
      <c r="EW7" s="102" t="s">
        <v>75</v>
      </c>
      <c r="EX7" s="102" t="s">
        <v>80</v>
      </c>
      <c r="EY7" s="102" t="s">
        <v>81</v>
      </c>
      <c r="EZ7" s="102" t="s">
        <v>82</v>
      </c>
      <c r="FA7" s="102" t="s">
        <v>83</v>
      </c>
      <c r="FB7" s="102" t="s">
        <v>84</v>
      </c>
      <c r="FC7" s="102" t="s">
        <v>85</v>
      </c>
      <c r="FD7" s="102" t="s">
        <v>476</v>
      </c>
      <c r="FE7" s="102" t="s">
        <v>86</v>
      </c>
      <c r="FF7" s="102" t="s">
        <v>477</v>
      </c>
      <c r="FG7" s="102" t="s">
        <v>478</v>
      </c>
      <c r="FH7" s="102" t="s">
        <v>479</v>
      </c>
      <c r="FI7" s="102" t="s">
        <v>87</v>
      </c>
      <c r="FJ7" s="102" t="s">
        <v>88</v>
      </c>
      <c r="FK7" s="102" t="s">
        <v>89</v>
      </c>
      <c r="FL7" s="102" t="s">
        <v>90</v>
      </c>
      <c r="FM7" s="102" t="s">
        <v>480</v>
      </c>
      <c r="FN7" s="102" t="s">
        <v>91</v>
      </c>
      <c r="FO7" s="102" t="s">
        <v>92</v>
      </c>
      <c r="FP7" s="102" t="s">
        <v>93</v>
      </c>
      <c r="FQ7" s="102" t="s">
        <v>94</v>
      </c>
      <c r="FR7" s="102" t="s">
        <v>95</v>
      </c>
      <c r="FS7" s="102" t="s">
        <v>96</v>
      </c>
      <c r="FT7" s="102" t="s">
        <v>97</v>
      </c>
      <c r="FU7" s="102" t="s">
        <v>98</v>
      </c>
      <c r="FV7" s="102" t="s">
        <v>99</v>
      </c>
      <c r="FW7" s="102" t="s">
        <v>100</v>
      </c>
      <c r="FX7" s="102" t="s">
        <v>101</v>
      </c>
      <c r="FY7" s="102" t="s">
        <v>102</v>
      </c>
      <c r="FZ7" s="102" t="s">
        <v>103</v>
      </c>
      <c r="GA7" s="102" t="s">
        <v>104</v>
      </c>
      <c r="GB7" s="102" t="s">
        <v>105</v>
      </c>
      <c r="GC7" s="102" t="s">
        <v>106</v>
      </c>
      <c r="GD7" s="102" t="s">
        <v>107</v>
      </c>
      <c r="GE7" s="102" t="s">
        <v>108</v>
      </c>
      <c r="GF7" s="102" t="s">
        <v>109</v>
      </c>
      <c r="GG7" s="102" t="s">
        <v>110</v>
      </c>
      <c r="GH7" s="102" t="s">
        <v>111</v>
      </c>
      <c r="GI7" s="102" t="s">
        <v>112</v>
      </c>
      <c r="GJ7" s="102" t="s">
        <v>113</v>
      </c>
      <c r="GK7" s="102" t="s">
        <v>114</v>
      </c>
      <c r="GL7" s="102" t="s">
        <v>115</v>
      </c>
      <c r="GM7" s="102" t="s">
        <v>116</v>
      </c>
      <c r="GN7" s="102" t="s">
        <v>117</v>
      </c>
      <c r="GO7" s="102" t="s">
        <v>118</v>
      </c>
      <c r="GP7" s="102" t="s">
        <v>119</v>
      </c>
      <c r="GR7" s="100" t="s">
        <v>120</v>
      </c>
      <c r="GS7" s="100" t="s">
        <v>121</v>
      </c>
      <c r="GT7" s="100" t="s">
        <v>122</v>
      </c>
      <c r="GV7" s="17" t="s">
        <v>124</v>
      </c>
      <c r="GW7" s="100" t="s">
        <v>546</v>
      </c>
      <c r="GX7" s="100" t="s">
        <v>547</v>
      </c>
      <c r="GY7" s="100" t="s">
        <v>122</v>
      </c>
    </row>
    <row r="8" spans="1:207" x14ac:dyDescent="0.2">
      <c r="A8" s="6"/>
      <c r="B8" s="103" t="s">
        <v>3</v>
      </c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104">
        <v>145695.97152229425</v>
      </c>
      <c r="BN8" s="104">
        <v>44045.297044220169</v>
      </c>
      <c r="BO8" s="104">
        <v>0</v>
      </c>
      <c r="BP8" s="104">
        <v>0</v>
      </c>
      <c r="BQ8" s="104">
        <v>0</v>
      </c>
      <c r="BR8" s="104">
        <v>0</v>
      </c>
      <c r="BS8" s="104">
        <v>0</v>
      </c>
      <c r="BT8" s="104">
        <v>0</v>
      </c>
      <c r="BU8" s="104">
        <v>0</v>
      </c>
      <c r="BV8" s="104">
        <v>0</v>
      </c>
      <c r="BW8" s="104">
        <v>0</v>
      </c>
      <c r="BX8" s="104">
        <v>0</v>
      </c>
      <c r="BY8" s="104">
        <v>0</v>
      </c>
      <c r="BZ8" s="104">
        <v>0</v>
      </c>
      <c r="CA8" s="104">
        <v>0</v>
      </c>
      <c r="CB8" s="104">
        <v>0</v>
      </c>
      <c r="CC8" s="104">
        <v>0</v>
      </c>
      <c r="CD8" s="104">
        <v>0</v>
      </c>
      <c r="CE8" s="104">
        <v>0</v>
      </c>
      <c r="CF8" s="104">
        <v>0</v>
      </c>
      <c r="CG8" s="104">
        <v>0</v>
      </c>
      <c r="CH8" s="104">
        <v>0</v>
      </c>
      <c r="CI8" s="104">
        <v>0</v>
      </c>
      <c r="CJ8" s="104">
        <v>0</v>
      </c>
      <c r="CK8" s="104">
        <v>0</v>
      </c>
      <c r="CL8" s="104">
        <v>0</v>
      </c>
      <c r="CM8" s="104">
        <v>0</v>
      </c>
      <c r="CN8" s="104">
        <v>0</v>
      </c>
      <c r="CO8" s="104">
        <v>0</v>
      </c>
      <c r="CP8" s="104">
        <v>0</v>
      </c>
      <c r="CQ8" s="104">
        <v>0</v>
      </c>
      <c r="CR8" s="104">
        <v>0</v>
      </c>
      <c r="CS8" s="104">
        <v>0</v>
      </c>
      <c r="CT8" s="104">
        <v>0</v>
      </c>
      <c r="CU8" s="104">
        <v>0</v>
      </c>
      <c r="CV8" s="104">
        <v>0</v>
      </c>
      <c r="CW8" s="104">
        <v>0</v>
      </c>
      <c r="CX8" s="104">
        <v>0</v>
      </c>
      <c r="CY8" s="104">
        <v>0</v>
      </c>
      <c r="CZ8" s="104">
        <v>0</v>
      </c>
      <c r="DA8" s="104">
        <v>0</v>
      </c>
      <c r="DB8" s="104">
        <v>0</v>
      </c>
      <c r="DC8" s="104">
        <v>0</v>
      </c>
      <c r="DD8" s="104">
        <v>0</v>
      </c>
      <c r="DE8" s="104">
        <v>0</v>
      </c>
      <c r="DF8" s="104">
        <v>0</v>
      </c>
      <c r="DG8" s="104">
        <v>0</v>
      </c>
      <c r="DH8" s="104">
        <v>0</v>
      </c>
      <c r="DI8" s="104">
        <v>0</v>
      </c>
      <c r="DJ8" s="104">
        <v>0</v>
      </c>
      <c r="DK8" s="104">
        <v>0</v>
      </c>
      <c r="DL8" s="104">
        <v>0</v>
      </c>
      <c r="DM8" s="104">
        <v>0</v>
      </c>
      <c r="DN8" s="104">
        <v>0</v>
      </c>
      <c r="DO8" s="104">
        <v>0</v>
      </c>
      <c r="DP8" s="104">
        <v>0</v>
      </c>
      <c r="DQ8" s="104">
        <v>0</v>
      </c>
      <c r="DR8" s="104">
        <v>0</v>
      </c>
      <c r="DS8" s="104">
        <v>0</v>
      </c>
      <c r="DT8" s="104">
        <v>0</v>
      </c>
      <c r="DU8" s="104">
        <v>0</v>
      </c>
      <c r="DV8" s="104">
        <v>0</v>
      </c>
      <c r="DW8" s="104">
        <v>0</v>
      </c>
      <c r="DX8" s="104">
        <v>0</v>
      </c>
      <c r="DY8" s="104">
        <v>0</v>
      </c>
      <c r="DZ8" s="104">
        <v>0</v>
      </c>
      <c r="EA8" s="104">
        <v>0</v>
      </c>
      <c r="EB8" s="104">
        <v>0</v>
      </c>
      <c r="EC8" s="104">
        <v>0</v>
      </c>
      <c r="ED8" s="104">
        <v>0</v>
      </c>
      <c r="EE8" s="104">
        <v>0</v>
      </c>
      <c r="EF8" s="104">
        <v>0</v>
      </c>
      <c r="EG8" s="104">
        <v>0</v>
      </c>
      <c r="EH8" s="104">
        <v>0</v>
      </c>
      <c r="EI8" s="104">
        <v>0</v>
      </c>
      <c r="EJ8" s="104">
        <v>0</v>
      </c>
      <c r="EK8" s="104">
        <v>0</v>
      </c>
      <c r="EL8" s="104">
        <v>0</v>
      </c>
      <c r="EM8" s="104">
        <v>2760.0359585581591</v>
      </c>
      <c r="EN8" s="104">
        <v>0</v>
      </c>
      <c r="EO8" s="104">
        <v>0</v>
      </c>
      <c r="EP8" s="104">
        <v>0</v>
      </c>
      <c r="EQ8" s="104">
        <v>0</v>
      </c>
      <c r="ER8" s="104">
        <v>0</v>
      </c>
      <c r="ES8" s="104">
        <v>0</v>
      </c>
      <c r="ET8" s="104">
        <v>0</v>
      </c>
      <c r="EU8" s="104">
        <v>0</v>
      </c>
      <c r="EV8" s="104">
        <v>0</v>
      </c>
      <c r="EW8" s="104">
        <v>0</v>
      </c>
      <c r="EX8" s="104">
        <v>0</v>
      </c>
      <c r="EY8" s="104">
        <v>0</v>
      </c>
      <c r="EZ8" s="104">
        <v>0</v>
      </c>
      <c r="FA8" s="104">
        <v>0</v>
      </c>
      <c r="FB8" s="104">
        <v>0</v>
      </c>
      <c r="FC8" s="104">
        <v>0</v>
      </c>
      <c r="FD8" s="104">
        <v>0</v>
      </c>
      <c r="FE8" s="104">
        <v>0</v>
      </c>
      <c r="FF8" s="104">
        <v>0</v>
      </c>
      <c r="FG8" s="104">
        <v>0</v>
      </c>
      <c r="FH8" s="104">
        <v>0</v>
      </c>
      <c r="FI8" s="104">
        <v>0</v>
      </c>
      <c r="FJ8" s="104">
        <v>0</v>
      </c>
      <c r="FK8" s="104">
        <v>0</v>
      </c>
      <c r="FL8" s="104">
        <v>0</v>
      </c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6">
        <v>192501.30452507257</v>
      </c>
      <c r="GQ8" s="6"/>
      <c r="GR8" s="6">
        <f t="shared" ref="GR8:GR71" si="11">SUM(FT8:GO8)</f>
        <v>0</v>
      </c>
      <c r="GS8" s="6" cm="1">
        <f t="array" ref="GS8:GS180">MMULT(MINVERSE(_xlfn.MUNIT(ROWS(x))-Z/TRANSPOSE(x)),f)</f>
        <v>192501.30452507251</v>
      </c>
      <c r="GT8" s="92" cm="1">
        <f t="array" ref="GT8:GT180">_xlfn.ANCHORARRAY(GS8)-x</f>
        <v>-5.8207660913467407E-11</v>
      </c>
      <c r="GV8" s="2">
        <v>1</v>
      </c>
      <c r="GW8" s="6">
        <f t="array" ref="GW8:GW180">IF(Constraint_Selector_Prep=0,f,x)</f>
        <v>192501.30452507257</v>
      </c>
      <c r="GX8" s="6">
        <f t="array" ref="GX8:GX180">MMULT(MINVERSE(M_prep),MMULT(N_prep,m_exo))</f>
        <v>-7.2759576141834259E-12</v>
      </c>
      <c r="GY8" s="92">
        <f t="array" ref="GY8:GY180">IF(Constraint_Selector_Prep=0,m_endo-x,m_exo-x)</f>
        <v>0</v>
      </c>
    </row>
    <row r="9" spans="1:207" outlineLevel="1" x14ac:dyDescent="0.2">
      <c r="B9" s="103" t="s">
        <v>4</v>
      </c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104">
        <v>0</v>
      </c>
      <c r="BN9" s="104">
        <v>0</v>
      </c>
      <c r="BO9" s="104">
        <v>19080.228252777557</v>
      </c>
      <c r="BP9" s="104">
        <v>0</v>
      </c>
      <c r="BQ9" s="104">
        <v>0</v>
      </c>
      <c r="BR9" s="104">
        <v>0</v>
      </c>
      <c r="BS9" s="104">
        <v>0</v>
      </c>
      <c r="BT9" s="104">
        <v>0</v>
      </c>
      <c r="BU9" s="104">
        <v>0</v>
      </c>
      <c r="BV9" s="104">
        <v>0</v>
      </c>
      <c r="BW9" s="104">
        <v>0</v>
      </c>
      <c r="BX9" s="104">
        <v>0</v>
      </c>
      <c r="BY9" s="104">
        <v>0</v>
      </c>
      <c r="BZ9" s="104">
        <v>0</v>
      </c>
      <c r="CA9" s="104">
        <v>0</v>
      </c>
      <c r="CB9" s="104">
        <v>0</v>
      </c>
      <c r="CC9" s="104">
        <v>0</v>
      </c>
      <c r="CD9" s="104">
        <v>0</v>
      </c>
      <c r="CE9" s="104">
        <v>0</v>
      </c>
      <c r="CF9" s="104">
        <v>0</v>
      </c>
      <c r="CG9" s="104">
        <v>0</v>
      </c>
      <c r="CH9" s="104">
        <v>0</v>
      </c>
      <c r="CI9" s="104">
        <v>0</v>
      </c>
      <c r="CJ9" s="104">
        <v>0</v>
      </c>
      <c r="CK9" s="104">
        <v>0</v>
      </c>
      <c r="CL9" s="104">
        <v>0</v>
      </c>
      <c r="CM9" s="104">
        <v>0</v>
      </c>
      <c r="CN9" s="104">
        <v>0</v>
      </c>
      <c r="CO9" s="104">
        <v>0</v>
      </c>
      <c r="CP9" s="104">
        <v>0</v>
      </c>
      <c r="CQ9" s="104">
        <v>0</v>
      </c>
      <c r="CR9" s="104">
        <v>0</v>
      </c>
      <c r="CS9" s="104">
        <v>0</v>
      </c>
      <c r="CT9" s="104">
        <v>0</v>
      </c>
      <c r="CU9" s="104">
        <v>0</v>
      </c>
      <c r="CV9" s="104">
        <v>0</v>
      </c>
      <c r="CW9" s="104">
        <v>0</v>
      </c>
      <c r="CX9" s="104">
        <v>0</v>
      </c>
      <c r="CY9" s="104">
        <v>0</v>
      </c>
      <c r="CZ9" s="104">
        <v>0</v>
      </c>
      <c r="DA9" s="104">
        <v>0</v>
      </c>
      <c r="DB9" s="104">
        <v>0</v>
      </c>
      <c r="DC9" s="104">
        <v>0</v>
      </c>
      <c r="DD9" s="104">
        <v>0</v>
      </c>
      <c r="DE9" s="104">
        <v>0</v>
      </c>
      <c r="DF9" s="104">
        <v>0</v>
      </c>
      <c r="DG9" s="104">
        <v>0</v>
      </c>
      <c r="DH9" s="104">
        <v>0</v>
      </c>
      <c r="DI9" s="104">
        <v>0</v>
      </c>
      <c r="DJ9" s="104">
        <v>0</v>
      </c>
      <c r="DK9" s="104">
        <v>0</v>
      </c>
      <c r="DL9" s="104">
        <v>0</v>
      </c>
      <c r="DM9" s="104">
        <v>0</v>
      </c>
      <c r="DN9" s="104">
        <v>0</v>
      </c>
      <c r="DO9" s="104">
        <v>0</v>
      </c>
      <c r="DP9" s="104">
        <v>0</v>
      </c>
      <c r="DQ9" s="104">
        <v>0</v>
      </c>
      <c r="DR9" s="104">
        <v>0</v>
      </c>
      <c r="DS9" s="104">
        <v>0</v>
      </c>
      <c r="DT9" s="104">
        <v>0</v>
      </c>
      <c r="DU9" s="104">
        <v>0</v>
      </c>
      <c r="DV9" s="104">
        <v>0</v>
      </c>
      <c r="DW9" s="104">
        <v>0</v>
      </c>
      <c r="DX9" s="104">
        <v>0</v>
      </c>
      <c r="DY9" s="104">
        <v>0</v>
      </c>
      <c r="DZ9" s="104">
        <v>0</v>
      </c>
      <c r="EA9" s="104">
        <v>0</v>
      </c>
      <c r="EB9" s="104">
        <v>0</v>
      </c>
      <c r="EC9" s="104">
        <v>0</v>
      </c>
      <c r="ED9" s="104">
        <v>0</v>
      </c>
      <c r="EE9" s="104">
        <v>0</v>
      </c>
      <c r="EF9" s="104">
        <v>0</v>
      </c>
      <c r="EG9" s="104">
        <v>0</v>
      </c>
      <c r="EH9" s="104">
        <v>0</v>
      </c>
      <c r="EI9" s="104">
        <v>0</v>
      </c>
      <c r="EJ9" s="104">
        <v>0</v>
      </c>
      <c r="EK9" s="104">
        <v>0</v>
      </c>
      <c r="EL9" s="104">
        <v>0</v>
      </c>
      <c r="EM9" s="104">
        <v>0</v>
      </c>
      <c r="EN9" s="104">
        <v>0</v>
      </c>
      <c r="EO9" s="104">
        <v>0</v>
      </c>
      <c r="EP9" s="104">
        <v>0</v>
      </c>
      <c r="EQ9" s="104">
        <v>0</v>
      </c>
      <c r="ER9" s="104">
        <v>0</v>
      </c>
      <c r="ES9" s="104">
        <v>0</v>
      </c>
      <c r="ET9" s="104">
        <v>0</v>
      </c>
      <c r="EU9" s="104">
        <v>0</v>
      </c>
      <c r="EV9" s="104">
        <v>0</v>
      </c>
      <c r="EW9" s="104">
        <v>0</v>
      </c>
      <c r="EX9" s="104">
        <v>0</v>
      </c>
      <c r="EY9" s="104">
        <v>0</v>
      </c>
      <c r="EZ9" s="104">
        <v>0</v>
      </c>
      <c r="FA9" s="104">
        <v>0</v>
      </c>
      <c r="FB9" s="104">
        <v>0</v>
      </c>
      <c r="FC9" s="104">
        <v>45.818181052991207</v>
      </c>
      <c r="FD9" s="104">
        <v>0</v>
      </c>
      <c r="FE9" s="104">
        <v>0</v>
      </c>
      <c r="FF9" s="104">
        <v>0</v>
      </c>
      <c r="FG9" s="104">
        <v>0</v>
      </c>
      <c r="FH9" s="104">
        <v>0</v>
      </c>
      <c r="FI9" s="104">
        <v>0</v>
      </c>
      <c r="FJ9" s="104">
        <v>0</v>
      </c>
      <c r="FK9" s="104">
        <v>0</v>
      </c>
      <c r="FL9" s="104">
        <v>0</v>
      </c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6">
        <v>19126.046433830546</v>
      </c>
      <c r="GQ9" s="6"/>
      <c r="GR9" s="6">
        <f t="shared" si="11"/>
        <v>0</v>
      </c>
      <c r="GS9" s="6">
        <v>19126.046433830536</v>
      </c>
      <c r="GT9" s="92">
        <v>-1.0913936421275139E-11</v>
      </c>
      <c r="GV9" s="2">
        <v>0</v>
      </c>
      <c r="GW9" s="6">
        <v>0</v>
      </c>
      <c r="GX9" s="6">
        <v>19126.046433830543</v>
      </c>
      <c r="GY9" s="92">
        <v>-3.637978807091713E-12</v>
      </c>
    </row>
    <row r="10" spans="1:207" outlineLevel="1" x14ac:dyDescent="0.2">
      <c r="B10" s="103" t="s">
        <v>5</v>
      </c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104">
        <v>0</v>
      </c>
      <c r="BN10" s="104">
        <v>0</v>
      </c>
      <c r="BO10" s="104">
        <v>0</v>
      </c>
      <c r="BP10" s="104">
        <v>7082.7698629338011</v>
      </c>
      <c r="BQ10" s="104">
        <v>0</v>
      </c>
      <c r="BR10" s="104">
        <v>0</v>
      </c>
      <c r="BS10" s="104">
        <v>0</v>
      </c>
      <c r="BT10" s="104">
        <v>0</v>
      </c>
      <c r="BU10" s="104">
        <v>0</v>
      </c>
      <c r="BV10" s="104">
        <v>0</v>
      </c>
      <c r="BW10" s="104">
        <v>0</v>
      </c>
      <c r="BX10" s="104">
        <v>0</v>
      </c>
      <c r="BY10" s="104">
        <v>0</v>
      </c>
      <c r="BZ10" s="104">
        <v>0</v>
      </c>
      <c r="CA10" s="104">
        <v>0</v>
      </c>
      <c r="CB10" s="104">
        <v>0</v>
      </c>
      <c r="CC10" s="104">
        <v>0</v>
      </c>
      <c r="CD10" s="104">
        <v>0</v>
      </c>
      <c r="CE10" s="104">
        <v>0</v>
      </c>
      <c r="CF10" s="104">
        <v>0</v>
      </c>
      <c r="CG10" s="104">
        <v>0</v>
      </c>
      <c r="CH10" s="104">
        <v>0</v>
      </c>
      <c r="CI10" s="104">
        <v>0</v>
      </c>
      <c r="CJ10" s="104">
        <v>0</v>
      </c>
      <c r="CK10" s="104">
        <v>0</v>
      </c>
      <c r="CL10" s="104">
        <v>0</v>
      </c>
      <c r="CM10" s="104">
        <v>0</v>
      </c>
      <c r="CN10" s="104">
        <v>0</v>
      </c>
      <c r="CO10" s="104">
        <v>0</v>
      </c>
      <c r="CP10" s="104">
        <v>0</v>
      </c>
      <c r="CQ10" s="104">
        <v>0</v>
      </c>
      <c r="CR10" s="104">
        <v>0</v>
      </c>
      <c r="CS10" s="104">
        <v>0</v>
      </c>
      <c r="CT10" s="104">
        <v>0</v>
      </c>
      <c r="CU10" s="104">
        <v>0</v>
      </c>
      <c r="CV10" s="104">
        <v>0</v>
      </c>
      <c r="CW10" s="104">
        <v>0</v>
      </c>
      <c r="CX10" s="104">
        <v>0</v>
      </c>
      <c r="CY10" s="104">
        <v>0</v>
      </c>
      <c r="CZ10" s="104">
        <v>0</v>
      </c>
      <c r="DA10" s="104">
        <v>0</v>
      </c>
      <c r="DB10" s="104">
        <v>0</v>
      </c>
      <c r="DC10" s="104">
        <v>0</v>
      </c>
      <c r="DD10" s="104">
        <v>0</v>
      </c>
      <c r="DE10" s="104">
        <v>0</v>
      </c>
      <c r="DF10" s="104">
        <v>0</v>
      </c>
      <c r="DG10" s="104">
        <v>0</v>
      </c>
      <c r="DH10" s="104">
        <v>0</v>
      </c>
      <c r="DI10" s="104">
        <v>0</v>
      </c>
      <c r="DJ10" s="104">
        <v>0</v>
      </c>
      <c r="DK10" s="104">
        <v>0</v>
      </c>
      <c r="DL10" s="104">
        <v>0</v>
      </c>
      <c r="DM10" s="104">
        <v>0</v>
      </c>
      <c r="DN10" s="104">
        <v>0</v>
      </c>
      <c r="DO10" s="104">
        <v>0</v>
      </c>
      <c r="DP10" s="104">
        <v>0</v>
      </c>
      <c r="DQ10" s="104">
        <v>0</v>
      </c>
      <c r="DR10" s="104">
        <v>0</v>
      </c>
      <c r="DS10" s="104">
        <v>0</v>
      </c>
      <c r="DT10" s="104">
        <v>0</v>
      </c>
      <c r="DU10" s="104">
        <v>0</v>
      </c>
      <c r="DV10" s="104">
        <v>0</v>
      </c>
      <c r="DW10" s="104">
        <v>0</v>
      </c>
      <c r="DX10" s="104">
        <v>0</v>
      </c>
      <c r="DY10" s="104">
        <v>0</v>
      </c>
      <c r="DZ10" s="104">
        <v>0</v>
      </c>
      <c r="EA10" s="104">
        <v>0</v>
      </c>
      <c r="EB10" s="104">
        <v>0</v>
      </c>
      <c r="EC10" s="104">
        <v>0</v>
      </c>
      <c r="ED10" s="104">
        <v>0</v>
      </c>
      <c r="EE10" s="104">
        <v>0</v>
      </c>
      <c r="EF10" s="104">
        <v>0</v>
      </c>
      <c r="EG10" s="104">
        <v>0</v>
      </c>
      <c r="EH10" s="104">
        <v>0</v>
      </c>
      <c r="EI10" s="104">
        <v>0</v>
      </c>
      <c r="EJ10" s="104">
        <v>0</v>
      </c>
      <c r="EK10" s="104">
        <v>0</v>
      </c>
      <c r="EL10" s="104">
        <v>0</v>
      </c>
      <c r="EM10" s="104">
        <v>0</v>
      </c>
      <c r="EN10" s="104">
        <v>0</v>
      </c>
      <c r="EO10" s="104">
        <v>0</v>
      </c>
      <c r="EP10" s="104">
        <v>0</v>
      </c>
      <c r="EQ10" s="104">
        <v>0</v>
      </c>
      <c r="ER10" s="104">
        <v>0</v>
      </c>
      <c r="ES10" s="104">
        <v>0</v>
      </c>
      <c r="ET10" s="104">
        <v>0</v>
      </c>
      <c r="EU10" s="104">
        <v>0</v>
      </c>
      <c r="EV10" s="104">
        <v>0</v>
      </c>
      <c r="EW10" s="104">
        <v>0</v>
      </c>
      <c r="EX10" s="104">
        <v>0</v>
      </c>
      <c r="EY10" s="104">
        <v>0</v>
      </c>
      <c r="EZ10" s="104">
        <v>0</v>
      </c>
      <c r="FA10" s="104">
        <v>0</v>
      </c>
      <c r="FB10" s="104">
        <v>0</v>
      </c>
      <c r="FC10" s="104">
        <v>80.181800457729111</v>
      </c>
      <c r="FD10" s="104">
        <v>0</v>
      </c>
      <c r="FE10" s="104">
        <v>0</v>
      </c>
      <c r="FF10" s="104">
        <v>0</v>
      </c>
      <c r="FG10" s="104">
        <v>0</v>
      </c>
      <c r="FH10" s="104">
        <v>0</v>
      </c>
      <c r="FI10" s="104">
        <v>0</v>
      </c>
      <c r="FJ10" s="104">
        <v>0</v>
      </c>
      <c r="FK10" s="104">
        <v>0</v>
      </c>
      <c r="FL10" s="104">
        <v>0</v>
      </c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6">
        <v>7162.95166339153</v>
      </c>
      <c r="GQ10" s="6"/>
      <c r="GR10" s="6">
        <f t="shared" si="11"/>
        <v>0</v>
      </c>
      <c r="GS10" s="6">
        <v>7162.9516633915346</v>
      </c>
      <c r="GT10" s="92">
        <v>4.5474735088646412E-12</v>
      </c>
      <c r="GV10" s="2">
        <v>0</v>
      </c>
      <c r="GW10" s="6">
        <v>0</v>
      </c>
      <c r="GX10" s="6">
        <v>7162.9516633915355</v>
      </c>
      <c r="GY10" s="92">
        <v>5.4569682106375694E-12</v>
      </c>
    </row>
    <row r="11" spans="1:207" outlineLevel="1" x14ac:dyDescent="0.2">
      <c r="B11" s="103" t="s">
        <v>6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104">
        <v>0</v>
      </c>
      <c r="BN11" s="104">
        <v>0</v>
      </c>
      <c r="BO11" s="104">
        <v>0</v>
      </c>
      <c r="BP11" s="104">
        <v>0</v>
      </c>
      <c r="BQ11" s="104">
        <v>84842.909493627099</v>
      </c>
      <c r="BR11" s="104">
        <v>6321.3129960948709</v>
      </c>
      <c r="BS11" s="104">
        <v>20251.400983852291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4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119.13203530415193</v>
      </c>
      <c r="FB11" s="104">
        <v>5.2250892677259628</v>
      </c>
      <c r="FC11" s="104">
        <v>1058.5225431477229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6">
        <v>112598.50314129386</v>
      </c>
      <c r="GQ11" s="6"/>
      <c r="GR11" s="6">
        <f t="shared" si="11"/>
        <v>0</v>
      </c>
      <c r="GS11" s="6">
        <v>112598.50314129396</v>
      </c>
      <c r="GT11" s="92">
        <v>1.0186340659856796E-10</v>
      </c>
      <c r="GV11" s="2">
        <v>0</v>
      </c>
      <c r="GW11" s="6">
        <v>0</v>
      </c>
      <c r="GX11" s="6">
        <v>112598.50314129387</v>
      </c>
      <c r="GY11" s="92">
        <v>1.4551915228366852E-11</v>
      </c>
    </row>
    <row r="12" spans="1:207" outlineLevel="1" x14ac:dyDescent="0.2">
      <c r="B12" s="103" t="s">
        <v>264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104">
        <v>0</v>
      </c>
      <c r="BN12" s="104">
        <v>0</v>
      </c>
      <c r="BO12" s="104">
        <v>0</v>
      </c>
      <c r="BP12" s="104">
        <v>0</v>
      </c>
      <c r="BQ12" s="104">
        <v>0</v>
      </c>
      <c r="BR12" s="104">
        <v>69141.142160875956</v>
      </c>
      <c r="BS12" s="104">
        <v>4916.3633828318907</v>
      </c>
      <c r="BT12" s="104">
        <v>0</v>
      </c>
      <c r="BU12" s="104">
        <v>0</v>
      </c>
      <c r="BV12" s="104">
        <v>0</v>
      </c>
      <c r="BW12" s="104">
        <v>0</v>
      </c>
      <c r="BX12" s="104">
        <v>0</v>
      </c>
      <c r="BY12" s="104">
        <v>0</v>
      </c>
      <c r="BZ12" s="104">
        <v>0</v>
      </c>
      <c r="CA12" s="104">
        <v>0</v>
      </c>
      <c r="CB12" s="104">
        <v>0</v>
      </c>
      <c r="CC12" s="104">
        <v>0</v>
      </c>
      <c r="CD12" s="104">
        <v>0</v>
      </c>
      <c r="CE12" s="104">
        <v>0</v>
      </c>
      <c r="CF12" s="104">
        <v>0</v>
      </c>
      <c r="CG12" s="104">
        <v>0</v>
      </c>
      <c r="CH12" s="104">
        <v>0</v>
      </c>
      <c r="CI12" s="104">
        <v>0</v>
      </c>
      <c r="CJ12" s="104">
        <v>0</v>
      </c>
      <c r="CK12" s="104">
        <v>0</v>
      </c>
      <c r="CL12" s="104">
        <v>0</v>
      </c>
      <c r="CM12" s="104">
        <v>0</v>
      </c>
      <c r="CN12" s="104">
        <v>0</v>
      </c>
      <c r="CO12" s="104">
        <v>0</v>
      </c>
      <c r="CP12" s="104">
        <v>0</v>
      </c>
      <c r="CQ12" s="104">
        <v>0</v>
      </c>
      <c r="CR12" s="104">
        <v>0</v>
      </c>
      <c r="CS12" s="104">
        <v>0</v>
      </c>
      <c r="CT12" s="104">
        <v>0</v>
      </c>
      <c r="CU12" s="104">
        <v>0</v>
      </c>
      <c r="CV12" s="104">
        <v>0</v>
      </c>
      <c r="CW12" s="104">
        <v>0</v>
      </c>
      <c r="CX12" s="104">
        <v>0</v>
      </c>
      <c r="CY12" s="104">
        <v>0</v>
      </c>
      <c r="CZ12" s="104">
        <v>0</v>
      </c>
      <c r="DA12" s="104">
        <v>0</v>
      </c>
      <c r="DB12" s="104">
        <v>0</v>
      </c>
      <c r="DC12" s="104">
        <v>0</v>
      </c>
      <c r="DD12" s="104">
        <v>0</v>
      </c>
      <c r="DE12" s="104">
        <v>0</v>
      </c>
      <c r="DF12" s="104">
        <v>0</v>
      </c>
      <c r="DG12" s="104">
        <v>0</v>
      </c>
      <c r="DH12" s="104">
        <v>0</v>
      </c>
      <c r="DI12" s="104">
        <v>0</v>
      </c>
      <c r="DJ12" s="104">
        <v>0</v>
      </c>
      <c r="DK12" s="104">
        <v>0</v>
      </c>
      <c r="DL12" s="104">
        <v>0</v>
      </c>
      <c r="DM12" s="104">
        <v>0</v>
      </c>
      <c r="DN12" s="104">
        <v>0</v>
      </c>
      <c r="DO12" s="104">
        <v>0</v>
      </c>
      <c r="DP12" s="104">
        <v>0</v>
      </c>
      <c r="DQ12" s="104">
        <v>0</v>
      </c>
      <c r="DR12" s="104">
        <v>0</v>
      </c>
      <c r="DS12" s="104">
        <v>0</v>
      </c>
      <c r="DT12" s="104">
        <v>0</v>
      </c>
      <c r="DU12" s="104">
        <v>0</v>
      </c>
      <c r="DV12" s="104">
        <v>0</v>
      </c>
      <c r="DW12" s="104">
        <v>0</v>
      </c>
      <c r="DX12" s="104">
        <v>0</v>
      </c>
      <c r="DY12" s="104">
        <v>0</v>
      </c>
      <c r="DZ12" s="104">
        <v>0</v>
      </c>
      <c r="EA12" s="104">
        <v>0</v>
      </c>
      <c r="EB12" s="104">
        <v>0</v>
      </c>
      <c r="EC12" s="104">
        <v>0</v>
      </c>
      <c r="ED12" s="104">
        <v>0</v>
      </c>
      <c r="EE12" s="104">
        <v>0</v>
      </c>
      <c r="EF12" s="104">
        <v>0</v>
      </c>
      <c r="EG12" s="104">
        <v>0</v>
      </c>
      <c r="EH12" s="104">
        <v>0</v>
      </c>
      <c r="EI12" s="104">
        <v>0</v>
      </c>
      <c r="EJ12" s="104">
        <v>0</v>
      </c>
      <c r="EK12" s="104">
        <v>0</v>
      </c>
      <c r="EL12" s="104">
        <v>0</v>
      </c>
      <c r="EM12" s="104">
        <v>0</v>
      </c>
      <c r="EN12" s="104">
        <v>0</v>
      </c>
      <c r="EO12" s="104">
        <v>0</v>
      </c>
      <c r="EP12" s="104">
        <v>0</v>
      </c>
      <c r="EQ12" s="104">
        <v>0</v>
      </c>
      <c r="ER12" s="104">
        <v>0</v>
      </c>
      <c r="ES12" s="104">
        <v>0</v>
      </c>
      <c r="ET12" s="104">
        <v>0</v>
      </c>
      <c r="EU12" s="104">
        <v>0</v>
      </c>
      <c r="EV12" s="104">
        <v>0</v>
      </c>
      <c r="EW12" s="104">
        <v>0</v>
      </c>
      <c r="EX12" s="104">
        <v>0</v>
      </c>
      <c r="EY12" s="104">
        <v>0</v>
      </c>
      <c r="EZ12" s="104">
        <v>0</v>
      </c>
      <c r="FA12" s="104">
        <v>13.502371207045169</v>
      </c>
      <c r="FB12" s="104">
        <v>0</v>
      </c>
      <c r="FC12" s="104">
        <v>4.1838847445929028</v>
      </c>
      <c r="FD12" s="104">
        <v>0</v>
      </c>
      <c r="FE12" s="104">
        <v>0</v>
      </c>
      <c r="FF12" s="104">
        <v>0</v>
      </c>
      <c r="FG12" s="104">
        <v>0</v>
      </c>
      <c r="FH12" s="104">
        <v>0</v>
      </c>
      <c r="FI12" s="104">
        <v>0</v>
      </c>
      <c r="FJ12" s="104">
        <v>0</v>
      </c>
      <c r="FK12" s="104">
        <v>0</v>
      </c>
      <c r="FL12" s="104">
        <v>0</v>
      </c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6">
        <v>74075.191799659471</v>
      </c>
      <c r="GQ12" s="6"/>
      <c r="GR12" s="6">
        <f t="shared" si="11"/>
        <v>0</v>
      </c>
      <c r="GS12" s="6">
        <v>74075.191799659529</v>
      </c>
      <c r="GT12" s="92">
        <v>5.8207660913467407E-11</v>
      </c>
      <c r="GV12" s="2">
        <v>0</v>
      </c>
      <c r="GW12" s="6">
        <v>0</v>
      </c>
      <c r="GX12" s="6">
        <v>74075.19179965934</v>
      </c>
      <c r="GY12" s="92">
        <v>-1.3096723705530167E-10</v>
      </c>
    </row>
    <row r="13" spans="1:207" outlineLevel="1" x14ac:dyDescent="0.2">
      <c r="B13" s="103" t="s">
        <v>7</v>
      </c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104">
        <v>0</v>
      </c>
      <c r="BN13" s="104">
        <v>0</v>
      </c>
      <c r="BO13" s="104">
        <v>0</v>
      </c>
      <c r="BP13" s="104">
        <v>0</v>
      </c>
      <c r="BQ13" s="104">
        <v>1.0253247723858265</v>
      </c>
      <c r="BR13" s="104">
        <v>226634.06132061238</v>
      </c>
      <c r="BS13" s="104">
        <v>26596.43045343789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4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37.644663702147767</v>
      </c>
      <c r="FB13" s="104">
        <v>909.82233180605988</v>
      </c>
      <c r="FC13" s="104">
        <v>2648.3985946026692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6">
        <v>256827.38268893352</v>
      </c>
      <c r="GQ13" s="6"/>
      <c r="GR13" s="6">
        <f t="shared" si="11"/>
        <v>0</v>
      </c>
      <c r="GS13" s="6">
        <v>256827.38268893369</v>
      </c>
      <c r="GT13" s="92">
        <v>1.7462298274040222E-10</v>
      </c>
      <c r="GV13" s="2">
        <v>0</v>
      </c>
      <c r="GW13" s="6">
        <v>0</v>
      </c>
      <c r="GX13" s="6">
        <v>256827.38268893337</v>
      </c>
      <c r="GY13" s="92">
        <v>-1.4551915228366852E-10</v>
      </c>
    </row>
    <row r="14" spans="1:207" outlineLevel="1" x14ac:dyDescent="0.2">
      <c r="B14" s="103" t="s">
        <v>8</v>
      </c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104">
        <v>0</v>
      </c>
      <c r="BN14" s="104">
        <v>0</v>
      </c>
      <c r="BO14" s="104">
        <v>0</v>
      </c>
      <c r="BP14" s="104">
        <v>0</v>
      </c>
      <c r="BQ14" s="104">
        <v>0</v>
      </c>
      <c r="BR14" s="104">
        <v>1757.4800982531001</v>
      </c>
      <c r="BS14" s="104">
        <v>71823.240011862232</v>
      </c>
      <c r="BT14" s="104">
        <v>14565.308731179377</v>
      </c>
      <c r="BU14" s="104">
        <v>0</v>
      </c>
      <c r="BV14" s="104">
        <v>0</v>
      </c>
      <c r="BW14" s="104">
        <v>0</v>
      </c>
      <c r="BX14" s="104">
        <v>0</v>
      </c>
      <c r="BY14" s="104">
        <v>0</v>
      </c>
      <c r="BZ14" s="104">
        <v>0</v>
      </c>
      <c r="CA14" s="104">
        <v>0</v>
      </c>
      <c r="CB14" s="104">
        <v>0</v>
      </c>
      <c r="CC14" s="104">
        <v>0</v>
      </c>
      <c r="CD14" s="104">
        <v>0</v>
      </c>
      <c r="CE14" s="104">
        <v>0</v>
      </c>
      <c r="CF14" s="104">
        <v>0</v>
      </c>
      <c r="CG14" s="104">
        <v>0</v>
      </c>
      <c r="CH14" s="104">
        <v>0</v>
      </c>
      <c r="CI14" s="104">
        <v>0</v>
      </c>
      <c r="CJ14" s="104">
        <v>0</v>
      </c>
      <c r="CK14" s="104">
        <v>0</v>
      </c>
      <c r="CL14" s="104">
        <v>0</v>
      </c>
      <c r="CM14" s="104">
        <v>0</v>
      </c>
      <c r="CN14" s="104">
        <v>0</v>
      </c>
      <c r="CO14" s="104">
        <v>0</v>
      </c>
      <c r="CP14" s="104">
        <v>0</v>
      </c>
      <c r="CQ14" s="104">
        <v>0</v>
      </c>
      <c r="CR14" s="104">
        <v>0</v>
      </c>
      <c r="CS14" s="104">
        <v>0</v>
      </c>
      <c r="CT14" s="104">
        <v>0</v>
      </c>
      <c r="CU14" s="104">
        <v>0</v>
      </c>
      <c r="CV14" s="104">
        <v>0</v>
      </c>
      <c r="CW14" s="104">
        <v>0</v>
      </c>
      <c r="CX14" s="104">
        <v>0</v>
      </c>
      <c r="CY14" s="104">
        <v>0</v>
      </c>
      <c r="CZ14" s="104">
        <v>0</v>
      </c>
      <c r="DA14" s="104">
        <v>0</v>
      </c>
      <c r="DB14" s="104">
        <v>0</v>
      </c>
      <c r="DC14" s="104">
        <v>0</v>
      </c>
      <c r="DD14" s="104">
        <v>0</v>
      </c>
      <c r="DE14" s="104">
        <v>0</v>
      </c>
      <c r="DF14" s="104">
        <v>0</v>
      </c>
      <c r="DG14" s="104">
        <v>0</v>
      </c>
      <c r="DH14" s="104">
        <v>0</v>
      </c>
      <c r="DI14" s="104">
        <v>0</v>
      </c>
      <c r="DJ14" s="104">
        <v>0</v>
      </c>
      <c r="DK14" s="104">
        <v>0</v>
      </c>
      <c r="DL14" s="104">
        <v>0</v>
      </c>
      <c r="DM14" s="104">
        <v>0</v>
      </c>
      <c r="DN14" s="104">
        <v>0</v>
      </c>
      <c r="DO14" s="104">
        <v>0</v>
      </c>
      <c r="DP14" s="104">
        <v>0</v>
      </c>
      <c r="DQ14" s="104">
        <v>0</v>
      </c>
      <c r="DR14" s="104">
        <v>0</v>
      </c>
      <c r="DS14" s="104">
        <v>0</v>
      </c>
      <c r="DT14" s="104">
        <v>0</v>
      </c>
      <c r="DU14" s="104">
        <v>0</v>
      </c>
      <c r="DV14" s="104">
        <v>0</v>
      </c>
      <c r="DW14" s="104">
        <v>0</v>
      </c>
      <c r="DX14" s="104">
        <v>0</v>
      </c>
      <c r="DY14" s="104">
        <v>0</v>
      </c>
      <c r="DZ14" s="104">
        <v>0</v>
      </c>
      <c r="EA14" s="104">
        <v>0</v>
      </c>
      <c r="EB14" s="104">
        <v>0</v>
      </c>
      <c r="EC14" s="104">
        <v>0</v>
      </c>
      <c r="ED14" s="104">
        <v>0</v>
      </c>
      <c r="EE14" s="104">
        <v>0</v>
      </c>
      <c r="EF14" s="104">
        <v>0</v>
      </c>
      <c r="EG14" s="104">
        <v>0</v>
      </c>
      <c r="EH14" s="104">
        <v>0</v>
      </c>
      <c r="EI14" s="104">
        <v>0</v>
      </c>
      <c r="EJ14" s="104">
        <v>0</v>
      </c>
      <c r="EK14" s="104">
        <v>0</v>
      </c>
      <c r="EL14" s="104">
        <v>0</v>
      </c>
      <c r="EM14" s="104">
        <v>0</v>
      </c>
      <c r="EN14" s="104">
        <v>0</v>
      </c>
      <c r="EO14" s="104">
        <v>0</v>
      </c>
      <c r="EP14" s="104">
        <v>0</v>
      </c>
      <c r="EQ14" s="104">
        <v>0</v>
      </c>
      <c r="ER14" s="104">
        <v>0</v>
      </c>
      <c r="ES14" s="104">
        <v>0</v>
      </c>
      <c r="ET14" s="104">
        <v>0</v>
      </c>
      <c r="EU14" s="104">
        <v>0</v>
      </c>
      <c r="EV14" s="104">
        <v>0</v>
      </c>
      <c r="EW14" s="104">
        <v>0</v>
      </c>
      <c r="EX14" s="104">
        <v>0</v>
      </c>
      <c r="EY14" s="104">
        <v>0</v>
      </c>
      <c r="EZ14" s="104">
        <v>0</v>
      </c>
      <c r="FA14" s="104">
        <v>317.70411430497813</v>
      </c>
      <c r="FB14" s="104">
        <v>1253.2590259200183</v>
      </c>
      <c r="FC14" s="104">
        <v>338.89459781037766</v>
      </c>
      <c r="FD14" s="104">
        <v>0</v>
      </c>
      <c r="FE14" s="104">
        <v>0</v>
      </c>
      <c r="FF14" s="104">
        <v>0</v>
      </c>
      <c r="FG14" s="104">
        <v>0</v>
      </c>
      <c r="FH14" s="104">
        <v>0</v>
      </c>
      <c r="FI14" s="104">
        <v>0</v>
      </c>
      <c r="FJ14" s="104">
        <v>0</v>
      </c>
      <c r="FK14" s="104">
        <v>0</v>
      </c>
      <c r="FL14" s="104">
        <v>0</v>
      </c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6">
        <v>90055.886579330079</v>
      </c>
      <c r="GQ14" s="6"/>
      <c r="GR14" s="6">
        <f t="shared" si="11"/>
        <v>0</v>
      </c>
      <c r="GS14" s="6">
        <v>90055.886579330137</v>
      </c>
      <c r="GT14" s="92">
        <v>5.8207660913467407E-11</v>
      </c>
      <c r="GV14" s="2">
        <v>0</v>
      </c>
      <c r="GW14" s="6">
        <v>0</v>
      </c>
      <c r="GX14" s="6">
        <v>90055.886579330123</v>
      </c>
      <c r="GY14" s="92">
        <v>4.3655745685100555E-11</v>
      </c>
    </row>
    <row r="15" spans="1:207" outlineLevel="1" x14ac:dyDescent="0.2">
      <c r="B15" s="103" t="s">
        <v>9</v>
      </c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47631.80936901852</v>
      </c>
      <c r="BW15" s="104">
        <v>15046.70582319494</v>
      </c>
      <c r="BX15" s="104">
        <v>5811.7265113966623</v>
      </c>
      <c r="BY15" s="104">
        <v>22785.847442485741</v>
      </c>
      <c r="BZ15" s="104">
        <v>7984.0683861276866</v>
      </c>
      <c r="CA15" s="104">
        <v>32124.246403393965</v>
      </c>
      <c r="CB15" s="104">
        <v>29273.731311196851</v>
      </c>
      <c r="CC15" s="104">
        <v>14966.735895811504</v>
      </c>
      <c r="CD15" s="104">
        <v>12920.648169108394</v>
      </c>
      <c r="CE15" s="104">
        <v>60441.458097578325</v>
      </c>
      <c r="CF15" s="104">
        <v>16359.497017872649</v>
      </c>
      <c r="CG15" s="104">
        <v>8402.694963986678</v>
      </c>
      <c r="CH15" s="104">
        <v>979.07160380483708</v>
      </c>
      <c r="CI15" s="104">
        <v>21915.634065278005</v>
      </c>
      <c r="CJ15" s="104">
        <v>43.417919725497725</v>
      </c>
      <c r="CK15" s="104">
        <v>387.20572589854544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5.5030722688953881</v>
      </c>
      <c r="CS15" s="104">
        <v>366.04329708615307</v>
      </c>
      <c r="CT15" s="104">
        <v>0</v>
      </c>
      <c r="CU15" s="104">
        <v>0</v>
      </c>
      <c r="CV15" s="104">
        <v>0</v>
      </c>
      <c r="CW15" s="104">
        <v>0</v>
      </c>
      <c r="CX15" s="104">
        <v>3.239695311071366E-2</v>
      </c>
      <c r="CY15" s="104">
        <v>848.84737004044689</v>
      </c>
      <c r="CZ15" s="104">
        <v>4.9257295214656303</v>
      </c>
      <c r="DA15" s="104">
        <v>0</v>
      </c>
      <c r="DB15" s="104">
        <v>30.033120743468309</v>
      </c>
      <c r="DC15" s="104">
        <v>207.60808379708666</v>
      </c>
      <c r="DD15" s="104">
        <v>185.80627171795211</v>
      </c>
      <c r="DE15" s="104">
        <v>0</v>
      </c>
      <c r="DF15" s="104">
        <v>0</v>
      </c>
      <c r="DG15" s="104">
        <v>0.12925034418128475</v>
      </c>
      <c r="DH15" s="104">
        <v>0</v>
      </c>
      <c r="DI15" s="104">
        <v>0</v>
      </c>
      <c r="DJ15" s="104">
        <v>116.89209237096192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236.64147366403984</v>
      </c>
      <c r="DQ15" s="104">
        <v>972.72600264541472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0</v>
      </c>
      <c r="EH15" s="104">
        <v>0</v>
      </c>
      <c r="EI15" s="104">
        <v>0</v>
      </c>
      <c r="EJ15" s="104">
        <v>0</v>
      </c>
      <c r="EK15" s="104">
        <v>0</v>
      </c>
      <c r="EL15" s="104">
        <v>0</v>
      </c>
      <c r="EM15" s="104">
        <v>0</v>
      </c>
      <c r="EN15" s="104">
        <v>0</v>
      </c>
      <c r="EO15" s="104">
        <v>0</v>
      </c>
      <c r="EP15" s="104">
        <v>0</v>
      </c>
      <c r="EQ15" s="104">
        <v>0</v>
      </c>
      <c r="ER15" s="104">
        <v>0</v>
      </c>
      <c r="ES15" s="104">
        <v>0</v>
      </c>
      <c r="ET15" s="104">
        <v>0</v>
      </c>
      <c r="EU15" s="104">
        <v>0</v>
      </c>
      <c r="EV15" s="104">
        <v>0</v>
      </c>
      <c r="EW15" s="104">
        <v>0</v>
      </c>
      <c r="EX15" s="104">
        <v>0</v>
      </c>
      <c r="EY15" s="104">
        <v>0</v>
      </c>
      <c r="EZ15" s="104">
        <v>0</v>
      </c>
      <c r="FA15" s="104">
        <v>0.14377129225833712</v>
      </c>
      <c r="FB15" s="104">
        <v>0.17313965945474813</v>
      </c>
      <c r="FC15" s="104">
        <v>1009.8740693192808</v>
      </c>
      <c r="FD15" s="104">
        <v>0</v>
      </c>
      <c r="FE15" s="104">
        <v>0</v>
      </c>
      <c r="FF15" s="104">
        <v>0</v>
      </c>
      <c r="FG15" s="104">
        <v>0</v>
      </c>
      <c r="FH15" s="104">
        <v>0</v>
      </c>
      <c r="FI15" s="104">
        <v>0</v>
      </c>
      <c r="FJ15" s="104">
        <v>0</v>
      </c>
      <c r="FK15" s="104">
        <v>0</v>
      </c>
      <c r="FL15" s="104">
        <v>0</v>
      </c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6">
        <v>301059.87784730288</v>
      </c>
      <c r="GQ15" s="6"/>
      <c r="GR15" s="6">
        <f t="shared" si="11"/>
        <v>0</v>
      </c>
      <c r="GS15" s="6">
        <v>301059.87784730294</v>
      </c>
      <c r="GT15" s="92">
        <v>5.8207660913467407E-11</v>
      </c>
      <c r="GV15" s="2">
        <v>0</v>
      </c>
      <c r="GW15" s="6">
        <v>0</v>
      </c>
      <c r="GX15" s="6">
        <v>301059.87784730305</v>
      </c>
      <c r="GY15" s="92">
        <v>1.7462298274040222E-10</v>
      </c>
    </row>
    <row r="16" spans="1:207" outlineLevel="1" x14ac:dyDescent="0.2">
      <c r="B16" s="103" t="s">
        <v>10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104">
        <v>0</v>
      </c>
      <c r="BN16" s="104">
        <v>0</v>
      </c>
      <c r="BO16" s="104">
        <v>0</v>
      </c>
      <c r="BP16" s="104">
        <v>0</v>
      </c>
      <c r="BQ16" s="104">
        <v>0</v>
      </c>
      <c r="BR16" s="104">
        <v>0</v>
      </c>
      <c r="BS16" s="104">
        <v>0</v>
      </c>
      <c r="BT16" s="104">
        <v>0</v>
      </c>
      <c r="BU16" s="104">
        <v>0</v>
      </c>
      <c r="BV16" s="104">
        <v>0</v>
      </c>
      <c r="BW16" s="104">
        <v>0.24678204282498326</v>
      </c>
      <c r="BX16" s="104">
        <v>0.1086746610605431</v>
      </c>
      <c r="BY16" s="104">
        <v>168.31185368420003</v>
      </c>
      <c r="BZ16" s="104">
        <v>13.989582491882944</v>
      </c>
      <c r="CA16" s="104">
        <v>37.073907809716523</v>
      </c>
      <c r="CB16" s="104">
        <v>7.3367637517830602</v>
      </c>
      <c r="CC16" s="104">
        <v>3.8398380241391892</v>
      </c>
      <c r="CD16" s="104">
        <v>0</v>
      </c>
      <c r="CE16" s="104">
        <v>0</v>
      </c>
      <c r="CF16" s="104">
        <v>2.8866706844206753</v>
      </c>
      <c r="CG16" s="104">
        <v>0</v>
      </c>
      <c r="CH16" s="104">
        <v>0</v>
      </c>
      <c r="CI16" s="104">
        <v>96.857891889805003</v>
      </c>
      <c r="CJ16" s="104">
        <v>44494.713022485608</v>
      </c>
      <c r="CK16" s="104">
        <v>34828.921116061043</v>
      </c>
      <c r="CL16" s="104">
        <v>19963.999867915732</v>
      </c>
      <c r="CM16" s="104">
        <v>0</v>
      </c>
      <c r="CN16" s="104">
        <v>0</v>
      </c>
      <c r="CO16" s="104">
        <v>0</v>
      </c>
      <c r="CP16" s="104">
        <v>0</v>
      </c>
      <c r="CQ16" s="104">
        <v>0</v>
      </c>
      <c r="CR16" s="104">
        <v>0</v>
      </c>
      <c r="CS16" s="104">
        <v>0</v>
      </c>
      <c r="CT16" s="104">
        <v>0</v>
      </c>
      <c r="CU16" s="104">
        <v>0</v>
      </c>
      <c r="CV16" s="104">
        <v>0</v>
      </c>
      <c r="CW16" s="104">
        <v>0</v>
      </c>
      <c r="CX16" s="104">
        <v>0</v>
      </c>
      <c r="CY16" s="104">
        <v>3.9061558541560633</v>
      </c>
      <c r="CZ16" s="104">
        <v>0</v>
      </c>
      <c r="DA16" s="104">
        <v>0</v>
      </c>
      <c r="DB16" s="104">
        <v>7.0185718601600749E-2</v>
      </c>
      <c r="DC16" s="104">
        <v>0.43922675511969506</v>
      </c>
      <c r="DD16" s="104">
        <v>0.25357420914126727</v>
      </c>
      <c r="DE16" s="104">
        <v>0</v>
      </c>
      <c r="DF16" s="104">
        <v>0</v>
      </c>
      <c r="DG16" s="104">
        <v>0</v>
      </c>
      <c r="DH16" s="104">
        <v>0</v>
      </c>
      <c r="DI16" s="104">
        <v>0</v>
      </c>
      <c r="DJ16" s="104">
        <v>0</v>
      </c>
      <c r="DK16" s="104">
        <v>0</v>
      </c>
      <c r="DL16" s="104">
        <v>0</v>
      </c>
      <c r="DM16" s="104">
        <v>0</v>
      </c>
      <c r="DN16" s="104">
        <v>0</v>
      </c>
      <c r="DO16" s="104">
        <v>0</v>
      </c>
      <c r="DP16" s="104">
        <v>0</v>
      </c>
      <c r="DQ16" s="104">
        <v>8.9404346420727236</v>
      </c>
      <c r="DR16" s="104">
        <v>0</v>
      </c>
      <c r="DS16" s="104">
        <v>0</v>
      </c>
      <c r="DT16" s="104">
        <v>0</v>
      </c>
      <c r="DU16" s="104">
        <v>0</v>
      </c>
      <c r="DV16" s="104">
        <v>0</v>
      </c>
      <c r="DW16" s="104">
        <v>0</v>
      </c>
      <c r="DX16" s="104">
        <v>0</v>
      </c>
      <c r="DY16" s="104">
        <v>0</v>
      </c>
      <c r="DZ16" s="104">
        <v>0</v>
      </c>
      <c r="EA16" s="104">
        <v>0</v>
      </c>
      <c r="EB16" s="104">
        <v>0</v>
      </c>
      <c r="EC16" s="104">
        <v>0</v>
      </c>
      <c r="ED16" s="104">
        <v>0</v>
      </c>
      <c r="EE16" s="104">
        <v>0</v>
      </c>
      <c r="EF16" s="104">
        <v>0</v>
      </c>
      <c r="EG16" s="104">
        <v>0</v>
      </c>
      <c r="EH16" s="104">
        <v>0</v>
      </c>
      <c r="EI16" s="104">
        <v>0</v>
      </c>
      <c r="EJ16" s="104">
        <v>0</v>
      </c>
      <c r="EK16" s="104">
        <v>0</v>
      </c>
      <c r="EL16" s="104">
        <v>0</v>
      </c>
      <c r="EM16" s="104">
        <v>0</v>
      </c>
      <c r="EN16" s="104">
        <v>0</v>
      </c>
      <c r="EO16" s="104">
        <v>0</v>
      </c>
      <c r="EP16" s="104">
        <v>0</v>
      </c>
      <c r="EQ16" s="104">
        <v>0</v>
      </c>
      <c r="ER16" s="104">
        <v>0</v>
      </c>
      <c r="ES16" s="104">
        <v>0</v>
      </c>
      <c r="ET16" s="104">
        <v>0</v>
      </c>
      <c r="EU16" s="104">
        <v>0</v>
      </c>
      <c r="EV16" s="104">
        <v>0</v>
      </c>
      <c r="EW16" s="104">
        <v>0</v>
      </c>
      <c r="EX16" s="104">
        <v>0</v>
      </c>
      <c r="EY16" s="104">
        <v>0</v>
      </c>
      <c r="EZ16" s="104">
        <v>0</v>
      </c>
      <c r="FA16" s="104">
        <v>1.6454889517659485E-2</v>
      </c>
      <c r="FB16" s="104">
        <v>8.7337251677920794E-2</v>
      </c>
      <c r="FC16" s="104">
        <v>288.01462073596991</v>
      </c>
      <c r="FD16" s="104">
        <v>0</v>
      </c>
      <c r="FE16" s="104">
        <v>0</v>
      </c>
      <c r="FF16" s="104">
        <v>0</v>
      </c>
      <c r="FG16" s="104">
        <v>0</v>
      </c>
      <c r="FH16" s="104">
        <v>0</v>
      </c>
      <c r="FI16" s="104">
        <v>0</v>
      </c>
      <c r="FJ16" s="104">
        <v>0</v>
      </c>
      <c r="FK16" s="104">
        <v>0</v>
      </c>
      <c r="FL16" s="104">
        <v>0</v>
      </c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6">
        <v>99920.013961558478</v>
      </c>
      <c r="GQ16" s="6"/>
      <c r="GR16" s="6">
        <f t="shared" si="11"/>
        <v>0</v>
      </c>
      <c r="GS16" s="6">
        <v>99920.01396155839</v>
      </c>
      <c r="GT16" s="92">
        <v>-8.7311491370201111E-11</v>
      </c>
      <c r="GV16" s="2">
        <v>0</v>
      </c>
      <c r="GW16" s="6">
        <v>0</v>
      </c>
      <c r="GX16" s="6">
        <v>99920.013961558405</v>
      </c>
      <c r="GY16" s="92">
        <v>-7.2759576141834259E-11</v>
      </c>
    </row>
    <row r="17" spans="2:207" outlineLevel="1" x14ac:dyDescent="0.2">
      <c r="B17" s="103" t="s">
        <v>11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104">
        <v>0</v>
      </c>
      <c r="BN17" s="104">
        <v>0</v>
      </c>
      <c r="BO17" s="104">
        <v>0</v>
      </c>
      <c r="BP17" s="104">
        <v>0</v>
      </c>
      <c r="BQ17" s="104">
        <v>0</v>
      </c>
      <c r="BR17" s="104">
        <v>0</v>
      </c>
      <c r="BS17" s="104">
        <v>0</v>
      </c>
      <c r="BT17" s="104">
        <v>0</v>
      </c>
      <c r="BU17" s="104">
        <v>0</v>
      </c>
      <c r="BV17" s="104">
        <v>0</v>
      </c>
      <c r="BW17" s="104">
        <v>0</v>
      </c>
      <c r="BX17" s="104">
        <v>0</v>
      </c>
      <c r="BY17" s="104">
        <v>0</v>
      </c>
      <c r="BZ17" s="104">
        <v>58.717684782251084</v>
      </c>
      <c r="CA17" s="104">
        <v>0</v>
      </c>
      <c r="CB17" s="104">
        <v>0</v>
      </c>
      <c r="CC17" s="104">
        <v>0</v>
      </c>
      <c r="CD17" s="104">
        <v>0</v>
      </c>
      <c r="CE17" s="104">
        <v>0</v>
      </c>
      <c r="CF17" s="104">
        <v>0</v>
      </c>
      <c r="CG17" s="104">
        <v>0</v>
      </c>
      <c r="CH17" s="104">
        <v>0</v>
      </c>
      <c r="CI17" s="104">
        <v>0</v>
      </c>
      <c r="CJ17" s="104">
        <v>0</v>
      </c>
      <c r="CK17" s="104">
        <v>0</v>
      </c>
      <c r="CL17" s="104">
        <v>0</v>
      </c>
      <c r="CM17" s="104">
        <v>19305.948723539983</v>
      </c>
      <c r="CN17" s="104">
        <v>3999.8950806780736</v>
      </c>
      <c r="CO17" s="104">
        <v>1731.5962589147975</v>
      </c>
      <c r="CP17" s="104">
        <v>4834.7360038759834</v>
      </c>
      <c r="CQ17" s="104">
        <v>254.18957303477757</v>
      </c>
      <c r="CR17" s="104">
        <v>31.156214212086212</v>
      </c>
      <c r="CS17" s="104">
        <v>0.3613987919873019</v>
      </c>
      <c r="CT17" s="104">
        <v>0</v>
      </c>
      <c r="CU17" s="104">
        <v>0</v>
      </c>
      <c r="CV17" s="104">
        <v>4.3734699795393572</v>
      </c>
      <c r="CW17" s="104">
        <v>0</v>
      </c>
      <c r="CX17" s="104">
        <v>0</v>
      </c>
      <c r="CY17" s="104">
        <v>23.200542247036729</v>
      </c>
      <c r="CZ17" s="104">
        <v>0</v>
      </c>
      <c r="DA17" s="104">
        <v>260.30072221902412</v>
      </c>
      <c r="DB17" s="104">
        <v>0</v>
      </c>
      <c r="DC17" s="104">
        <v>0</v>
      </c>
      <c r="DD17" s="104">
        <v>12.20306683657002</v>
      </c>
      <c r="DE17" s="104">
        <v>0</v>
      </c>
      <c r="DF17" s="104">
        <v>5.5743637644759021</v>
      </c>
      <c r="DG17" s="104">
        <v>159.17714168666811</v>
      </c>
      <c r="DH17" s="104">
        <v>0</v>
      </c>
      <c r="DI17" s="104">
        <v>0</v>
      </c>
      <c r="DJ17" s="104">
        <v>0</v>
      </c>
      <c r="DK17" s="104">
        <v>0</v>
      </c>
      <c r="DL17" s="104">
        <v>0</v>
      </c>
      <c r="DM17" s="104">
        <v>132.65819834653118</v>
      </c>
      <c r="DN17" s="104">
        <v>0.83556370310010242</v>
      </c>
      <c r="DO17" s="104">
        <v>0</v>
      </c>
      <c r="DP17" s="104">
        <v>12.665350150239671</v>
      </c>
      <c r="DQ17" s="104">
        <v>13.20269926415205</v>
      </c>
      <c r="DR17" s="104">
        <v>0</v>
      </c>
      <c r="DS17" s="104">
        <v>0</v>
      </c>
      <c r="DT17" s="104">
        <v>117.96921213972787</v>
      </c>
      <c r="DU17" s="104">
        <v>0</v>
      </c>
      <c r="DV17" s="104">
        <v>63.725057094444381</v>
      </c>
      <c r="DW17" s="104">
        <v>0</v>
      </c>
      <c r="DX17" s="104">
        <v>0</v>
      </c>
      <c r="DY17" s="104">
        <v>0</v>
      </c>
      <c r="DZ17" s="104">
        <v>0</v>
      </c>
      <c r="EA17" s="104">
        <v>0</v>
      </c>
      <c r="EB17" s="104">
        <v>0</v>
      </c>
      <c r="EC17" s="104">
        <v>0</v>
      </c>
      <c r="ED17" s="104">
        <v>0</v>
      </c>
      <c r="EE17" s="104">
        <v>0</v>
      </c>
      <c r="EF17" s="104">
        <v>0</v>
      </c>
      <c r="EG17" s="104">
        <v>0</v>
      </c>
      <c r="EH17" s="104">
        <v>196.48100948036543</v>
      </c>
      <c r="EI17" s="104">
        <v>0</v>
      </c>
      <c r="EJ17" s="104">
        <v>0</v>
      </c>
      <c r="EK17" s="104">
        <v>0</v>
      </c>
      <c r="EL17" s="104">
        <v>0</v>
      </c>
      <c r="EM17" s="104">
        <v>0</v>
      </c>
      <c r="EN17" s="104">
        <v>0</v>
      </c>
      <c r="EO17" s="104">
        <v>0</v>
      </c>
      <c r="EP17" s="104">
        <v>0</v>
      </c>
      <c r="EQ17" s="104">
        <v>0</v>
      </c>
      <c r="ER17" s="104">
        <v>0</v>
      </c>
      <c r="ES17" s="104">
        <v>0</v>
      </c>
      <c r="ET17" s="104">
        <v>0</v>
      </c>
      <c r="EU17" s="104">
        <v>0</v>
      </c>
      <c r="EV17" s="104">
        <v>0</v>
      </c>
      <c r="EW17" s="104">
        <v>0</v>
      </c>
      <c r="EX17" s="104">
        <v>0</v>
      </c>
      <c r="EY17" s="104">
        <v>0</v>
      </c>
      <c r="EZ17" s="104">
        <v>0</v>
      </c>
      <c r="FA17" s="104">
        <v>2.5751450537826671E-2</v>
      </c>
      <c r="FB17" s="104">
        <v>9.9288271808517601E-3</v>
      </c>
      <c r="FC17" s="104">
        <v>43.749060828901214</v>
      </c>
      <c r="FD17" s="104">
        <v>0</v>
      </c>
      <c r="FE17" s="104">
        <v>0</v>
      </c>
      <c r="FF17" s="104">
        <v>0</v>
      </c>
      <c r="FG17" s="104">
        <v>0</v>
      </c>
      <c r="FH17" s="104">
        <v>0</v>
      </c>
      <c r="FI17" s="104">
        <v>0</v>
      </c>
      <c r="FJ17" s="104">
        <v>0</v>
      </c>
      <c r="FK17" s="104">
        <v>0</v>
      </c>
      <c r="FL17" s="104">
        <v>0</v>
      </c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6">
        <v>31262.752075848439</v>
      </c>
      <c r="GQ17" s="6"/>
      <c r="GR17" s="6">
        <f t="shared" si="11"/>
        <v>0</v>
      </c>
      <c r="GS17" s="6">
        <v>31262.752075848406</v>
      </c>
      <c r="GT17" s="92">
        <v>-3.2741809263825417E-11</v>
      </c>
      <c r="GV17" s="2">
        <v>0</v>
      </c>
      <c r="GW17" s="6">
        <v>0</v>
      </c>
      <c r="GX17" s="6">
        <v>31262.752075848439</v>
      </c>
      <c r="GY17" s="92">
        <v>0</v>
      </c>
    </row>
    <row r="18" spans="2:207" outlineLevel="1" x14ac:dyDescent="0.2">
      <c r="B18" s="103" t="s">
        <v>12</v>
      </c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104">
        <v>0</v>
      </c>
      <c r="BN18" s="104">
        <v>0</v>
      </c>
      <c r="BO18" s="104">
        <v>0</v>
      </c>
      <c r="BP18" s="104">
        <v>0</v>
      </c>
      <c r="BQ18" s="104">
        <v>0</v>
      </c>
      <c r="BR18" s="104">
        <v>0</v>
      </c>
      <c r="BS18" s="104">
        <v>0</v>
      </c>
      <c r="BT18" s="104">
        <v>0</v>
      </c>
      <c r="BU18" s="104">
        <v>0</v>
      </c>
      <c r="BV18" s="104">
        <v>0</v>
      </c>
      <c r="BW18" s="104">
        <v>0</v>
      </c>
      <c r="BX18" s="104">
        <v>0</v>
      </c>
      <c r="BY18" s="104">
        <v>0</v>
      </c>
      <c r="BZ18" s="104">
        <v>0</v>
      </c>
      <c r="CA18" s="104">
        <v>0</v>
      </c>
      <c r="CB18" s="104">
        <v>0</v>
      </c>
      <c r="CC18" s="104">
        <v>0</v>
      </c>
      <c r="CD18" s="104">
        <v>0</v>
      </c>
      <c r="CE18" s="104">
        <v>0</v>
      </c>
      <c r="CF18" s="104">
        <v>0</v>
      </c>
      <c r="CG18" s="104">
        <v>0</v>
      </c>
      <c r="CH18" s="104">
        <v>0</v>
      </c>
      <c r="CI18" s="104">
        <v>0</v>
      </c>
      <c r="CJ18" s="104">
        <v>0</v>
      </c>
      <c r="CK18" s="104">
        <v>0</v>
      </c>
      <c r="CL18" s="104">
        <v>0</v>
      </c>
      <c r="CM18" s="104">
        <v>521.17449754154234</v>
      </c>
      <c r="CN18" s="104">
        <v>943.76270384054078</v>
      </c>
      <c r="CO18" s="104">
        <v>0</v>
      </c>
      <c r="CP18" s="104">
        <v>189.64993179985728</v>
      </c>
      <c r="CQ18" s="104">
        <v>1073.0338466550504</v>
      </c>
      <c r="CR18" s="104">
        <v>22199.014842629251</v>
      </c>
      <c r="CS18" s="104">
        <v>64.116570162989902</v>
      </c>
      <c r="CT18" s="104">
        <v>23.42242162373315</v>
      </c>
      <c r="CU18" s="104">
        <v>0</v>
      </c>
      <c r="CV18" s="104">
        <v>0</v>
      </c>
      <c r="CW18" s="104">
        <v>0</v>
      </c>
      <c r="CX18" s="104">
        <v>0</v>
      </c>
      <c r="CY18" s="104">
        <v>0</v>
      </c>
      <c r="CZ18" s="104">
        <v>0</v>
      </c>
      <c r="DA18" s="104">
        <v>0</v>
      </c>
      <c r="DB18" s="104">
        <v>0</v>
      </c>
      <c r="DC18" s="104">
        <v>1.8048956845024602</v>
      </c>
      <c r="DD18" s="104">
        <v>174.03710143828346</v>
      </c>
      <c r="DE18" s="104">
        <v>0</v>
      </c>
      <c r="DF18" s="104">
        <v>0</v>
      </c>
      <c r="DG18" s="104">
        <v>22.679699308293539</v>
      </c>
      <c r="DH18" s="104">
        <v>0</v>
      </c>
      <c r="DI18" s="104">
        <v>0</v>
      </c>
      <c r="DJ18" s="104">
        <v>0</v>
      </c>
      <c r="DK18" s="104">
        <v>0</v>
      </c>
      <c r="DL18" s="104">
        <v>0</v>
      </c>
      <c r="DM18" s="104">
        <v>0</v>
      </c>
      <c r="DN18" s="104">
        <v>0</v>
      </c>
      <c r="DO18" s="104">
        <v>0</v>
      </c>
      <c r="DP18" s="104">
        <v>0</v>
      </c>
      <c r="DQ18" s="104">
        <v>0</v>
      </c>
      <c r="DR18" s="104">
        <v>0</v>
      </c>
      <c r="DS18" s="104">
        <v>0</v>
      </c>
      <c r="DT18" s="104">
        <v>0</v>
      </c>
      <c r="DU18" s="104">
        <v>0</v>
      </c>
      <c r="DV18" s="104">
        <v>0</v>
      </c>
      <c r="DW18" s="104">
        <v>0</v>
      </c>
      <c r="DX18" s="104">
        <v>0</v>
      </c>
      <c r="DY18" s="104">
        <v>0</v>
      </c>
      <c r="DZ18" s="104">
        <v>0</v>
      </c>
      <c r="EA18" s="104">
        <v>0</v>
      </c>
      <c r="EB18" s="104">
        <v>0</v>
      </c>
      <c r="EC18" s="104">
        <v>0</v>
      </c>
      <c r="ED18" s="104">
        <v>0</v>
      </c>
      <c r="EE18" s="104">
        <v>0</v>
      </c>
      <c r="EF18" s="104">
        <v>0</v>
      </c>
      <c r="EG18" s="104">
        <v>43.380604668775916</v>
      </c>
      <c r="EH18" s="104">
        <v>0</v>
      </c>
      <c r="EI18" s="104">
        <v>0</v>
      </c>
      <c r="EJ18" s="104">
        <v>0</v>
      </c>
      <c r="EK18" s="104">
        <v>0</v>
      </c>
      <c r="EL18" s="104">
        <v>0</v>
      </c>
      <c r="EM18" s="104">
        <v>0</v>
      </c>
      <c r="EN18" s="104">
        <v>0</v>
      </c>
      <c r="EO18" s="104">
        <v>0</v>
      </c>
      <c r="EP18" s="104">
        <v>0</v>
      </c>
      <c r="EQ18" s="104">
        <v>0</v>
      </c>
      <c r="ER18" s="104">
        <v>0</v>
      </c>
      <c r="ES18" s="104">
        <v>0</v>
      </c>
      <c r="ET18" s="104">
        <v>0</v>
      </c>
      <c r="EU18" s="104">
        <v>0</v>
      </c>
      <c r="EV18" s="104">
        <v>0</v>
      </c>
      <c r="EW18" s="104">
        <v>0</v>
      </c>
      <c r="EX18" s="104">
        <v>0</v>
      </c>
      <c r="EY18" s="104">
        <v>0</v>
      </c>
      <c r="EZ18" s="104">
        <v>0</v>
      </c>
      <c r="FA18" s="104">
        <v>6.5979544602158846</v>
      </c>
      <c r="FB18" s="104">
        <v>3.0572040012807971E-3</v>
      </c>
      <c r="FC18" s="104">
        <v>3.645755152916363</v>
      </c>
      <c r="FD18" s="104">
        <v>0</v>
      </c>
      <c r="FE18" s="104">
        <v>39.097472792981009</v>
      </c>
      <c r="FF18" s="104">
        <v>0</v>
      </c>
      <c r="FG18" s="104">
        <v>78.194945585962017</v>
      </c>
      <c r="FH18" s="104">
        <v>0</v>
      </c>
      <c r="FI18" s="104">
        <v>0</v>
      </c>
      <c r="FJ18" s="104">
        <v>0</v>
      </c>
      <c r="FK18" s="104">
        <v>0</v>
      </c>
      <c r="FL18" s="104">
        <v>13.032490930993669</v>
      </c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6">
        <v>25396.648791479889</v>
      </c>
      <c r="GQ18" s="6"/>
      <c r="GR18" s="6">
        <f t="shared" si="11"/>
        <v>0</v>
      </c>
      <c r="GS18" s="6">
        <v>25396.648791479867</v>
      </c>
      <c r="GT18" s="92">
        <v>-2.1827872842550278E-11</v>
      </c>
      <c r="GV18" s="2">
        <v>0</v>
      </c>
      <c r="GW18" s="6">
        <v>0</v>
      </c>
      <c r="GX18" s="6">
        <v>25396.648791479889</v>
      </c>
      <c r="GY18" s="92">
        <v>0</v>
      </c>
    </row>
    <row r="19" spans="2:207" outlineLevel="1" x14ac:dyDescent="0.2">
      <c r="B19" s="103" t="s">
        <v>13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104">
        <v>0</v>
      </c>
      <c r="BN19" s="104">
        <v>0</v>
      </c>
      <c r="BO19" s="104">
        <v>0</v>
      </c>
      <c r="BP19" s="104">
        <v>0</v>
      </c>
      <c r="BQ19" s="104">
        <v>0</v>
      </c>
      <c r="BR19" s="104">
        <v>0</v>
      </c>
      <c r="BS19" s="104">
        <v>0</v>
      </c>
      <c r="BT19" s="104">
        <v>0</v>
      </c>
      <c r="BU19" s="104">
        <v>0</v>
      </c>
      <c r="BV19" s="104">
        <v>0</v>
      </c>
      <c r="BW19" s="104">
        <v>0</v>
      </c>
      <c r="BX19" s="104">
        <v>0</v>
      </c>
      <c r="BY19" s="104">
        <v>0</v>
      </c>
      <c r="BZ19" s="104">
        <v>0</v>
      </c>
      <c r="CA19" s="104">
        <v>0</v>
      </c>
      <c r="CB19" s="104">
        <v>0</v>
      </c>
      <c r="CC19" s="104">
        <v>0</v>
      </c>
      <c r="CD19" s="104">
        <v>0</v>
      </c>
      <c r="CE19" s="104">
        <v>0</v>
      </c>
      <c r="CF19" s="104">
        <v>0</v>
      </c>
      <c r="CG19" s="104">
        <v>0</v>
      </c>
      <c r="CH19" s="104">
        <v>0</v>
      </c>
      <c r="CI19" s="104">
        <v>0</v>
      </c>
      <c r="CJ19" s="104">
        <v>0</v>
      </c>
      <c r="CK19" s="104">
        <v>0</v>
      </c>
      <c r="CL19" s="104">
        <v>0</v>
      </c>
      <c r="CM19" s="104">
        <v>18.377218965635546</v>
      </c>
      <c r="CN19" s="104">
        <v>1274.5393255322988</v>
      </c>
      <c r="CO19" s="104">
        <v>0</v>
      </c>
      <c r="CP19" s="104">
        <v>0</v>
      </c>
      <c r="CQ19" s="104">
        <v>0</v>
      </c>
      <c r="CR19" s="104">
        <v>88.094117990164534</v>
      </c>
      <c r="CS19" s="104">
        <v>5853.7507881350775</v>
      </c>
      <c r="CT19" s="104">
        <v>14.912333163328988</v>
      </c>
      <c r="CU19" s="104">
        <v>0</v>
      </c>
      <c r="CV19" s="104">
        <v>3.9324758503147397</v>
      </c>
      <c r="CW19" s="104">
        <v>0</v>
      </c>
      <c r="CX19" s="104">
        <v>0</v>
      </c>
      <c r="CY19" s="104">
        <v>0</v>
      </c>
      <c r="CZ19" s="104">
        <v>0</v>
      </c>
      <c r="DA19" s="104">
        <v>0</v>
      </c>
      <c r="DB19" s="104">
        <v>0</v>
      </c>
      <c r="DC19" s="104">
        <v>0</v>
      </c>
      <c r="DD19" s="104">
        <v>0</v>
      </c>
      <c r="DE19" s="104">
        <v>0</v>
      </c>
      <c r="DF19" s="104">
        <v>0</v>
      </c>
      <c r="DG19" s="104">
        <v>27.919468713382262</v>
      </c>
      <c r="DH19" s="104">
        <v>0</v>
      </c>
      <c r="DI19" s="104">
        <v>0</v>
      </c>
      <c r="DJ19" s="104">
        <v>0</v>
      </c>
      <c r="DK19" s="104">
        <v>0</v>
      </c>
      <c r="DL19" s="104">
        <v>0</v>
      </c>
      <c r="DM19" s="104">
        <v>0</v>
      </c>
      <c r="DN19" s="104">
        <v>0</v>
      </c>
      <c r="DO19" s="104">
        <v>0</v>
      </c>
      <c r="DP19" s="104">
        <v>18.4631723757504</v>
      </c>
      <c r="DQ19" s="104">
        <v>0</v>
      </c>
      <c r="DR19" s="104">
        <v>0</v>
      </c>
      <c r="DS19" s="104">
        <v>0</v>
      </c>
      <c r="DT19" s="104">
        <v>0</v>
      </c>
      <c r="DU19" s="104">
        <v>0</v>
      </c>
      <c r="DV19" s="104">
        <v>0</v>
      </c>
      <c r="DW19" s="104">
        <v>0</v>
      </c>
      <c r="DX19" s="104">
        <v>0</v>
      </c>
      <c r="DY19" s="104">
        <v>0</v>
      </c>
      <c r="DZ19" s="104">
        <v>0</v>
      </c>
      <c r="EA19" s="104">
        <v>0</v>
      </c>
      <c r="EB19" s="104">
        <v>0</v>
      </c>
      <c r="EC19" s="104">
        <v>0</v>
      </c>
      <c r="ED19" s="104">
        <v>0</v>
      </c>
      <c r="EE19" s="104">
        <v>0</v>
      </c>
      <c r="EF19" s="104">
        <v>0</v>
      </c>
      <c r="EG19" s="104">
        <v>0</v>
      </c>
      <c r="EH19" s="104">
        <v>0</v>
      </c>
      <c r="EI19" s="104">
        <v>0</v>
      </c>
      <c r="EJ19" s="104">
        <v>0</v>
      </c>
      <c r="EK19" s="104">
        <v>0</v>
      </c>
      <c r="EL19" s="104">
        <v>0</v>
      </c>
      <c r="EM19" s="104">
        <v>0</v>
      </c>
      <c r="EN19" s="104">
        <v>0</v>
      </c>
      <c r="EO19" s="104">
        <v>0</v>
      </c>
      <c r="EP19" s="104">
        <v>0</v>
      </c>
      <c r="EQ19" s="104">
        <v>0</v>
      </c>
      <c r="ER19" s="104">
        <v>0</v>
      </c>
      <c r="ES19" s="104">
        <v>0</v>
      </c>
      <c r="ET19" s="104">
        <v>0</v>
      </c>
      <c r="EU19" s="104">
        <v>0</v>
      </c>
      <c r="EV19" s="104">
        <v>0</v>
      </c>
      <c r="EW19" s="104">
        <v>0</v>
      </c>
      <c r="EX19" s="104">
        <v>0</v>
      </c>
      <c r="EY19" s="104">
        <v>0</v>
      </c>
      <c r="EZ19" s="104">
        <v>0</v>
      </c>
      <c r="FA19" s="104">
        <v>0</v>
      </c>
      <c r="FB19" s="104">
        <v>1.1098238523936236E-2</v>
      </c>
      <c r="FC19" s="104">
        <v>7.291509432927942</v>
      </c>
      <c r="FD19" s="104">
        <v>0</v>
      </c>
      <c r="FE19" s="104">
        <v>0</v>
      </c>
      <c r="FF19" s="104">
        <v>0</v>
      </c>
      <c r="FG19" s="104">
        <v>0</v>
      </c>
      <c r="FH19" s="104">
        <v>0</v>
      </c>
      <c r="FI19" s="104">
        <v>0</v>
      </c>
      <c r="FJ19" s="104">
        <v>0</v>
      </c>
      <c r="FK19" s="104">
        <v>0</v>
      </c>
      <c r="FL19" s="104">
        <v>0</v>
      </c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6">
        <v>7307.2915083974049</v>
      </c>
      <c r="GQ19" s="6"/>
      <c r="GR19" s="6">
        <f t="shared" si="11"/>
        <v>0</v>
      </c>
      <c r="GS19" s="6">
        <v>7307.291508397404</v>
      </c>
      <c r="GT19" s="92">
        <v>-9.0949470177292824E-13</v>
      </c>
      <c r="GV19" s="2">
        <v>0</v>
      </c>
      <c r="GW19" s="6">
        <v>0</v>
      </c>
      <c r="GX19" s="6">
        <v>7307.2915083974149</v>
      </c>
      <c r="GY19" s="92">
        <v>1.0004441719502211E-11</v>
      </c>
    </row>
    <row r="20" spans="2:207" outlineLevel="1" x14ac:dyDescent="0.2">
      <c r="B20" s="103" t="s">
        <v>14</v>
      </c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104">
        <v>0</v>
      </c>
      <c r="BN20" s="104">
        <v>0</v>
      </c>
      <c r="BO20" s="104">
        <v>0</v>
      </c>
      <c r="BP20" s="104">
        <v>0</v>
      </c>
      <c r="BQ20" s="104">
        <v>0</v>
      </c>
      <c r="BR20" s="104">
        <v>0</v>
      </c>
      <c r="BS20" s="104">
        <v>0</v>
      </c>
      <c r="BT20" s="104">
        <v>0</v>
      </c>
      <c r="BU20" s="104">
        <v>0</v>
      </c>
      <c r="BV20" s="104">
        <v>0</v>
      </c>
      <c r="BW20" s="104">
        <v>0</v>
      </c>
      <c r="BX20" s="104">
        <v>0</v>
      </c>
      <c r="BY20" s="104">
        <v>0</v>
      </c>
      <c r="BZ20" s="104">
        <v>0</v>
      </c>
      <c r="CA20" s="104">
        <v>0</v>
      </c>
      <c r="CB20" s="104">
        <v>0</v>
      </c>
      <c r="CC20" s="104">
        <v>0</v>
      </c>
      <c r="CD20" s="104">
        <v>0</v>
      </c>
      <c r="CE20" s="104">
        <v>0</v>
      </c>
      <c r="CF20" s="104">
        <v>0</v>
      </c>
      <c r="CG20" s="104">
        <v>0</v>
      </c>
      <c r="CH20" s="104">
        <v>0</v>
      </c>
      <c r="CI20" s="104">
        <v>0</v>
      </c>
      <c r="CJ20" s="104">
        <v>0</v>
      </c>
      <c r="CK20" s="104">
        <v>0</v>
      </c>
      <c r="CL20" s="104">
        <v>0</v>
      </c>
      <c r="CM20" s="104">
        <v>0</v>
      </c>
      <c r="CN20" s="104">
        <v>11.271104843706079</v>
      </c>
      <c r="CO20" s="104">
        <v>0</v>
      </c>
      <c r="CP20" s="104">
        <v>0</v>
      </c>
      <c r="CQ20" s="104">
        <v>0</v>
      </c>
      <c r="CR20" s="104">
        <v>27.666705094483852</v>
      </c>
      <c r="CS20" s="104">
        <v>67.016702706720864</v>
      </c>
      <c r="CT20" s="104">
        <v>9429.038128389715</v>
      </c>
      <c r="CU20" s="104">
        <v>0</v>
      </c>
      <c r="CV20" s="104">
        <v>0</v>
      </c>
      <c r="CW20" s="104">
        <v>0</v>
      </c>
      <c r="CX20" s="104">
        <v>0</v>
      </c>
      <c r="CY20" s="104">
        <v>0</v>
      </c>
      <c r="CZ20" s="104">
        <v>0</v>
      </c>
      <c r="DA20" s="104">
        <v>0</v>
      </c>
      <c r="DB20" s="104">
        <v>0</v>
      </c>
      <c r="DC20" s="104">
        <v>0</v>
      </c>
      <c r="DD20" s="104">
        <v>0</v>
      </c>
      <c r="DE20" s="104">
        <v>0</v>
      </c>
      <c r="DF20" s="104">
        <v>0</v>
      </c>
      <c r="DG20" s="104">
        <v>0</v>
      </c>
      <c r="DH20" s="104">
        <v>0</v>
      </c>
      <c r="DI20" s="104">
        <v>0</v>
      </c>
      <c r="DJ20" s="104">
        <v>0</v>
      </c>
      <c r="DK20" s="104">
        <v>0</v>
      </c>
      <c r="DL20" s="104">
        <v>0</v>
      </c>
      <c r="DM20" s="104">
        <v>0</v>
      </c>
      <c r="DN20" s="104">
        <v>0</v>
      </c>
      <c r="DO20" s="104">
        <v>0</v>
      </c>
      <c r="DP20" s="104">
        <v>0</v>
      </c>
      <c r="DQ20" s="104">
        <v>0</v>
      </c>
      <c r="DR20" s="104">
        <v>0</v>
      </c>
      <c r="DS20" s="104">
        <v>0</v>
      </c>
      <c r="DT20" s="104">
        <v>0</v>
      </c>
      <c r="DU20" s="104">
        <v>0</v>
      </c>
      <c r="DV20" s="104">
        <v>0</v>
      </c>
      <c r="DW20" s="104">
        <v>0</v>
      </c>
      <c r="DX20" s="104">
        <v>0</v>
      </c>
      <c r="DY20" s="104">
        <v>0</v>
      </c>
      <c r="DZ20" s="104">
        <v>0</v>
      </c>
      <c r="EA20" s="104">
        <v>0</v>
      </c>
      <c r="EB20" s="104">
        <v>0</v>
      </c>
      <c r="EC20" s="104">
        <v>0</v>
      </c>
      <c r="ED20" s="104">
        <v>0</v>
      </c>
      <c r="EE20" s="104">
        <v>0</v>
      </c>
      <c r="EF20" s="104">
        <v>0</v>
      </c>
      <c r="EG20" s="104">
        <v>0</v>
      </c>
      <c r="EH20" s="104">
        <v>0</v>
      </c>
      <c r="EI20" s="104">
        <v>0</v>
      </c>
      <c r="EJ20" s="104">
        <v>0</v>
      </c>
      <c r="EK20" s="104">
        <v>0</v>
      </c>
      <c r="EL20" s="104">
        <v>0</v>
      </c>
      <c r="EM20" s="104">
        <v>0</v>
      </c>
      <c r="EN20" s="104">
        <v>0</v>
      </c>
      <c r="EO20" s="104">
        <v>0</v>
      </c>
      <c r="EP20" s="104">
        <v>0</v>
      </c>
      <c r="EQ20" s="104">
        <v>0</v>
      </c>
      <c r="ER20" s="104">
        <v>0</v>
      </c>
      <c r="ES20" s="104">
        <v>0</v>
      </c>
      <c r="ET20" s="104">
        <v>0</v>
      </c>
      <c r="EU20" s="104">
        <v>0</v>
      </c>
      <c r="EV20" s="104">
        <v>0</v>
      </c>
      <c r="EW20" s="104">
        <v>0</v>
      </c>
      <c r="EX20" s="104">
        <v>0</v>
      </c>
      <c r="EY20" s="104">
        <v>0</v>
      </c>
      <c r="EZ20" s="104">
        <v>0</v>
      </c>
      <c r="FA20" s="104">
        <v>0</v>
      </c>
      <c r="FB20" s="104">
        <v>8.3551555550082108E-3</v>
      </c>
      <c r="FC20" s="104">
        <v>3.6457550978794049</v>
      </c>
      <c r="FD20" s="104">
        <v>0</v>
      </c>
      <c r="FE20" s="104">
        <v>0</v>
      </c>
      <c r="FF20" s="104">
        <v>0</v>
      </c>
      <c r="FG20" s="104">
        <v>0</v>
      </c>
      <c r="FH20" s="104">
        <v>0</v>
      </c>
      <c r="FI20" s="104">
        <v>0</v>
      </c>
      <c r="FJ20" s="104">
        <v>0</v>
      </c>
      <c r="FK20" s="104">
        <v>0</v>
      </c>
      <c r="FL20" s="104">
        <v>0</v>
      </c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6">
        <v>9538.646751288059</v>
      </c>
      <c r="GQ20" s="6"/>
      <c r="GR20" s="6">
        <f t="shared" si="11"/>
        <v>0</v>
      </c>
      <c r="GS20" s="6">
        <v>9538.6467512880517</v>
      </c>
      <c r="GT20" s="92">
        <v>-7.2759576141834259E-12</v>
      </c>
      <c r="GV20" s="2">
        <v>0</v>
      </c>
      <c r="GW20" s="6">
        <v>0</v>
      </c>
      <c r="GX20" s="6">
        <v>9538.6467512880663</v>
      </c>
      <c r="GY20" s="92">
        <v>7.2759576141834259E-12</v>
      </c>
    </row>
    <row r="21" spans="2:207" outlineLevel="1" x14ac:dyDescent="0.2">
      <c r="B21" s="103" t="s">
        <v>15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104">
        <v>0</v>
      </c>
      <c r="BN21" s="104">
        <v>0</v>
      </c>
      <c r="BO21" s="104">
        <v>0</v>
      </c>
      <c r="BP21" s="104">
        <v>0</v>
      </c>
      <c r="BQ21" s="104">
        <v>0</v>
      </c>
      <c r="BR21" s="104">
        <v>0</v>
      </c>
      <c r="BS21" s="104">
        <v>0</v>
      </c>
      <c r="BT21" s="104">
        <v>0</v>
      </c>
      <c r="BU21" s="104">
        <v>0</v>
      </c>
      <c r="BV21" s="104">
        <v>0</v>
      </c>
      <c r="BW21" s="104">
        <v>0</v>
      </c>
      <c r="BX21" s="104">
        <v>0</v>
      </c>
      <c r="BY21" s="104">
        <v>0</v>
      </c>
      <c r="BZ21" s="104">
        <v>0</v>
      </c>
      <c r="CA21" s="104">
        <v>0</v>
      </c>
      <c r="CB21" s="104">
        <v>0</v>
      </c>
      <c r="CC21" s="104">
        <v>0</v>
      </c>
      <c r="CD21" s="104">
        <v>0</v>
      </c>
      <c r="CE21" s="104">
        <v>0</v>
      </c>
      <c r="CF21" s="104">
        <v>0</v>
      </c>
      <c r="CG21" s="104">
        <v>0</v>
      </c>
      <c r="CH21" s="104">
        <v>0</v>
      </c>
      <c r="CI21" s="104">
        <v>0</v>
      </c>
      <c r="CJ21" s="104">
        <v>0</v>
      </c>
      <c r="CK21" s="104">
        <v>0</v>
      </c>
      <c r="CL21" s="104">
        <v>0</v>
      </c>
      <c r="CM21" s="104">
        <v>0</v>
      </c>
      <c r="CN21" s="104">
        <v>0</v>
      </c>
      <c r="CO21" s="104">
        <v>0</v>
      </c>
      <c r="CP21" s="104">
        <v>0</v>
      </c>
      <c r="CQ21" s="104">
        <v>0</v>
      </c>
      <c r="CR21" s="104">
        <v>0</v>
      </c>
      <c r="CS21" s="104">
        <v>2.7612596009430468</v>
      </c>
      <c r="CT21" s="104">
        <v>0</v>
      </c>
      <c r="CU21" s="104">
        <v>48292.020104248091</v>
      </c>
      <c r="CV21" s="104">
        <v>137.43692383669944</v>
      </c>
      <c r="CW21" s="104">
        <v>0</v>
      </c>
      <c r="CX21" s="104">
        <v>0</v>
      </c>
      <c r="CY21" s="104">
        <v>780.68576273585188</v>
      </c>
      <c r="CZ21" s="104">
        <v>0</v>
      </c>
      <c r="DA21" s="104">
        <v>0</v>
      </c>
      <c r="DB21" s="104">
        <v>0</v>
      </c>
      <c r="DC21" s="104">
        <v>0</v>
      </c>
      <c r="DD21" s="104">
        <v>0</v>
      </c>
      <c r="DE21" s="104">
        <v>0</v>
      </c>
      <c r="DF21" s="104">
        <v>0</v>
      </c>
      <c r="DG21" s="104">
        <v>8.8997936648790592</v>
      </c>
      <c r="DH21" s="104">
        <v>18.595616059085383</v>
      </c>
      <c r="DI21" s="104">
        <v>0</v>
      </c>
      <c r="DJ21" s="104">
        <v>0</v>
      </c>
      <c r="DK21" s="104">
        <v>0</v>
      </c>
      <c r="DL21" s="104">
        <v>0</v>
      </c>
      <c r="DM21" s="104">
        <v>0</v>
      </c>
      <c r="DN21" s="104">
        <v>386.37218248872307</v>
      </c>
      <c r="DO21" s="104">
        <v>0</v>
      </c>
      <c r="DP21" s="104">
        <v>231.23966501489409</v>
      </c>
      <c r="DQ21" s="104">
        <v>64.116213849129508</v>
      </c>
      <c r="DR21" s="104">
        <v>0</v>
      </c>
      <c r="DS21" s="104">
        <v>0</v>
      </c>
      <c r="DT21" s="104">
        <v>31.038717381279639</v>
      </c>
      <c r="DU21" s="104">
        <v>0</v>
      </c>
      <c r="DV21" s="104">
        <v>20.341843796482333</v>
      </c>
      <c r="DW21" s="104">
        <v>0</v>
      </c>
      <c r="DX21" s="104">
        <v>0</v>
      </c>
      <c r="DY21" s="104">
        <v>0</v>
      </c>
      <c r="DZ21" s="104">
        <v>0</v>
      </c>
      <c r="EA21" s="104">
        <v>0</v>
      </c>
      <c r="EB21" s="104">
        <v>2.0587865126405109</v>
      </c>
      <c r="EC21" s="104">
        <v>0</v>
      </c>
      <c r="ED21" s="104">
        <v>0</v>
      </c>
      <c r="EE21" s="104">
        <v>3.3502562672890202</v>
      </c>
      <c r="EF21" s="104">
        <v>0</v>
      </c>
      <c r="EG21" s="104">
        <v>0</v>
      </c>
      <c r="EH21" s="104">
        <v>0</v>
      </c>
      <c r="EI21" s="104">
        <v>0</v>
      </c>
      <c r="EJ21" s="104">
        <v>0</v>
      </c>
      <c r="EK21" s="104">
        <v>0</v>
      </c>
      <c r="EL21" s="104">
        <v>0</v>
      </c>
      <c r="EM21" s="104">
        <v>0</v>
      </c>
      <c r="EN21" s="104">
        <v>0</v>
      </c>
      <c r="EO21" s="104">
        <v>0</v>
      </c>
      <c r="EP21" s="104">
        <v>0</v>
      </c>
      <c r="EQ21" s="104">
        <v>0</v>
      </c>
      <c r="ER21" s="104">
        <v>0</v>
      </c>
      <c r="ES21" s="104">
        <v>0</v>
      </c>
      <c r="ET21" s="104">
        <v>0</v>
      </c>
      <c r="EU21" s="104">
        <v>0</v>
      </c>
      <c r="EV21" s="104">
        <v>0</v>
      </c>
      <c r="EW21" s="104">
        <v>0</v>
      </c>
      <c r="EX21" s="104">
        <v>0</v>
      </c>
      <c r="EY21" s="104">
        <v>0</v>
      </c>
      <c r="EZ21" s="104">
        <v>0</v>
      </c>
      <c r="FA21" s="104">
        <v>6.497275446514765E-2</v>
      </c>
      <c r="FB21" s="104">
        <v>1.7729717749773662E-2</v>
      </c>
      <c r="FC21" s="104">
        <v>3.6457547044292284</v>
      </c>
      <c r="FD21" s="104">
        <v>0</v>
      </c>
      <c r="FE21" s="104">
        <v>0</v>
      </c>
      <c r="FF21" s="104">
        <v>0</v>
      </c>
      <c r="FG21" s="104">
        <v>0</v>
      </c>
      <c r="FH21" s="104">
        <v>0</v>
      </c>
      <c r="FI21" s="104">
        <v>0</v>
      </c>
      <c r="FJ21" s="104">
        <v>0</v>
      </c>
      <c r="FK21" s="104">
        <v>0</v>
      </c>
      <c r="FL21" s="104">
        <v>0</v>
      </c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6">
        <v>49982.645582632635</v>
      </c>
      <c r="GQ21" s="6"/>
      <c r="GR21" s="6">
        <f t="shared" si="11"/>
        <v>0</v>
      </c>
      <c r="GS21" s="6">
        <v>49982.645582632649</v>
      </c>
      <c r="GT21" s="92">
        <v>1.4551915228366852E-11</v>
      </c>
      <c r="GV21" s="2">
        <v>0</v>
      </c>
      <c r="GW21" s="6">
        <v>0</v>
      </c>
      <c r="GX21" s="6">
        <v>49982.64558263262</v>
      </c>
      <c r="GY21" s="92">
        <v>-1.4551915228366852E-11</v>
      </c>
    </row>
    <row r="22" spans="2:207" outlineLevel="1" x14ac:dyDescent="0.2">
      <c r="B22" s="103" t="s">
        <v>16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104">
        <v>0</v>
      </c>
      <c r="BN22" s="104">
        <v>0</v>
      </c>
      <c r="BO22" s="104">
        <v>0</v>
      </c>
      <c r="BP22" s="104">
        <v>0</v>
      </c>
      <c r="BQ22" s="104">
        <v>0</v>
      </c>
      <c r="BR22" s="104">
        <v>0</v>
      </c>
      <c r="BS22" s="104">
        <v>0</v>
      </c>
      <c r="BT22" s="104">
        <v>0</v>
      </c>
      <c r="BU22" s="104">
        <v>0</v>
      </c>
      <c r="BV22" s="104">
        <v>0</v>
      </c>
      <c r="BW22" s="104">
        <v>0</v>
      </c>
      <c r="BX22" s="104">
        <v>0</v>
      </c>
      <c r="BY22" s="104">
        <v>0</v>
      </c>
      <c r="BZ22" s="104">
        <v>0</v>
      </c>
      <c r="CA22" s="104">
        <v>0</v>
      </c>
      <c r="CB22" s="104">
        <v>0</v>
      </c>
      <c r="CC22" s="104">
        <v>0</v>
      </c>
      <c r="CD22" s="104">
        <v>0</v>
      </c>
      <c r="CE22" s="104">
        <v>0</v>
      </c>
      <c r="CF22" s="104">
        <v>0</v>
      </c>
      <c r="CG22" s="104">
        <v>0</v>
      </c>
      <c r="CH22" s="104">
        <v>0</v>
      </c>
      <c r="CI22" s="104">
        <v>0</v>
      </c>
      <c r="CJ22" s="104">
        <v>0</v>
      </c>
      <c r="CK22" s="104">
        <v>0</v>
      </c>
      <c r="CL22" s="104">
        <v>0</v>
      </c>
      <c r="CM22" s="104">
        <v>3.0039277711589032E-3</v>
      </c>
      <c r="CN22" s="104">
        <v>0</v>
      </c>
      <c r="CO22" s="104">
        <v>0</v>
      </c>
      <c r="CP22" s="104">
        <v>15.865244523375742</v>
      </c>
      <c r="CQ22" s="104">
        <v>0</v>
      </c>
      <c r="CR22" s="104">
        <v>0</v>
      </c>
      <c r="CS22" s="104">
        <v>0</v>
      </c>
      <c r="CT22" s="104">
        <v>0</v>
      </c>
      <c r="CU22" s="104">
        <v>0.4701146961863682</v>
      </c>
      <c r="CV22" s="104">
        <v>72574.170015568219</v>
      </c>
      <c r="CW22" s="104">
        <v>3513.6664296094168</v>
      </c>
      <c r="CX22" s="104">
        <v>0</v>
      </c>
      <c r="CY22" s="104">
        <v>0</v>
      </c>
      <c r="CZ22" s="104">
        <v>0</v>
      </c>
      <c r="DA22" s="104">
        <v>3.6032113615051031</v>
      </c>
      <c r="DB22" s="104">
        <v>0</v>
      </c>
      <c r="DC22" s="104">
        <v>0</v>
      </c>
      <c r="DD22" s="104">
        <v>0</v>
      </c>
      <c r="DE22" s="104">
        <v>0</v>
      </c>
      <c r="DF22" s="104">
        <v>0</v>
      </c>
      <c r="DG22" s="104">
        <v>5594.015536991431</v>
      </c>
      <c r="DH22" s="104">
        <v>0</v>
      </c>
      <c r="DI22" s="104">
        <v>0</v>
      </c>
      <c r="DJ22" s="104">
        <v>0</v>
      </c>
      <c r="DK22" s="104">
        <v>0</v>
      </c>
      <c r="DL22" s="104">
        <v>0</v>
      </c>
      <c r="DM22" s="104">
        <v>0</v>
      </c>
      <c r="DN22" s="104">
        <v>0.38300079082276001</v>
      </c>
      <c r="DO22" s="104">
        <v>0</v>
      </c>
      <c r="DP22" s="104">
        <v>192.13670752812496</v>
      </c>
      <c r="DQ22" s="104">
        <v>0.60236491151520222</v>
      </c>
      <c r="DR22" s="104">
        <v>0</v>
      </c>
      <c r="DS22" s="104">
        <v>69.228519414128058</v>
      </c>
      <c r="DT22" s="104">
        <v>0</v>
      </c>
      <c r="DU22" s="104">
        <v>0</v>
      </c>
      <c r="DV22" s="104">
        <v>15.779632581897717</v>
      </c>
      <c r="DW22" s="104">
        <v>0</v>
      </c>
      <c r="DX22" s="104">
        <v>0</v>
      </c>
      <c r="DY22" s="104">
        <v>0</v>
      </c>
      <c r="DZ22" s="104">
        <v>0</v>
      </c>
      <c r="EA22" s="104">
        <v>0</v>
      </c>
      <c r="EB22" s="104">
        <v>0</v>
      </c>
      <c r="EC22" s="104">
        <v>0</v>
      </c>
      <c r="ED22" s="104">
        <v>0</v>
      </c>
      <c r="EE22" s="104">
        <v>0</v>
      </c>
      <c r="EF22" s="104">
        <v>0</v>
      </c>
      <c r="EG22" s="104">
        <v>0</v>
      </c>
      <c r="EH22" s="104">
        <v>0</v>
      </c>
      <c r="EI22" s="104">
        <v>0</v>
      </c>
      <c r="EJ22" s="104">
        <v>0</v>
      </c>
      <c r="EK22" s="104">
        <v>0</v>
      </c>
      <c r="EL22" s="104">
        <v>0</v>
      </c>
      <c r="EM22" s="104">
        <v>0</v>
      </c>
      <c r="EN22" s="104">
        <v>0</v>
      </c>
      <c r="EO22" s="104">
        <v>0</v>
      </c>
      <c r="EP22" s="104">
        <v>0</v>
      </c>
      <c r="EQ22" s="104">
        <v>0</v>
      </c>
      <c r="ER22" s="104">
        <v>0</v>
      </c>
      <c r="ES22" s="104">
        <v>0</v>
      </c>
      <c r="ET22" s="104">
        <v>0</v>
      </c>
      <c r="EU22" s="104">
        <v>0</v>
      </c>
      <c r="EV22" s="104">
        <v>0</v>
      </c>
      <c r="EW22" s="104">
        <v>0</v>
      </c>
      <c r="EX22" s="104">
        <v>0</v>
      </c>
      <c r="EY22" s="104">
        <v>0</v>
      </c>
      <c r="EZ22" s="104">
        <v>0</v>
      </c>
      <c r="FA22" s="104">
        <v>6.8463892593268016E-2</v>
      </c>
      <c r="FB22" s="104">
        <v>1.087992616326231E-2</v>
      </c>
      <c r="FC22" s="104">
        <v>229.6825559271181</v>
      </c>
      <c r="FD22" s="104">
        <v>0</v>
      </c>
      <c r="FE22" s="104">
        <v>0</v>
      </c>
      <c r="FF22" s="104">
        <v>0</v>
      </c>
      <c r="FG22" s="104">
        <v>0</v>
      </c>
      <c r="FH22" s="104">
        <v>0</v>
      </c>
      <c r="FI22" s="104">
        <v>0</v>
      </c>
      <c r="FJ22" s="104">
        <v>0</v>
      </c>
      <c r="FK22" s="104">
        <v>0</v>
      </c>
      <c r="FL22" s="104">
        <v>0</v>
      </c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6">
        <v>82209.685681650255</v>
      </c>
      <c r="GQ22" s="6"/>
      <c r="GR22" s="6">
        <f t="shared" si="11"/>
        <v>0</v>
      </c>
      <c r="GS22" s="6">
        <v>82209.685681650342</v>
      </c>
      <c r="GT22" s="92">
        <v>8.7311491370201111E-11</v>
      </c>
      <c r="GV22" s="2">
        <v>0</v>
      </c>
      <c r="GW22" s="6">
        <v>0</v>
      </c>
      <c r="GX22" s="6">
        <v>82209.685681650328</v>
      </c>
      <c r="GY22" s="92">
        <v>7.2759576141834259E-11</v>
      </c>
    </row>
    <row r="23" spans="2:207" outlineLevel="1" x14ac:dyDescent="0.2">
      <c r="B23" s="103" t="s">
        <v>17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104">
        <v>0</v>
      </c>
      <c r="BN23" s="104">
        <v>0</v>
      </c>
      <c r="BO23" s="104">
        <v>0</v>
      </c>
      <c r="BP23" s="104">
        <v>0</v>
      </c>
      <c r="BQ23" s="104">
        <v>0</v>
      </c>
      <c r="BR23" s="104">
        <v>0</v>
      </c>
      <c r="BS23" s="104">
        <v>0</v>
      </c>
      <c r="BT23" s="104">
        <v>0</v>
      </c>
      <c r="BU23" s="104">
        <v>0</v>
      </c>
      <c r="BV23" s="104">
        <v>0</v>
      </c>
      <c r="BW23" s="104">
        <v>0</v>
      </c>
      <c r="BX23" s="104">
        <v>0</v>
      </c>
      <c r="BY23" s="104">
        <v>0</v>
      </c>
      <c r="BZ23" s="104">
        <v>0</v>
      </c>
      <c r="CA23" s="104">
        <v>0</v>
      </c>
      <c r="CB23" s="104">
        <v>0</v>
      </c>
      <c r="CC23" s="104">
        <v>0</v>
      </c>
      <c r="CD23" s="104">
        <v>0</v>
      </c>
      <c r="CE23" s="104">
        <v>0</v>
      </c>
      <c r="CF23" s="104">
        <v>0</v>
      </c>
      <c r="CG23" s="104">
        <v>0</v>
      </c>
      <c r="CH23" s="104">
        <v>0</v>
      </c>
      <c r="CI23" s="104">
        <v>0</v>
      </c>
      <c r="CJ23" s="104">
        <v>0</v>
      </c>
      <c r="CK23" s="104">
        <v>0</v>
      </c>
      <c r="CL23" s="104">
        <v>0</v>
      </c>
      <c r="CM23" s="104">
        <v>0</v>
      </c>
      <c r="CN23" s="104">
        <v>0</v>
      </c>
      <c r="CO23" s="104">
        <v>0</v>
      </c>
      <c r="CP23" s="104">
        <v>0</v>
      </c>
      <c r="CQ23" s="104">
        <v>0</v>
      </c>
      <c r="CR23" s="104">
        <v>0</v>
      </c>
      <c r="CS23" s="104">
        <v>0</v>
      </c>
      <c r="CT23" s="104">
        <v>0</v>
      </c>
      <c r="CU23" s="104">
        <v>0</v>
      </c>
      <c r="CV23" s="104">
        <v>1400.7484889683899</v>
      </c>
      <c r="CW23" s="104">
        <v>43785.407154656212</v>
      </c>
      <c r="CX23" s="104">
        <v>0</v>
      </c>
      <c r="CY23" s="104">
        <v>0</v>
      </c>
      <c r="CZ23" s="104">
        <v>0</v>
      </c>
      <c r="DA23" s="104">
        <v>0</v>
      </c>
      <c r="DB23" s="104">
        <v>0</v>
      </c>
      <c r="DC23" s="104">
        <v>0</v>
      </c>
      <c r="DD23" s="104">
        <v>0</v>
      </c>
      <c r="DE23" s="104">
        <v>0</v>
      </c>
      <c r="DF23" s="104">
        <v>0</v>
      </c>
      <c r="DG23" s="104">
        <v>2.0408862759107729</v>
      </c>
      <c r="DH23" s="104">
        <v>0</v>
      </c>
      <c r="DI23" s="104">
        <v>0</v>
      </c>
      <c r="DJ23" s="104">
        <v>0</v>
      </c>
      <c r="DK23" s="104">
        <v>0</v>
      </c>
      <c r="DL23" s="104">
        <v>0</v>
      </c>
      <c r="DM23" s="104">
        <v>0</v>
      </c>
      <c r="DN23" s="104">
        <v>0</v>
      </c>
      <c r="DO23" s="104">
        <v>0</v>
      </c>
      <c r="DP23" s="104">
        <v>251.83452551958655</v>
      </c>
      <c r="DQ23" s="104">
        <v>10.685564815939612</v>
      </c>
      <c r="DR23" s="104">
        <v>0</v>
      </c>
      <c r="DS23" s="104">
        <v>0</v>
      </c>
      <c r="DT23" s="104">
        <v>0</v>
      </c>
      <c r="DU23" s="104">
        <v>0</v>
      </c>
      <c r="DV23" s="104">
        <v>0.88679496118156853</v>
      </c>
      <c r="DW23" s="104">
        <v>0</v>
      </c>
      <c r="DX23" s="104">
        <v>0</v>
      </c>
      <c r="DY23" s="104">
        <v>0</v>
      </c>
      <c r="DZ23" s="104">
        <v>0</v>
      </c>
      <c r="EA23" s="104">
        <v>0</v>
      </c>
      <c r="EB23" s="104">
        <v>0</v>
      </c>
      <c r="EC23" s="104">
        <v>0</v>
      </c>
      <c r="ED23" s="104">
        <v>0</v>
      </c>
      <c r="EE23" s="104">
        <v>0</v>
      </c>
      <c r="EF23" s="104">
        <v>2455.3246942789347</v>
      </c>
      <c r="EG23" s="104">
        <v>0</v>
      </c>
      <c r="EH23" s="104">
        <v>0</v>
      </c>
      <c r="EI23" s="104">
        <v>0</v>
      </c>
      <c r="EJ23" s="104">
        <v>0</v>
      </c>
      <c r="EK23" s="104">
        <v>0</v>
      </c>
      <c r="EL23" s="104">
        <v>0</v>
      </c>
      <c r="EM23" s="104">
        <v>0</v>
      </c>
      <c r="EN23" s="104">
        <v>0</v>
      </c>
      <c r="EO23" s="104">
        <v>0</v>
      </c>
      <c r="EP23" s="104">
        <v>0</v>
      </c>
      <c r="EQ23" s="104">
        <v>0</v>
      </c>
      <c r="ER23" s="104">
        <v>0</v>
      </c>
      <c r="ES23" s="104">
        <v>0</v>
      </c>
      <c r="ET23" s="104">
        <v>0</v>
      </c>
      <c r="EU23" s="104">
        <v>0</v>
      </c>
      <c r="EV23" s="104">
        <v>0</v>
      </c>
      <c r="EW23" s="104">
        <v>0</v>
      </c>
      <c r="EX23" s="104">
        <v>0</v>
      </c>
      <c r="EY23" s="104">
        <v>0</v>
      </c>
      <c r="EZ23" s="104">
        <v>0</v>
      </c>
      <c r="FA23" s="104">
        <v>4.3299742568685247E-2</v>
      </c>
      <c r="FB23" s="104">
        <v>3.4897667512589138E-2</v>
      </c>
      <c r="FC23" s="104">
        <v>40.103307166333302</v>
      </c>
      <c r="FD23" s="104">
        <v>0</v>
      </c>
      <c r="FE23" s="104">
        <v>0</v>
      </c>
      <c r="FF23" s="104">
        <v>0</v>
      </c>
      <c r="FG23" s="104">
        <v>0</v>
      </c>
      <c r="FH23" s="104">
        <v>0</v>
      </c>
      <c r="FI23" s="104">
        <v>0</v>
      </c>
      <c r="FJ23" s="104">
        <v>0</v>
      </c>
      <c r="FK23" s="104">
        <v>0</v>
      </c>
      <c r="FL23" s="104">
        <v>0</v>
      </c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6">
        <v>47947.109614052577</v>
      </c>
      <c r="GQ23" s="6"/>
      <c r="GR23" s="6">
        <f t="shared" si="11"/>
        <v>0</v>
      </c>
      <c r="GS23" s="6">
        <v>47947.109614052584</v>
      </c>
      <c r="GT23" s="92">
        <v>7.2759576141834259E-12</v>
      </c>
      <c r="GV23" s="2">
        <v>0</v>
      </c>
      <c r="GW23" s="6">
        <v>0</v>
      </c>
      <c r="GX23" s="6">
        <v>47947.109614052577</v>
      </c>
      <c r="GY23" s="92">
        <v>0</v>
      </c>
    </row>
    <row r="24" spans="2:207" outlineLevel="1" x14ac:dyDescent="0.2">
      <c r="B24" s="103" t="s">
        <v>18</v>
      </c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104">
        <v>0</v>
      </c>
      <c r="BN24" s="104">
        <v>0</v>
      </c>
      <c r="BO24" s="104">
        <v>0</v>
      </c>
      <c r="BP24" s="104">
        <v>0</v>
      </c>
      <c r="BQ24" s="104">
        <v>0</v>
      </c>
      <c r="BR24" s="104">
        <v>0</v>
      </c>
      <c r="BS24" s="104">
        <v>0</v>
      </c>
      <c r="BT24" s="104">
        <v>0</v>
      </c>
      <c r="BU24" s="104">
        <v>0</v>
      </c>
      <c r="BV24" s="104">
        <v>0</v>
      </c>
      <c r="BW24" s="104">
        <v>0</v>
      </c>
      <c r="BX24" s="104">
        <v>0</v>
      </c>
      <c r="BY24" s="104">
        <v>0</v>
      </c>
      <c r="BZ24" s="104">
        <v>128.23962671714065</v>
      </c>
      <c r="CA24" s="104">
        <v>0</v>
      </c>
      <c r="CB24" s="104">
        <v>0</v>
      </c>
      <c r="CC24" s="104">
        <v>0</v>
      </c>
      <c r="CD24" s="104">
        <v>0</v>
      </c>
      <c r="CE24" s="104">
        <v>0</v>
      </c>
      <c r="CF24" s="104">
        <v>0</v>
      </c>
      <c r="CG24" s="104">
        <v>0</v>
      </c>
      <c r="CH24" s="104">
        <v>0</v>
      </c>
      <c r="CI24" s="104">
        <v>0</v>
      </c>
      <c r="CJ24" s="104">
        <v>0</v>
      </c>
      <c r="CK24" s="104">
        <v>0</v>
      </c>
      <c r="CL24" s="104">
        <v>0</v>
      </c>
      <c r="CM24" s="104">
        <v>0</v>
      </c>
      <c r="CN24" s="104">
        <v>0</v>
      </c>
      <c r="CO24" s="104">
        <v>0</v>
      </c>
      <c r="CP24" s="104">
        <v>0</v>
      </c>
      <c r="CQ24" s="104">
        <v>0</v>
      </c>
      <c r="CR24" s="104">
        <v>0</v>
      </c>
      <c r="CS24" s="104">
        <v>0</v>
      </c>
      <c r="CT24" s="104">
        <v>0</v>
      </c>
      <c r="CU24" s="104">
        <v>0</v>
      </c>
      <c r="CV24" s="104">
        <v>0</v>
      </c>
      <c r="CW24" s="104">
        <v>0</v>
      </c>
      <c r="CX24" s="104">
        <v>139857.33045270728</v>
      </c>
      <c r="CY24" s="104">
        <v>14547.913698929451</v>
      </c>
      <c r="CZ24" s="104">
        <v>0</v>
      </c>
      <c r="DA24" s="104">
        <v>0</v>
      </c>
      <c r="DB24" s="104">
        <v>0</v>
      </c>
      <c r="DC24" s="104">
        <v>8.6922220754431088</v>
      </c>
      <c r="DD24" s="104">
        <v>3388.9447742497409</v>
      </c>
      <c r="DE24" s="104">
        <v>0</v>
      </c>
      <c r="DF24" s="104">
        <v>0</v>
      </c>
      <c r="DG24" s="104">
        <v>0</v>
      </c>
      <c r="DH24" s="104">
        <v>0</v>
      </c>
      <c r="DI24" s="104">
        <v>0</v>
      </c>
      <c r="DJ24" s="104">
        <v>0</v>
      </c>
      <c r="DK24" s="104">
        <v>0</v>
      </c>
      <c r="DL24" s="104">
        <v>0</v>
      </c>
      <c r="DM24" s="104">
        <v>1678.2170125039415</v>
      </c>
      <c r="DN24" s="104">
        <v>0</v>
      </c>
      <c r="DO24" s="104">
        <v>0</v>
      </c>
      <c r="DP24" s="104">
        <v>0</v>
      </c>
      <c r="DQ24" s="104">
        <v>0</v>
      </c>
      <c r="DR24" s="104">
        <v>0</v>
      </c>
      <c r="DS24" s="104">
        <v>0</v>
      </c>
      <c r="DT24" s="104">
        <v>0</v>
      </c>
      <c r="DU24" s="104">
        <v>0</v>
      </c>
      <c r="DV24" s="104">
        <v>0</v>
      </c>
      <c r="DW24" s="104">
        <v>0</v>
      </c>
      <c r="DX24" s="104">
        <v>0</v>
      </c>
      <c r="DY24" s="104">
        <v>0</v>
      </c>
      <c r="DZ24" s="104">
        <v>0</v>
      </c>
      <c r="EA24" s="104">
        <v>0</v>
      </c>
      <c r="EB24" s="104">
        <v>0</v>
      </c>
      <c r="EC24" s="104">
        <v>0</v>
      </c>
      <c r="ED24" s="104">
        <v>0</v>
      </c>
      <c r="EE24" s="104">
        <v>0</v>
      </c>
      <c r="EF24" s="104">
        <v>0</v>
      </c>
      <c r="EG24" s="104">
        <v>0</v>
      </c>
      <c r="EH24" s="104">
        <v>0</v>
      </c>
      <c r="EI24" s="104">
        <v>0</v>
      </c>
      <c r="EJ24" s="104">
        <v>0</v>
      </c>
      <c r="EK24" s="104">
        <v>0</v>
      </c>
      <c r="EL24" s="104">
        <v>0</v>
      </c>
      <c r="EM24" s="104">
        <v>0</v>
      </c>
      <c r="EN24" s="104">
        <v>0</v>
      </c>
      <c r="EO24" s="104">
        <v>0</v>
      </c>
      <c r="EP24" s="104">
        <v>0</v>
      </c>
      <c r="EQ24" s="104">
        <v>0</v>
      </c>
      <c r="ER24" s="104">
        <v>0</v>
      </c>
      <c r="ES24" s="104">
        <v>0</v>
      </c>
      <c r="ET24" s="104">
        <v>0</v>
      </c>
      <c r="EU24" s="104">
        <v>0</v>
      </c>
      <c r="EV24" s="104">
        <v>0</v>
      </c>
      <c r="EW24" s="104">
        <v>0</v>
      </c>
      <c r="EX24" s="104">
        <v>0</v>
      </c>
      <c r="EY24" s="104">
        <v>0</v>
      </c>
      <c r="EZ24" s="104">
        <v>0</v>
      </c>
      <c r="FA24" s="104">
        <v>0.45377385085205646</v>
      </c>
      <c r="FB24" s="104">
        <v>1.5943405570477659E-2</v>
      </c>
      <c r="FC24" s="104">
        <v>346.3466798864863</v>
      </c>
      <c r="FD24" s="104">
        <v>0</v>
      </c>
      <c r="FE24" s="104">
        <v>0</v>
      </c>
      <c r="FF24" s="104">
        <v>0</v>
      </c>
      <c r="FG24" s="104">
        <v>0</v>
      </c>
      <c r="FH24" s="104">
        <v>0</v>
      </c>
      <c r="FI24" s="104">
        <v>0</v>
      </c>
      <c r="FJ24" s="104">
        <v>0</v>
      </c>
      <c r="FK24" s="104">
        <v>0</v>
      </c>
      <c r="FL24" s="104">
        <v>0</v>
      </c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6">
        <v>159956.15418432592</v>
      </c>
      <c r="GQ24" s="6"/>
      <c r="GR24" s="6">
        <f t="shared" si="11"/>
        <v>0</v>
      </c>
      <c r="GS24" s="6">
        <v>159956.15418432592</v>
      </c>
      <c r="GT24" s="92">
        <v>0</v>
      </c>
      <c r="GV24" s="2">
        <v>0</v>
      </c>
      <c r="GW24" s="6">
        <v>0</v>
      </c>
      <c r="GX24" s="6">
        <v>159956.15418432595</v>
      </c>
      <c r="GY24" s="92">
        <v>2.9103830456733704E-11</v>
      </c>
    </row>
    <row r="25" spans="2:207" outlineLevel="1" x14ac:dyDescent="0.2">
      <c r="B25" s="103" t="s">
        <v>19</v>
      </c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104">
        <v>0</v>
      </c>
      <c r="BN25" s="104">
        <v>0</v>
      </c>
      <c r="BO25" s="104">
        <v>0</v>
      </c>
      <c r="BP25" s="104">
        <v>0</v>
      </c>
      <c r="BQ25" s="104">
        <v>0</v>
      </c>
      <c r="BR25" s="104">
        <v>0</v>
      </c>
      <c r="BS25" s="104">
        <v>0</v>
      </c>
      <c r="BT25" s="104">
        <v>0</v>
      </c>
      <c r="BU25" s="104">
        <v>0</v>
      </c>
      <c r="BV25" s="104">
        <v>0</v>
      </c>
      <c r="BW25" s="104">
        <v>0</v>
      </c>
      <c r="BX25" s="104">
        <v>0</v>
      </c>
      <c r="BY25" s="104">
        <v>0</v>
      </c>
      <c r="BZ25" s="104">
        <v>0</v>
      </c>
      <c r="CA25" s="104">
        <v>0</v>
      </c>
      <c r="CB25" s="104">
        <v>0</v>
      </c>
      <c r="CC25" s="104">
        <v>0</v>
      </c>
      <c r="CD25" s="104">
        <v>0</v>
      </c>
      <c r="CE25" s="104">
        <v>0</v>
      </c>
      <c r="CF25" s="104">
        <v>35.552186983675711</v>
      </c>
      <c r="CG25" s="104">
        <v>0</v>
      </c>
      <c r="CH25" s="104">
        <v>0</v>
      </c>
      <c r="CI25" s="104">
        <v>0</v>
      </c>
      <c r="CJ25" s="104">
        <v>0</v>
      </c>
      <c r="CK25" s="104">
        <v>0</v>
      </c>
      <c r="CL25" s="104">
        <v>0</v>
      </c>
      <c r="CM25" s="104">
        <v>170.86513990607307</v>
      </c>
      <c r="CN25" s="104">
        <v>0</v>
      </c>
      <c r="CO25" s="104">
        <v>0</v>
      </c>
      <c r="CP25" s="104">
        <v>0</v>
      </c>
      <c r="CQ25" s="104">
        <v>0</v>
      </c>
      <c r="CR25" s="104">
        <v>0</v>
      </c>
      <c r="CS25" s="104">
        <v>0</v>
      </c>
      <c r="CT25" s="104">
        <v>0</v>
      </c>
      <c r="CU25" s="104">
        <v>34.28377159853197</v>
      </c>
      <c r="CV25" s="104">
        <v>0</v>
      </c>
      <c r="CW25" s="104">
        <v>0</v>
      </c>
      <c r="CX25" s="104">
        <v>9870.4696044448683</v>
      </c>
      <c r="CY25" s="104">
        <v>89556.547140826107</v>
      </c>
      <c r="CZ25" s="104">
        <v>8419.5300464472966</v>
      </c>
      <c r="DA25" s="104">
        <v>1354.7283965748538</v>
      </c>
      <c r="DB25" s="104">
        <v>0</v>
      </c>
      <c r="DC25" s="104">
        <v>43.086137128668412</v>
      </c>
      <c r="DD25" s="104">
        <v>5751.8381940637546</v>
      </c>
      <c r="DE25" s="104">
        <v>0</v>
      </c>
      <c r="DF25" s="104">
        <v>35.259786170360876</v>
      </c>
      <c r="DG25" s="104">
        <v>1.3011951498398731</v>
      </c>
      <c r="DH25" s="104">
        <v>1.8346851612742205</v>
      </c>
      <c r="DI25" s="104">
        <v>0</v>
      </c>
      <c r="DJ25" s="104">
        <v>0</v>
      </c>
      <c r="DK25" s="104">
        <v>58.26024428549956</v>
      </c>
      <c r="DL25" s="104">
        <v>15.829105969234794</v>
      </c>
      <c r="DM25" s="104">
        <v>11.898000838605583</v>
      </c>
      <c r="DN25" s="104">
        <v>0</v>
      </c>
      <c r="DO25" s="104">
        <v>0</v>
      </c>
      <c r="DP25" s="104">
        <v>1.1024226369024988</v>
      </c>
      <c r="DQ25" s="104">
        <v>0</v>
      </c>
      <c r="DR25" s="104">
        <v>0</v>
      </c>
      <c r="DS25" s="104">
        <v>0</v>
      </c>
      <c r="DT25" s="104">
        <v>0</v>
      </c>
      <c r="DU25" s="104">
        <v>0</v>
      </c>
      <c r="DV25" s="104">
        <v>0.34611790985740615</v>
      </c>
      <c r="DW25" s="104">
        <v>0</v>
      </c>
      <c r="DX25" s="104">
        <v>0</v>
      </c>
      <c r="DY25" s="104">
        <v>0</v>
      </c>
      <c r="DZ25" s="104">
        <v>0</v>
      </c>
      <c r="EA25" s="104">
        <v>0</v>
      </c>
      <c r="EB25" s="104">
        <v>0</v>
      </c>
      <c r="EC25" s="104">
        <v>0</v>
      </c>
      <c r="ED25" s="104">
        <v>0</v>
      </c>
      <c r="EE25" s="104">
        <v>0</v>
      </c>
      <c r="EF25" s="104">
        <v>0</v>
      </c>
      <c r="EG25" s="104">
        <v>0</v>
      </c>
      <c r="EH25" s="104">
        <v>0</v>
      </c>
      <c r="EI25" s="104">
        <v>0</v>
      </c>
      <c r="EJ25" s="104">
        <v>0</v>
      </c>
      <c r="EK25" s="104">
        <v>0</v>
      </c>
      <c r="EL25" s="104">
        <v>0</v>
      </c>
      <c r="EM25" s="104">
        <v>0</v>
      </c>
      <c r="EN25" s="104">
        <v>0</v>
      </c>
      <c r="EO25" s="104">
        <v>0</v>
      </c>
      <c r="EP25" s="104">
        <v>0</v>
      </c>
      <c r="EQ25" s="104">
        <v>0</v>
      </c>
      <c r="ER25" s="104">
        <v>0</v>
      </c>
      <c r="ES25" s="104">
        <v>0</v>
      </c>
      <c r="ET25" s="104">
        <v>0</v>
      </c>
      <c r="EU25" s="104">
        <v>0</v>
      </c>
      <c r="EV25" s="104">
        <v>0</v>
      </c>
      <c r="EW25" s="104">
        <v>0</v>
      </c>
      <c r="EX25" s="104">
        <v>0</v>
      </c>
      <c r="EY25" s="104">
        <v>0</v>
      </c>
      <c r="EZ25" s="104">
        <v>0</v>
      </c>
      <c r="FA25" s="104">
        <v>1.3997567409153842E-2</v>
      </c>
      <c r="FB25" s="104">
        <v>0.44524798315525366</v>
      </c>
      <c r="FC25" s="104">
        <v>51.040569278853461</v>
      </c>
      <c r="FD25" s="104">
        <v>0</v>
      </c>
      <c r="FE25" s="104">
        <v>0</v>
      </c>
      <c r="FF25" s="104">
        <v>0</v>
      </c>
      <c r="FG25" s="104">
        <v>0</v>
      </c>
      <c r="FH25" s="104">
        <v>0</v>
      </c>
      <c r="FI25" s="104">
        <v>0</v>
      </c>
      <c r="FJ25" s="104">
        <v>0</v>
      </c>
      <c r="FK25" s="104">
        <v>0</v>
      </c>
      <c r="FL25" s="104">
        <v>0</v>
      </c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6">
        <v>115414.23199092479</v>
      </c>
      <c r="GQ25" s="6"/>
      <c r="GR25" s="6">
        <f t="shared" si="11"/>
        <v>0</v>
      </c>
      <c r="GS25" s="6">
        <v>115414.23199092486</v>
      </c>
      <c r="GT25" s="92">
        <v>7.2759576141834259E-11</v>
      </c>
      <c r="GV25" s="2">
        <v>0</v>
      </c>
      <c r="GW25" s="6">
        <v>0</v>
      </c>
      <c r="GX25" s="6">
        <v>115414.23199092488</v>
      </c>
      <c r="GY25" s="92">
        <v>8.7311491370201111E-11</v>
      </c>
    </row>
    <row r="26" spans="2:207" outlineLevel="1" x14ac:dyDescent="0.2">
      <c r="B26" s="103" t="s">
        <v>20</v>
      </c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104">
        <v>0</v>
      </c>
      <c r="BN26" s="104">
        <v>0</v>
      </c>
      <c r="BO26" s="104">
        <v>0</v>
      </c>
      <c r="BP26" s="104">
        <v>0</v>
      </c>
      <c r="BQ26" s="104">
        <v>0</v>
      </c>
      <c r="BR26" s="104">
        <v>0</v>
      </c>
      <c r="BS26" s="104">
        <v>0</v>
      </c>
      <c r="BT26" s="104">
        <v>0</v>
      </c>
      <c r="BU26" s="104">
        <v>0</v>
      </c>
      <c r="BV26" s="104">
        <v>0</v>
      </c>
      <c r="BW26" s="104">
        <v>0</v>
      </c>
      <c r="BX26" s="104">
        <v>0</v>
      </c>
      <c r="BY26" s="104">
        <v>0</v>
      </c>
      <c r="BZ26" s="104">
        <v>24.988555443911835</v>
      </c>
      <c r="CA26" s="104">
        <v>10.277058783169787</v>
      </c>
      <c r="CB26" s="104">
        <v>0</v>
      </c>
      <c r="CC26" s="104">
        <v>0</v>
      </c>
      <c r="CD26" s="104">
        <v>110.10455282540649</v>
      </c>
      <c r="CE26" s="104">
        <v>0</v>
      </c>
      <c r="CF26" s="104">
        <v>1.6508984252190317</v>
      </c>
      <c r="CG26" s="104">
        <v>0</v>
      </c>
      <c r="CH26" s="104">
        <v>0</v>
      </c>
      <c r="CI26" s="104">
        <v>1859.5474905379249</v>
      </c>
      <c r="CJ26" s="104">
        <v>0</v>
      </c>
      <c r="CK26" s="104">
        <v>41.670324558589826</v>
      </c>
      <c r="CL26" s="104">
        <v>4.5170409408092818</v>
      </c>
      <c r="CM26" s="104">
        <v>0</v>
      </c>
      <c r="CN26" s="104">
        <v>0</v>
      </c>
      <c r="CO26" s="104">
        <v>0</v>
      </c>
      <c r="CP26" s="104">
        <v>22.844296262092278</v>
      </c>
      <c r="CQ26" s="104">
        <v>0</v>
      </c>
      <c r="CR26" s="104">
        <v>0</v>
      </c>
      <c r="CS26" s="104">
        <v>0</v>
      </c>
      <c r="CT26" s="104">
        <v>0</v>
      </c>
      <c r="CU26" s="104">
        <v>0</v>
      </c>
      <c r="CV26" s="104">
        <v>92.559100016790396</v>
      </c>
      <c r="CW26" s="104">
        <v>0</v>
      </c>
      <c r="CX26" s="104">
        <v>3656.7001408805304</v>
      </c>
      <c r="CY26" s="104">
        <v>312.59831180837796</v>
      </c>
      <c r="CZ26" s="104">
        <v>10440.619029884978</v>
      </c>
      <c r="DA26" s="104">
        <v>19985.580362988021</v>
      </c>
      <c r="DB26" s="104">
        <v>28805.07129418703</v>
      </c>
      <c r="DC26" s="104">
        <v>37410.166035657676</v>
      </c>
      <c r="DD26" s="104">
        <v>380.20835448131919</v>
      </c>
      <c r="DE26" s="104">
        <v>0</v>
      </c>
      <c r="DF26" s="104">
        <v>5.7066600807114357E-2</v>
      </c>
      <c r="DG26" s="104">
        <v>35.552492302832249</v>
      </c>
      <c r="DH26" s="104">
        <v>0</v>
      </c>
      <c r="DI26" s="104">
        <v>0</v>
      </c>
      <c r="DJ26" s="104">
        <v>0</v>
      </c>
      <c r="DK26" s="104">
        <v>27.946446704739763</v>
      </c>
      <c r="DL26" s="104">
        <v>0</v>
      </c>
      <c r="DM26" s="104">
        <v>74.855040551629443</v>
      </c>
      <c r="DN26" s="104">
        <v>0</v>
      </c>
      <c r="DO26" s="104">
        <v>0</v>
      </c>
      <c r="DP26" s="104">
        <v>489.9729671513503</v>
      </c>
      <c r="DQ26" s="104">
        <v>0</v>
      </c>
      <c r="DR26" s="104">
        <v>0</v>
      </c>
      <c r="DS26" s="104">
        <v>0</v>
      </c>
      <c r="DT26" s="104">
        <v>0</v>
      </c>
      <c r="DU26" s="104">
        <v>0</v>
      </c>
      <c r="DV26" s="104">
        <v>0.54889113877136042</v>
      </c>
      <c r="DW26" s="104">
        <v>0</v>
      </c>
      <c r="DX26" s="104">
        <v>0</v>
      </c>
      <c r="DY26" s="104">
        <v>0</v>
      </c>
      <c r="DZ26" s="104">
        <v>0</v>
      </c>
      <c r="EA26" s="104">
        <v>0</v>
      </c>
      <c r="EB26" s="104">
        <v>0</v>
      </c>
      <c r="EC26" s="104">
        <v>0</v>
      </c>
      <c r="ED26" s="104">
        <v>0</v>
      </c>
      <c r="EE26" s="104">
        <v>0</v>
      </c>
      <c r="EF26" s="104">
        <v>0</v>
      </c>
      <c r="EG26" s="104">
        <v>54.512060959424765</v>
      </c>
      <c r="EH26" s="104">
        <v>0</v>
      </c>
      <c r="EI26" s="104">
        <v>0</v>
      </c>
      <c r="EJ26" s="104">
        <v>0</v>
      </c>
      <c r="EK26" s="104">
        <v>0</v>
      </c>
      <c r="EL26" s="104">
        <v>0</v>
      </c>
      <c r="EM26" s="104">
        <v>0</v>
      </c>
      <c r="EN26" s="104">
        <v>0</v>
      </c>
      <c r="EO26" s="104">
        <v>0</v>
      </c>
      <c r="EP26" s="104">
        <v>0</v>
      </c>
      <c r="EQ26" s="104">
        <v>0</v>
      </c>
      <c r="ER26" s="104">
        <v>0</v>
      </c>
      <c r="ES26" s="104">
        <v>0</v>
      </c>
      <c r="ET26" s="104">
        <v>0</v>
      </c>
      <c r="EU26" s="104">
        <v>0</v>
      </c>
      <c r="EV26" s="104">
        <v>0</v>
      </c>
      <c r="EW26" s="104">
        <v>0</v>
      </c>
      <c r="EX26" s="104">
        <v>0</v>
      </c>
      <c r="EY26" s="104">
        <v>0</v>
      </c>
      <c r="EZ26" s="104">
        <v>0</v>
      </c>
      <c r="FA26" s="104">
        <v>12161.898359844015</v>
      </c>
      <c r="FB26" s="104">
        <v>9729.568085073066</v>
      </c>
      <c r="FC26" s="104">
        <v>1130.1840904249721</v>
      </c>
      <c r="FD26" s="104">
        <v>0</v>
      </c>
      <c r="FE26" s="104">
        <v>0</v>
      </c>
      <c r="FF26" s="104">
        <v>0</v>
      </c>
      <c r="FG26" s="104">
        <v>0</v>
      </c>
      <c r="FH26" s="104">
        <v>0</v>
      </c>
      <c r="FI26" s="104">
        <v>0</v>
      </c>
      <c r="FJ26" s="104">
        <v>0</v>
      </c>
      <c r="FK26" s="104">
        <v>0</v>
      </c>
      <c r="FL26" s="104">
        <v>0</v>
      </c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6">
        <v>126864.19834843345</v>
      </c>
      <c r="GQ26" s="6"/>
      <c r="GR26" s="6">
        <f t="shared" si="11"/>
        <v>0</v>
      </c>
      <c r="GS26" s="6">
        <v>126864.19834843355</v>
      </c>
      <c r="GT26" s="92">
        <v>1.0186340659856796E-10</v>
      </c>
      <c r="GV26" s="2">
        <v>0</v>
      </c>
      <c r="GW26" s="6">
        <v>0</v>
      </c>
      <c r="GX26" s="6">
        <v>126864.19834843345</v>
      </c>
      <c r="GY26" s="92">
        <v>0</v>
      </c>
    </row>
    <row r="27" spans="2:207" outlineLevel="1" x14ac:dyDescent="0.2">
      <c r="B27" s="103" t="s">
        <v>21</v>
      </c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104">
        <v>0</v>
      </c>
      <c r="BN27" s="104">
        <v>0</v>
      </c>
      <c r="BO27" s="104">
        <v>0</v>
      </c>
      <c r="BP27" s="104">
        <v>0</v>
      </c>
      <c r="BQ27" s="104">
        <v>0</v>
      </c>
      <c r="BR27" s="104">
        <v>0</v>
      </c>
      <c r="BS27" s="104">
        <v>0</v>
      </c>
      <c r="BT27" s="104">
        <v>0</v>
      </c>
      <c r="BU27" s="104">
        <v>0</v>
      </c>
      <c r="BV27" s="104">
        <v>0</v>
      </c>
      <c r="BW27" s="104">
        <v>0</v>
      </c>
      <c r="BX27" s="104">
        <v>0</v>
      </c>
      <c r="BY27" s="104">
        <v>0</v>
      </c>
      <c r="BZ27" s="104">
        <v>0</v>
      </c>
      <c r="CA27" s="104">
        <v>0</v>
      </c>
      <c r="CB27" s="104">
        <v>0</v>
      </c>
      <c r="CC27" s="104">
        <v>0</v>
      </c>
      <c r="CD27" s="104">
        <v>0</v>
      </c>
      <c r="CE27" s="104">
        <v>0</v>
      </c>
      <c r="CF27" s="104">
        <v>0</v>
      </c>
      <c r="CG27" s="104">
        <v>0</v>
      </c>
      <c r="CH27" s="104">
        <v>0</v>
      </c>
      <c r="CI27" s="104">
        <v>0</v>
      </c>
      <c r="CJ27" s="104">
        <v>0</v>
      </c>
      <c r="CK27" s="104">
        <v>0</v>
      </c>
      <c r="CL27" s="104">
        <v>0</v>
      </c>
      <c r="CM27" s="104">
        <v>0</v>
      </c>
      <c r="CN27" s="104">
        <v>28.41720107843576</v>
      </c>
      <c r="CO27" s="104">
        <v>0</v>
      </c>
      <c r="CP27" s="104">
        <v>4.2009447929286621</v>
      </c>
      <c r="CQ27" s="104">
        <v>0</v>
      </c>
      <c r="CR27" s="104">
        <v>32.515193396554928</v>
      </c>
      <c r="CS27" s="104">
        <v>0</v>
      </c>
      <c r="CT27" s="104">
        <v>1.0393458777838463E-2</v>
      </c>
      <c r="CU27" s="104">
        <v>0</v>
      </c>
      <c r="CV27" s="104">
        <v>0</v>
      </c>
      <c r="CW27" s="104">
        <v>0</v>
      </c>
      <c r="CX27" s="104">
        <v>0</v>
      </c>
      <c r="CY27" s="104">
        <v>2.9042293384931472</v>
      </c>
      <c r="CZ27" s="104">
        <v>0</v>
      </c>
      <c r="DA27" s="104">
        <v>7.6786702802674975</v>
      </c>
      <c r="DB27" s="104">
        <v>0</v>
      </c>
      <c r="DC27" s="104">
        <v>0</v>
      </c>
      <c r="DD27" s="104">
        <v>78.043111851416498</v>
      </c>
      <c r="DE27" s="104">
        <v>14675.235903478509</v>
      </c>
      <c r="DF27" s="104">
        <v>5785.1538059065479</v>
      </c>
      <c r="DG27" s="104">
        <v>146.92193328352451</v>
      </c>
      <c r="DH27" s="104">
        <v>0</v>
      </c>
      <c r="DI27" s="104">
        <v>0</v>
      </c>
      <c r="DJ27" s="104">
        <v>0</v>
      </c>
      <c r="DK27" s="104">
        <v>0</v>
      </c>
      <c r="DL27" s="104">
        <v>0</v>
      </c>
      <c r="DM27" s="104">
        <v>0</v>
      </c>
      <c r="DN27" s="104">
        <v>0</v>
      </c>
      <c r="DO27" s="104">
        <v>0</v>
      </c>
      <c r="DP27" s="104">
        <v>0</v>
      </c>
      <c r="DQ27" s="104">
        <v>0</v>
      </c>
      <c r="DR27" s="104">
        <v>0</v>
      </c>
      <c r="DS27" s="104">
        <v>0</v>
      </c>
      <c r="DT27" s="104">
        <v>0</v>
      </c>
      <c r="DU27" s="104">
        <v>0</v>
      </c>
      <c r="DV27" s="104">
        <v>0</v>
      </c>
      <c r="DW27" s="104">
        <v>0</v>
      </c>
      <c r="DX27" s="104">
        <v>0</v>
      </c>
      <c r="DY27" s="104">
        <v>0</v>
      </c>
      <c r="DZ27" s="104">
        <v>0</v>
      </c>
      <c r="EA27" s="104">
        <v>0</v>
      </c>
      <c r="EB27" s="104">
        <v>0</v>
      </c>
      <c r="EC27" s="104">
        <v>0</v>
      </c>
      <c r="ED27" s="104">
        <v>0</v>
      </c>
      <c r="EE27" s="104">
        <v>0</v>
      </c>
      <c r="EF27" s="104">
        <v>0</v>
      </c>
      <c r="EG27" s="104">
        <v>0</v>
      </c>
      <c r="EH27" s="104">
        <v>0.90033423757100894</v>
      </c>
      <c r="EI27" s="104">
        <v>0</v>
      </c>
      <c r="EJ27" s="104">
        <v>0</v>
      </c>
      <c r="EK27" s="104">
        <v>0</v>
      </c>
      <c r="EL27" s="104">
        <v>0</v>
      </c>
      <c r="EM27" s="104">
        <v>0</v>
      </c>
      <c r="EN27" s="104">
        <v>0</v>
      </c>
      <c r="EO27" s="104">
        <v>0</v>
      </c>
      <c r="EP27" s="104">
        <v>0</v>
      </c>
      <c r="EQ27" s="104">
        <v>0</v>
      </c>
      <c r="ER27" s="104">
        <v>0</v>
      </c>
      <c r="ES27" s="104">
        <v>0</v>
      </c>
      <c r="ET27" s="104">
        <v>0</v>
      </c>
      <c r="EU27" s="104">
        <v>0</v>
      </c>
      <c r="EV27" s="104">
        <v>0</v>
      </c>
      <c r="EW27" s="104">
        <v>0</v>
      </c>
      <c r="EX27" s="104">
        <v>0</v>
      </c>
      <c r="EY27" s="104">
        <v>0</v>
      </c>
      <c r="EZ27" s="104">
        <v>0</v>
      </c>
      <c r="FA27" s="104">
        <v>1.1113793543302102E-2</v>
      </c>
      <c r="FB27" s="104">
        <v>7.7840665097592904E-3</v>
      </c>
      <c r="FC27" s="104">
        <v>32.811793431025386</v>
      </c>
      <c r="FD27" s="104">
        <v>0</v>
      </c>
      <c r="FE27" s="104">
        <v>0</v>
      </c>
      <c r="FF27" s="104">
        <v>0</v>
      </c>
      <c r="FG27" s="104">
        <v>0</v>
      </c>
      <c r="FH27" s="104">
        <v>0</v>
      </c>
      <c r="FI27" s="104">
        <v>0</v>
      </c>
      <c r="FJ27" s="104">
        <v>0</v>
      </c>
      <c r="FK27" s="104">
        <v>0</v>
      </c>
      <c r="FL27" s="104">
        <v>0</v>
      </c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6">
        <v>20794.812412394105</v>
      </c>
      <c r="GQ27" s="6"/>
      <c r="GR27" s="6">
        <f t="shared" si="11"/>
        <v>0</v>
      </c>
      <c r="GS27" s="6">
        <v>20794.81241239412</v>
      </c>
      <c r="GT27" s="92">
        <v>1.4551915228366852E-11</v>
      </c>
      <c r="GV27" s="2">
        <v>0</v>
      </c>
      <c r="GW27" s="6">
        <v>0</v>
      </c>
      <c r="GX27" s="6">
        <v>20794.81241239412</v>
      </c>
      <c r="GY27" s="92">
        <v>1.4551915228366852E-11</v>
      </c>
    </row>
    <row r="28" spans="2:207" outlineLevel="1" x14ac:dyDescent="0.2">
      <c r="B28" s="103" t="s">
        <v>22</v>
      </c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104">
        <v>0</v>
      </c>
      <c r="BN28" s="104">
        <v>0</v>
      </c>
      <c r="BO28" s="104">
        <v>0</v>
      </c>
      <c r="BP28" s="104">
        <v>0</v>
      </c>
      <c r="BQ28" s="104">
        <v>0</v>
      </c>
      <c r="BR28" s="104">
        <v>0</v>
      </c>
      <c r="BS28" s="104">
        <v>0</v>
      </c>
      <c r="BT28" s="104">
        <v>0</v>
      </c>
      <c r="BU28" s="104">
        <v>0</v>
      </c>
      <c r="BV28" s="104">
        <v>0</v>
      </c>
      <c r="BW28" s="104">
        <v>0</v>
      </c>
      <c r="BX28" s="104">
        <v>0</v>
      </c>
      <c r="BY28" s="104">
        <v>0</v>
      </c>
      <c r="BZ28" s="104">
        <v>0</v>
      </c>
      <c r="CA28" s="104">
        <v>0</v>
      </c>
      <c r="CB28" s="104">
        <v>0</v>
      </c>
      <c r="CC28" s="104">
        <v>0</v>
      </c>
      <c r="CD28" s="104">
        <v>0</v>
      </c>
      <c r="CE28" s="104">
        <v>0</v>
      </c>
      <c r="CF28" s="104">
        <v>0</v>
      </c>
      <c r="CG28" s="104">
        <v>0</v>
      </c>
      <c r="CH28" s="104">
        <v>0</v>
      </c>
      <c r="CI28" s="104">
        <v>11.871506151222592</v>
      </c>
      <c r="CJ28" s="104">
        <v>0</v>
      </c>
      <c r="CK28" s="104">
        <v>0</v>
      </c>
      <c r="CL28" s="104">
        <v>0</v>
      </c>
      <c r="CM28" s="104">
        <v>16.624280098098893</v>
      </c>
      <c r="CN28" s="104">
        <v>91.39726674487207</v>
      </c>
      <c r="CO28" s="104">
        <v>0</v>
      </c>
      <c r="CP28" s="104">
        <v>47.447937120484958</v>
      </c>
      <c r="CQ28" s="104">
        <v>0</v>
      </c>
      <c r="CR28" s="104">
        <v>20.601701683864864</v>
      </c>
      <c r="CS28" s="104">
        <v>0</v>
      </c>
      <c r="CT28" s="104">
        <v>0</v>
      </c>
      <c r="CU28" s="104">
        <v>7.1069432210779526</v>
      </c>
      <c r="CV28" s="104">
        <v>305.06714741440953</v>
      </c>
      <c r="CW28" s="104">
        <v>1.2940676249174732</v>
      </c>
      <c r="CX28" s="104">
        <v>23.76749711384867</v>
      </c>
      <c r="CY28" s="104">
        <v>29.335524595974313</v>
      </c>
      <c r="CZ28" s="104">
        <v>0</v>
      </c>
      <c r="DA28" s="104">
        <v>0</v>
      </c>
      <c r="DB28" s="104">
        <v>0</v>
      </c>
      <c r="DC28" s="104">
        <v>27.780285649419675</v>
      </c>
      <c r="DD28" s="104">
        <v>3.3589533866112968</v>
      </c>
      <c r="DE28" s="104">
        <v>0</v>
      </c>
      <c r="DF28" s="104">
        <v>65.578486542331504</v>
      </c>
      <c r="DG28" s="104">
        <v>30114.614971625571</v>
      </c>
      <c r="DH28" s="104">
        <v>2873.7614569949901</v>
      </c>
      <c r="DI28" s="104">
        <v>0</v>
      </c>
      <c r="DJ28" s="104">
        <v>0</v>
      </c>
      <c r="DK28" s="104">
        <v>0</v>
      </c>
      <c r="DL28" s="104">
        <v>0</v>
      </c>
      <c r="DM28" s="104">
        <v>0</v>
      </c>
      <c r="DN28" s="104">
        <v>251.8389811129689</v>
      </c>
      <c r="DO28" s="104">
        <v>0</v>
      </c>
      <c r="DP28" s="104">
        <v>251.3374959016308</v>
      </c>
      <c r="DQ28" s="104">
        <v>5.2034758456737649</v>
      </c>
      <c r="DR28" s="104">
        <v>0</v>
      </c>
      <c r="DS28" s="104">
        <v>14.981984044331867</v>
      </c>
      <c r="DT28" s="104">
        <v>0</v>
      </c>
      <c r="DU28" s="104">
        <v>1.6568055716357555</v>
      </c>
      <c r="DV28" s="104">
        <v>267.32335721350557</v>
      </c>
      <c r="DW28" s="104">
        <v>0</v>
      </c>
      <c r="DX28" s="104">
        <v>0</v>
      </c>
      <c r="DY28" s="104">
        <v>0</v>
      </c>
      <c r="DZ28" s="104">
        <v>0</v>
      </c>
      <c r="EA28" s="104">
        <v>0.29472458170860455</v>
      </c>
      <c r="EB28" s="104">
        <v>6.6489865633461198</v>
      </c>
      <c r="EC28" s="104">
        <v>0</v>
      </c>
      <c r="ED28" s="104">
        <v>0</v>
      </c>
      <c r="EE28" s="104">
        <v>0</v>
      </c>
      <c r="EF28" s="104">
        <v>9.7050537644476513</v>
      </c>
      <c r="EG28" s="104">
        <v>78.881900738224516</v>
      </c>
      <c r="EH28" s="104">
        <v>16.339530809925041</v>
      </c>
      <c r="EI28" s="104">
        <v>0</v>
      </c>
      <c r="EJ28" s="104">
        <v>0</v>
      </c>
      <c r="EK28" s="104">
        <v>0</v>
      </c>
      <c r="EL28" s="104">
        <v>19.136240379122999</v>
      </c>
      <c r="EM28" s="104">
        <v>0</v>
      </c>
      <c r="EN28" s="104">
        <v>0</v>
      </c>
      <c r="EO28" s="104">
        <v>0</v>
      </c>
      <c r="EP28" s="104">
        <v>0</v>
      </c>
      <c r="EQ28" s="104">
        <v>0</v>
      </c>
      <c r="ER28" s="104">
        <v>0</v>
      </c>
      <c r="ES28" s="104">
        <v>0</v>
      </c>
      <c r="ET28" s="104">
        <v>0</v>
      </c>
      <c r="EU28" s="104">
        <v>0</v>
      </c>
      <c r="EV28" s="104">
        <v>0</v>
      </c>
      <c r="EW28" s="104">
        <v>0</v>
      </c>
      <c r="EX28" s="104">
        <v>0</v>
      </c>
      <c r="EY28" s="104">
        <v>0</v>
      </c>
      <c r="EZ28" s="104">
        <v>0</v>
      </c>
      <c r="FA28" s="104">
        <v>2.8112190870666905E-2</v>
      </c>
      <c r="FB28" s="104">
        <v>1.9950587069505546E-2</v>
      </c>
      <c r="FC28" s="104">
        <v>14.583020819445812</v>
      </c>
      <c r="FD28" s="104">
        <v>0</v>
      </c>
      <c r="FE28" s="104">
        <v>0</v>
      </c>
      <c r="FF28" s="104">
        <v>0</v>
      </c>
      <c r="FG28" s="104">
        <v>0</v>
      </c>
      <c r="FH28" s="104">
        <v>0</v>
      </c>
      <c r="FI28" s="104">
        <v>0</v>
      </c>
      <c r="FJ28" s="104">
        <v>0</v>
      </c>
      <c r="FK28" s="104">
        <v>0</v>
      </c>
      <c r="FL28" s="104">
        <v>0</v>
      </c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6">
        <v>34577.587646091604</v>
      </c>
      <c r="GQ28" s="6"/>
      <c r="GR28" s="6">
        <f t="shared" si="11"/>
        <v>0</v>
      </c>
      <c r="GS28" s="6">
        <v>34577.587646091597</v>
      </c>
      <c r="GT28" s="92">
        <v>-7.2759576141834259E-12</v>
      </c>
      <c r="GV28" s="2">
        <v>0</v>
      </c>
      <c r="GW28" s="6">
        <v>0</v>
      </c>
      <c r="GX28" s="6">
        <v>34577.587646091626</v>
      </c>
      <c r="GY28" s="92">
        <v>2.1827872842550278E-11</v>
      </c>
    </row>
    <row r="29" spans="2:207" outlineLevel="1" x14ac:dyDescent="0.2">
      <c r="B29" s="103" t="s">
        <v>23</v>
      </c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104">
        <v>0</v>
      </c>
      <c r="BN29" s="104">
        <v>0</v>
      </c>
      <c r="BO29" s="104">
        <v>0</v>
      </c>
      <c r="BP29" s="104">
        <v>0</v>
      </c>
      <c r="BQ29" s="104">
        <v>0</v>
      </c>
      <c r="BR29" s="104">
        <v>0</v>
      </c>
      <c r="BS29" s="104">
        <v>0</v>
      </c>
      <c r="BT29" s="104">
        <v>0</v>
      </c>
      <c r="BU29" s="104">
        <v>0</v>
      </c>
      <c r="BV29" s="104">
        <v>0</v>
      </c>
      <c r="BW29" s="104">
        <v>0</v>
      </c>
      <c r="BX29" s="104">
        <v>0</v>
      </c>
      <c r="BY29" s="104">
        <v>0</v>
      </c>
      <c r="BZ29" s="104">
        <v>0</v>
      </c>
      <c r="CA29" s="104">
        <v>0</v>
      </c>
      <c r="CB29" s="104">
        <v>0</v>
      </c>
      <c r="CC29" s="104">
        <v>0</v>
      </c>
      <c r="CD29" s="104">
        <v>0</v>
      </c>
      <c r="CE29" s="104">
        <v>0</v>
      </c>
      <c r="CF29" s="104">
        <v>0</v>
      </c>
      <c r="CG29" s="104">
        <v>0</v>
      </c>
      <c r="CH29" s="104">
        <v>0</v>
      </c>
      <c r="CI29" s="104">
        <v>0</v>
      </c>
      <c r="CJ29" s="104">
        <v>0</v>
      </c>
      <c r="CK29" s="104">
        <v>0</v>
      </c>
      <c r="CL29" s="104">
        <v>0</v>
      </c>
      <c r="CM29" s="104">
        <v>0</v>
      </c>
      <c r="CN29" s="104">
        <v>0</v>
      </c>
      <c r="CO29" s="104">
        <v>0</v>
      </c>
      <c r="CP29" s="104">
        <v>0</v>
      </c>
      <c r="CQ29" s="104">
        <v>0</v>
      </c>
      <c r="CR29" s="104">
        <v>0</v>
      </c>
      <c r="CS29" s="104">
        <v>0</v>
      </c>
      <c r="CT29" s="104">
        <v>0</v>
      </c>
      <c r="CU29" s="104">
        <v>0</v>
      </c>
      <c r="CV29" s="104">
        <v>0</v>
      </c>
      <c r="CW29" s="104">
        <v>0</v>
      </c>
      <c r="CX29" s="104">
        <v>0</v>
      </c>
      <c r="CY29" s="104">
        <v>0</v>
      </c>
      <c r="CZ29" s="104">
        <v>0</v>
      </c>
      <c r="DA29" s="104">
        <v>0</v>
      </c>
      <c r="DB29" s="104">
        <v>0</v>
      </c>
      <c r="DC29" s="104">
        <v>0</v>
      </c>
      <c r="DD29" s="104">
        <v>0</v>
      </c>
      <c r="DE29" s="104">
        <v>0</v>
      </c>
      <c r="DF29" s="104">
        <v>0</v>
      </c>
      <c r="DG29" s="104">
        <v>0</v>
      </c>
      <c r="DH29" s="104">
        <v>9489.1348829695125</v>
      </c>
      <c r="DI29" s="104">
        <v>0</v>
      </c>
      <c r="DJ29" s="104">
        <v>0</v>
      </c>
      <c r="DK29" s="104">
        <v>0</v>
      </c>
      <c r="DL29" s="104">
        <v>0</v>
      </c>
      <c r="DM29" s="104">
        <v>0</v>
      </c>
      <c r="DN29" s="104">
        <v>0</v>
      </c>
      <c r="DO29" s="104">
        <v>0</v>
      </c>
      <c r="DP29" s="104">
        <v>0</v>
      </c>
      <c r="DQ29" s="104">
        <v>14.080375674578415</v>
      </c>
      <c r="DR29" s="104">
        <v>0</v>
      </c>
      <c r="DS29" s="104">
        <v>0</v>
      </c>
      <c r="DT29" s="104">
        <v>0.16044706124377159</v>
      </c>
      <c r="DU29" s="104">
        <v>0</v>
      </c>
      <c r="DV29" s="104">
        <v>2.8926313041377107</v>
      </c>
      <c r="DW29" s="104">
        <v>0</v>
      </c>
      <c r="DX29" s="104">
        <v>0</v>
      </c>
      <c r="DY29" s="104">
        <v>0</v>
      </c>
      <c r="DZ29" s="104">
        <v>0</v>
      </c>
      <c r="EA29" s="104">
        <v>0</v>
      </c>
      <c r="EB29" s="104">
        <v>0</v>
      </c>
      <c r="EC29" s="104">
        <v>0</v>
      </c>
      <c r="ED29" s="104">
        <v>0</v>
      </c>
      <c r="EE29" s="104">
        <v>0</v>
      </c>
      <c r="EF29" s="104">
        <v>0</v>
      </c>
      <c r="EG29" s="104">
        <v>0</v>
      </c>
      <c r="EH29" s="104">
        <v>209.72149980217125</v>
      </c>
      <c r="EI29" s="104">
        <v>0</v>
      </c>
      <c r="EJ29" s="104">
        <v>0</v>
      </c>
      <c r="EK29" s="104">
        <v>0</v>
      </c>
      <c r="EL29" s="104">
        <v>0</v>
      </c>
      <c r="EM29" s="104">
        <v>0</v>
      </c>
      <c r="EN29" s="104">
        <v>0</v>
      </c>
      <c r="EO29" s="104">
        <v>0</v>
      </c>
      <c r="EP29" s="104">
        <v>0</v>
      </c>
      <c r="EQ29" s="104">
        <v>0</v>
      </c>
      <c r="ER29" s="104">
        <v>0</v>
      </c>
      <c r="ES29" s="104">
        <v>0</v>
      </c>
      <c r="ET29" s="104">
        <v>0</v>
      </c>
      <c r="EU29" s="104">
        <v>0</v>
      </c>
      <c r="EV29" s="104">
        <v>0</v>
      </c>
      <c r="EW29" s="104">
        <v>0</v>
      </c>
      <c r="EX29" s="104">
        <v>0</v>
      </c>
      <c r="EY29" s="104">
        <v>0</v>
      </c>
      <c r="EZ29" s="104">
        <v>0</v>
      </c>
      <c r="FA29" s="104">
        <v>9.1684034996440903E-3</v>
      </c>
      <c r="FB29" s="104">
        <v>2.2921008749110226E-3</v>
      </c>
      <c r="FC29" s="104">
        <v>58.33208326041116</v>
      </c>
      <c r="FD29" s="104">
        <v>0</v>
      </c>
      <c r="FE29" s="104">
        <v>0</v>
      </c>
      <c r="FF29" s="104">
        <v>0</v>
      </c>
      <c r="FG29" s="104">
        <v>0</v>
      </c>
      <c r="FH29" s="104">
        <v>0</v>
      </c>
      <c r="FI29" s="104">
        <v>0</v>
      </c>
      <c r="FJ29" s="104">
        <v>0</v>
      </c>
      <c r="FK29" s="104">
        <v>0</v>
      </c>
      <c r="FL29" s="104">
        <v>0</v>
      </c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6">
        <v>9774.3333805764305</v>
      </c>
      <c r="GQ29" s="6"/>
      <c r="GR29" s="6">
        <f t="shared" si="11"/>
        <v>0</v>
      </c>
      <c r="GS29" s="6">
        <v>9774.3333805764341</v>
      </c>
      <c r="GT29" s="92">
        <v>3.637978807091713E-12</v>
      </c>
      <c r="GV29" s="2">
        <v>0</v>
      </c>
      <c r="GW29" s="6">
        <v>0</v>
      </c>
      <c r="GX29" s="6">
        <v>9774.3333805764287</v>
      </c>
      <c r="GY29" s="92">
        <v>-1.8189894035458565E-12</v>
      </c>
    </row>
    <row r="30" spans="2:207" outlineLevel="1" x14ac:dyDescent="0.2">
      <c r="B30" s="103" t="s">
        <v>24</v>
      </c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104">
        <v>0</v>
      </c>
      <c r="BN30" s="104">
        <v>0</v>
      </c>
      <c r="BO30" s="104">
        <v>0</v>
      </c>
      <c r="BP30" s="104">
        <v>0</v>
      </c>
      <c r="BQ30" s="104">
        <v>0</v>
      </c>
      <c r="BR30" s="104">
        <v>0</v>
      </c>
      <c r="BS30" s="104">
        <v>0</v>
      </c>
      <c r="BT30" s="104">
        <v>0</v>
      </c>
      <c r="BU30" s="104">
        <v>0</v>
      </c>
      <c r="BV30" s="104">
        <v>0</v>
      </c>
      <c r="BW30" s="104">
        <v>0</v>
      </c>
      <c r="BX30" s="104">
        <v>0</v>
      </c>
      <c r="BY30" s="104">
        <v>0</v>
      </c>
      <c r="BZ30" s="104">
        <v>0</v>
      </c>
      <c r="CA30" s="104">
        <v>0</v>
      </c>
      <c r="CB30" s="104">
        <v>0</v>
      </c>
      <c r="CC30" s="104">
        <v>0</v>
      </c>
      <c r="CD30" s="104">
        <v>0</v>
      </c>
      <c r="CE30" s="104">
        <v>0</v>
      </c>
      <c r="CF30" s="104">
        <v>0</v>
      </c>
      <c r="CG30" s="104">
        <v>0</v>
      </c>
      <c r="CH30" s="104">
        <v>0</v>
      </c>
      <c r="CI30" s="104">
        <v>0</v>
      </c>
      <c r="CJ30" s="104">
        <v>0</v>
      </c>
      <c r="CK30" s="104">
        <v>0</v>
      </c>
      <c r="CL30" s="104">
        <v>0</v>
      </c>
      <c r="CM30" s="104">
        <v>0</v>
      </c>
      <c r="CN30" s="104">
        <v>0</v>
      </c>
      <c r="CO30" s="104">
        <v>0</v>
      </c>
      <c r="CP30" s="104">
        <v>0</v>
      </c>
      <c r="CQ30" s="104">
        <v>0</v>
      </c>
      <c r="CR30" s="104">
        <v>0</v>
      </c>
      <c r="CS30" s="104">
        <v>0</v>
      </c>
      <c r="CT30" s="104">
        <v>0</v>
      </c>
      <c r="CU30" s="104">
        <v>1.0814696066921365</v>
      </c>
      <c r="CV30" s="104">
        <v>0</v>
      </c>
      <c r="CW30" s="104">
        <v>0</v>
      </c>
      <c r="CX30" s="104">
        <v>0</v>
      </c>
      <c r="CY30" s="104">
        <v>0</v>
      </c>
      <c r="CZ30" s="104">
        <v>0</v>
      </c>
      <c r="DA30" s="104">
        <v>125.50717827447382</v>
      </c>
      <c r="DB30" s="104">
        <v>0</v>
      </c>
      <c r="DC30" s="104">
        <v>0</v>
      </c>
      <c r="DD30" s="104">
        <v>3.6796528312274384</v>
      </c>
      <c r="DE30" s="104">
        <v>0</v>
      </c>
      <c r="DF30" s="104">
        <v>0</v>
      </c>
      <c r="DG30" s="104">
        <v>298.67013586162028</v>
      </c>
      <c r="DH30" s="104">
        <v>154.65727081529144</v>
      </c>
      <c r="DI30" s="104">
        <v>3311.0420275544188</v>
      </c>
      <c r="DJ30" s="104">
        <v>12574.143850238166</v>
      </c>
      <c r="DK30" s="104">
        <v>7172.5156630865813</v>
      </c>
      <c r="DL30" s="104">
        <v>18060.511740725993</v>
      </c>
      <c r="DM30" s="104">
        <v>4647.9446992004387</v>
      </c>
      <c r="DN30" s="104">
        <v>0</v>
      </c>
      <c r="DO30" s="104">
        <v>0</v>
      </c>
      <c r="DP30" s="104">
        <v>270.56649072235177</v>
      </c>
      <c r="DQ30" s="104">
        <v>0</v>
      </c>
      <c r="DR30" s="104">
        <v>64.501116946959513</v>
      </c>
      <c r="DS30" s="104">
        <v>0</v>
      </c>
      <c r="DT30" s="104">
        <v>1.0195286607299654</v>
      </c>
      <c r="DU30" s="104">
        <v>0</v>
      </c>
      <c r="DV30" s="104">
        <v>0</v>
      </c>
      <c r="DW30" s="104">
        <v>0</v>
      </c>
      <c r="DX30" s="104">
        <v>0</v>
      </c>
      <c r="DY30" s="104">
        <v>0</v>
      </c>
      <c r="DZ30" s="104">
        <v>0</v>
      </c>
      <c r="EA30" s="104">
        <v>2.0632292496467004</v>
      </c>
      <c r="EB30" s="104">
        <v>0.25004190906499041</v>
      </c>
      <c r="EC30" s="104">
        <v>0</v>
      </c>
      <c r="ED30" s="104">
        <v>0</v>
      </c>
      <c r="EE30" s="104">
        <v>0.32735405823969083</v>
      </c>
      <c r="EF30" s="104">
        <v>0</v>
      </c>
      <c r="EG30" s="104">
        <v>0</v>
      </c>
      <c r="EH30" s="104">
        <v>0</v>
      </c>
      <c r="EI30" s="104">
        <v>0</v>
      </c>
      <c r="EJ30" s="104">
        <v>0.24688713889585628</v>
      </c>
      <c r="EK30" s="104">
        <v>9.6926061936891725E-2</v>
      </c>
      <c r="EL30" s="104">
        <v>2.3774317078860231E-2</v>
      </c>
      <c r="EM30" s="104">
        <v>0</v>
      </c>
      <c r="EN30" s="104">
        <v>0</v>
      </c>
      <c r="EO30" s="104">
        <v>0</v>
      </c>
      <c r="EP30" s="104">
        <v>0</v>
      </c>
      <c r="EQ30" s="104">
        <v>0</v>
      </c>
      <c r="ER30" s="104">
        <v>0</v>
      </c>
      <c r="ES30" s="104">
        <v>0</v>
      </c>
      <c r="ET30" s="104">
        <v>0</v>
      </c>
      <c r="EU30" s="104">
        <v>0</v>
      </c>
      <c r="EV30" s="104">
        <v>0</v>
      </c>
      <c r="EW30" s="104">
        <v>0</v>
      </c>
      <c r="EX30" s="104">
        <v>0</v>
      </c>
      <c r="EY30" s="104">
        <v>0</v>
      </c>
      <c r="EZ30" s="104">
        <v>0</v>
      </c>
      <c r="FA30" s="104">
        <v>5.0989823684751516E-2</v>
      </c>
      <c r="FB30" s="104">
        <v>0.10047225076447187</v>
      </c>
      <c r="FC30" s="104">
        <v>83.85235938735876</v>
      </c>
      <c r="FD30" s="104">
        <v>0</v>
      </c>
      <c r="FE30" s="104">
        <v>0</v>
      </c>
      <c r="FF30" s="104">
        <v>0</v>
      </c>
      <c r="FG30" s="104">
        <v>0</v>
      </c>
      <c r="FH30" s="104">
        <v>0</v>
      </c>
      <c r="FI30" s="104">
        <v>0</v>
      </c>
      <c r="FJ30" s="104">
        <v>0</v>
      </c>
      <c r="FK30" s="104">
        <v>0</v>
      </c>
      <c r="FL30" s="104">
        <v>0</v>
      </c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6">
        <v>46772.852858721621</v>
      </c>
      <c r="GQ30" s="6"/>
      <c r="GR30" s="6">
        <f t="shared" si="11"/>
        <v>0</v>
      </c>
      <c r="GS30" s="6">
        <v>46772.852858721628</v>
      </c>
      <c r="GT30" s="92">
        <v>7.2759576141834259E-12</v>
      </c>
      <c r="GV30" s="2">
        <v>0</v>
      </c>
      <c r="GW30" s="6">
        <v>0</v>
      </c>
      <c r="GX30" s="6">
        <v>46772.852858721606</v>
      </c>
      <c r="GY30" s="92">
        <v>-1.4551915228366852E-11</v>
      </c>
    </row>
    <row r="31" spans="2:207" outlineLevel="1" x14ac:dyDescent="0.2">
      <c r="B31" s="103" t="s">
        <v>25</v>
      </c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104">
        <v>0</v>
      </c>
      <c r="BN31" s="104">
        <v>0</v>
      </c>
      <c r="BO31" s="104">
        <v>0</v>
      </c>
      <c r="BP31" s="104">
        <v>0</v>
      </c>
      <c r="BQ31" s="104">
        <v>0</v>
      </c>
      <c r="BR31" s="104">
        <v>0</v>
      </c>
      <c r="BS31" s="104">
        <v>0</v>
      </c>
      <c r="BT31" s="104">
        <v>0</v>
      </c>
      <c r="BU31" s="104">
        <v>0</v>
      </c>
      <c r="BV31" s="104">
        <v>0</v>
      </c>
      <c r="BW31" s="104">
        <v>0</v>
      </c>
      <c r="BX31" s="104">
        <v>0</v>
      </c>
      <c r="BY31" s="104">
        <v>0</v>
      </c>
      <c r="BZ31" s="104">
        <v>0</v>
      </c>
      <c r="CA31" s="104">
        <v>0</v>
      </c>
      <c r="CB31" s="104">
        <v>0</v>
      </c>
      <c r="CC31" s="104">
        <v>0</v>
      </c>
      <c r="CD31" s="104">
        <v>0</v>
      </c>
      <c r="CE31" s="104">
        <v>0</v>
      </c>
      <c r="CF31" s="104">
        <v>0</v>
      </c>
      <c r="CG31" s="104">
        <v>0</v>
      </c>
      <c r="CH31" s="104">
        <v>0</v>
      </c>
      <c r="CI31" s="104">
        <v>0</v>
      </c>
      <c r="CJ31" s="104">
        <v>0</v>
      </c>
      <c r="CK31" s="104">
        <v>0</v>
      </c>
      <c r="CL31" s="104">
        <v>0</v>
      </c>
      <c r="CM31" s="104">
        <v>0</v>
      </c>
      <c r="CN31" s="104">
        <v>0</v>
      </c>
      <c r="CO31" s="104">
        <v>0</v>
      </c>
      <c r="CP31" s="104">
        <v>0</v>
      </c>
      <c r="CQ31" s="104">
        <v>0</v>
      </c>
      <c r="CR31" s="104">
        <v>0</v>
      </c>
      <c r="CS31" s="104">
        <v>0</v>
      </c>
      <c r="CT31" s="104">
        <v>0</v>
      </c>
      <c r="CU31" s="104">
        <v>0</v>
      </c>
      <c r="CV31" s="104">
        <v>0</v>
      </c>
      <c r="CW31" s="104">
        <v>0</v>
      </c>
      <c r="CX31" s="104">
        <v>0</v>
      </c>
      <c r="CY31" s="104">
        <v>0</v>
      </c>
      <c r="CZ31" s="104">
        <v>0</v>
      </c>
      <c r="DA31" s="104">
        <v>0</v>
      </c>
      <c r="DB31" s="104">
        <v>0</v>
      </c>
      <c r="DC31" s="104">
        <v>0</v>
      </c>
      <c r="DD31" s="104">
        <v>0</v>
      </c>
      <c r="DE31" s="104">
        <v>0</v>
      </c>
      <c r="DF31" s="104">
        <v>0</v>
      </c>
      <c r="DG31" s="104">
        <v>0</v>
      </c>
      <c r="DH31" s="104">
        <v>0</v>
      </c>
      <c r="DI31" s="104">
        <v>0</v>
      </c>
      <c r="DJ31" s="104">
        <v>0</v>
      </c>
      <c r="DK31" s="104">
        <v>0</v>
      </c>
      <c r="DL31" s="104">
        <v>0</v>
      </c>
      <c r="DM31" s="104">
        <v>0</v>
      </c>
      <c r="DN31" s="104">
        <v>13.467259324924154</v>
      </c>
      <c r="DO31" s="104">
        <v>0</v>
      </c>
      <c r="DP31" s="104">
        <v>0</v>
      </c>
      <c r="DQ31" s="104">
        <v>278.00703697385836</v>
      </c>
      <c r="DR31" s="104">
        <v>148781.38638164752</v>
      </c>
      <c r="DS31" s="104">
        <v>15565.106217029681</v>
      </c>
      <c r="DT31" s="104">
        <v>1.0833425932343119</v>
      </c>
      <c r="DU31" s="104">
        <v>0</v>
      </c>
      <c r="DV31" s="104">
        <v>56.236658919360785</v>
      </c>
      <c r="DW31" s="104">
        <v>0</v>
      </c>
      <c r="DX31" s="104">
        <v>0</v>
      </c>
      <c r="DY31" s="104">
        <v>0</v>
      </c>
      <c r="DZ31" s="104">
        <v>0</v>
      </c>
      <c r="EA31" s="104">
        <v>0</v>
      </c>
      <c r="EB31" s="104">
        <v>15.915757559620394</v>
      </c>
      <c r="EC31" s="104">
        <v>10.227228932499001</v>
      </c>
      <c r="ED31" s="104">
        <v>0</v>
      </c>
      <c r="EE31" s="104">
        <v>4.3576062251348837</v>
      </c>
      <c r="EF31" s="104">
        <v>0</v>
      </c>
      <c r="EG31" s="104">
        <v>0</v>
      </c>
      <c r="EH31" s="104">
        <v>0</v>
      </c>
      <c r="EI31" s="104">
        <v>0</v>
      </c>
      <c r="EJ31" s="104">
        <v>0</v>
      </c>
      <c r="EK31" s="104">
        <v>0</v>
      </c>
      <c r="EL31" s="104">
        <v>0</v>
      </c>
      <c r="EM31" s="104">
        <v>0</v>
      </c>
      <c r="EN31" s="104">
        <v>0</v>
      </c>
      <c r="EO31" s="104">
        <v>0</v>
      </c>
      <c r="EP31" s="104">
        <v>0</v>
      </c>
      <c r="EQ31" s="104">
        <v>0</v>
      </c>
      <c r="ER31" s="104">
        <v>0</v>
      </c>
      <c r="ES31" s="104">
        <v>0</v>
      </c>
      <c r="ET31" s="104">
        <v>0</v>
      </c>
      <c r="EU31" s="104">
        <v>0</v>
      </c>
      <c r="EV31" s="104">
        <v>0</v>
      </c>
      <c r="EW31" s="104">
        <v>0</v>
      </c>
      <c r="EX31" s="104">
        <v>0</v>
      </c>
      <c r="EY31" s="104">
        <v>0</v>
      </c>
      <c r="EZ31" s="104">
        <v>0</v>
      </c>
      <c r="FA31" s="104">
        <v>0.22225030270637214</v>
      </c>
      <c r="FB31" s="104">
        <v>4.8471704395271235E-3</v>
      </c>
      <c r="FC31" s="104">
        <v>576.02929629107916</v>
      </c>
      <c r="FD31" s="104">
        <v>0</v>
      </c>
      <c r="FE31" s="104">
        <v>0</v>
      </c>
      <c r="FF31" s="104">
        <v>0</v>
      </c>
      <c r="FG31" s="104">
        <v>0</v>
      </c>
      <c r="FH31" s="104">
        <v>0</v>
      </c>
      <c r="FI31" s="104">
        <v>0</v>
      </c>
      <c r="FJ31" s="104">
        <v>0</v>
      </c>
      <c r="FK31" s="104">
        <v>0</v>
      </c>
      <c r="FL31" s="104">
        <v>0</v>
      </c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6">
        <v>165302.04388297003</v>
      </c>
      <c r="GQ31" s="6"/>
      <c r="GR31" s="6">
        <f t="shared" si="11"/>
        <v>0</v>
      </c>
      <c r="GS31" s="6">
        <v>165302.04388297003</v>
      </c>
      <c r="GT31" s="92">
        <v>0</v>
      </c>
      <c r="GV31" s="2">
        <v>0</v>
      </c>
      <c r="GW31" s="6">
        <v>0</v>
      </c>
      <c r="GX31" s="6">
        <v>165302.04388297009</v>
      </c>
      <c r="GY31" s="92">
        <v>5.8207660913467407E-11</v>
      </c>
    </row>
    <row r="32" spans="2:207" outlineLevel="1" x14ac:dyDescent="0.2">
      <c r="B32" s="103" t="s">
        <v>26</v>
      </c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104">
        <v>0</v>
      </c>
      <c r="BN32" s="104">
        <v>0</v>
      </c>
      <c r="BO32" s="104">
        <v>0</v>
      </c>
      <c r="BP32" s="104">
        <v>0</v>
      </c>
      <c r="BQ32" s="104">
        <v>0</v>
      </c>
      <c r="BR32" s="104">
        <v>0</v>
      </c>
      <c r="BS32" s="104">
        <v>0</v>
      </c>
      <c r="BT32" s="104">
        <v>0</v>
      </c>
      <c r="BU32" s="104">
        <v>0</v>
      </c>
      <c r="BV32" s="104">
        <v>0</v>
      </c>
      <c r="BW32" s="104">
        <v>0</v>
      </c>
      <c r="BX32" s="104">
        <v>0</v>
      </c>
      <c r="BY32" s="104">
        <v>0</v>
      </c>
      <c r="BZ32" s="104">
        <v>0</v>
      </c>
      <c r="CA32" s="104">
        <v>0</v>
      </c>
      <c r="CB32" s="104">
        <v>0</v>
      </c>
      <c r="CC32" s="104">
        <v>0</v>
      </c>
      <c r="CD32" s="104">
        <v>0</v>
      </c>
      <c r="CE32" s="104">
        <v>0</v>
      </c>
      <c r="CF32" s="104">
        <v>0</v>
      </c>
      <c r="CG32" s="104">
        <v>0</v>
      </c>
      <c r="CH32" s="104">
        <v>0</v>
      </c>
      <c r="CI32" s="104">
        <v>0</v>
      </c>
      <c r="CJ32" s="104">
        <v>0</v>
      </c>
      <c r="CK32" s="104">
        <v>0</v>
      </c>
      <c r="CL32" s="104">
        <v>0</v>
      </c>
      <c r="CM32" s="104">
        <v>0</v>
      </c>
      <c r="CN32" s="104">
        <v>0</v>
      </c>
      <c r="CO32" s="104">
        <v>0</v>
      </c>
      <c r="CP32" s="104">
        <v>0</v>
      </c>
      <c r="CQ32" s="104">
        <v>0</v>
      </c>
      <c r="CR32" s="104">
        <v>0</v>
      </c>
      <c r="CS32" s="104">
        <v>0</v>
      </c>
      <c r="CT32" s="104">
        <v>0</v>
      </c>
      <c r="CU32" s="104">
        <v>0</v>
      </c>
      <c r="CV32" s="104">
        <v>0.17908114349126128</v>
      </c>
      <c r="CW32" s="104">
        <v>0</v>
      </c>
      <c r="CX32" s="104">
        <v>0</v>
      </c>
      <c r="CY32" s="104">
        <v>577.28525059825404</v>
      </c>
      <c r="CZ32" s="104">
        <v>0</v>
      </c>
      <c r="DA32" s="104">
        <v>0</v>
      </c>
      <c r="DB32" s="104">
        <v>0</v>
      </c>
      <c r="DC32" s="104">
        <v>0</v>
      </c>
      <c r="DD32" s="104">
        <v>0</v>
      </c>
      <c r="DE32" s="104">
        <v>0</v>
      </c>
      <c r="DF32" s="104">
        <v>0</v>
      </c>
      <c r="DG32" s="104">
        <v>138.06432603000522</v>
      </c>
      <c r="DH32" s="104">
        <v>0</v>
      </c>
      <c r="DI32" s="104">
        <v>0</v>
      </c>
      <c r="DJ32" s="104">
        <v>0</v>
      </c>
      <c r="DK32" s="104">
        <v>0</v>
      </c>
      <c r="DL32" s="104">
        <v>0</v>
      </c>
      <c r="DM32" s="104">
        <v>0</v>
      </c>
      <c r="DN32" s="104">
        <v>6.3311515375698416E-2</v>
      </c>
      <c r="DO32" s="104">
        <v>0</v>
      </c>
      <c r="DP32" s="104">
        <v>0</v>
      </c>
      <c r="DQ32" s="104">
        <v>244.68905797465823</v>
      </c>
      <c r="DR32" s="104">
        <v>376.40323901248087</v>
      </c>
      <c r="DS32" s="104">
        <v>47082.357293920009</v>
      </c>
      <c r="DT32" s="104">
        <v>190.94391257222782</v>
      </c>
      <c r="DU32" s="104">
        <v>0</v>
      </c>
      <c r="DV32" s="104">
        <v>152.01366176771086</v>
      </c>
      <c r="DW32" s="104">
        <v>0</v>
      </c>
      <c r="DX32" s="104">
        <v>0</v>
      </c>
      <c r="DY32" s="104">
        <v>0</v>
      </c>
      <c r="DZ32" s="104">
        <v>0</v>
      </c>
      <c r="EA32" s="104">
        <v>0</v>
      </c>
      <c r="EB32" s="104">
        <v>0</v>
      </c>
      <c r="EC32" s="104">
        <v>0</v>
      </c>
      <c r="ED32" s="104">
        <v>0</v>
      </c>
      <c r="EE32" s="104">
        <v>0</v>
      </c>
      <c r="EF32" s="104">
        <v>0</v>
      </c>
      <c r="EG32" s="104">
        <v>0</v>
      </c>
      <c r="EH32" s="104">
        <v>0</v>
      </c>
      <c r="EI32" s="104">
        <v>0</v>
      </c>
      <c r="EJ32" s="104">
        <v>0</v>
      </c>
      <c r="EK32" s="104">
        <v>0</v>
      </c>
      <c r="EL32" s="104">
        <v>0</v>
      </c>
      <c r="EM32" s="104">
        <v>0</v>
      </c>
      <c r="EN32" s="104">
        <v>0</v>
      </c>
      <c r="EO32" s="104">
        <v>0</v>
      </c>
      <c r="EP32" s="104">
        <v>0</v>
      </c>
      <c r="EQ32" s="104">
        <v>0</v>
      </c>
      <c r="ER32" s="104">
        <v>0</v>
      </c>
      <c r="ES32" s="104">
        <v>0</v>
      </c>
      <c r="ET32" s="104">
        <v>0</v>
      </c>
      <c r="EU32" s="104">
        <v>0</v>
      </c>
      <c r="EV32" s="104">
        <v>0</v>
      </c>
      <c r="EW32" s="104">
        <v>0</v>
      </c>
      <c r="EX32" s="104">
        <v>0</v>
      </c>
      <c r="EY32" s="104">
        <v>0</v>
      </c>
      <c r="EZ32" s="104">
        <v>0</v>
      </c>
      <c r="FA32" s="104">
        <v>4.5222510982641725E-3</v>
      </c>
      <c r="FB32" s="104">
        <v>0</v>
      </c>
      <c r="FC32" s="104">
        <v>25.520284932698264</v>
      </c>
      <c r="FD32" s="104">
        <v>0</v>
      </c>
      <c r="FE32" s="104">
        <v>0</v>
      </c>
      <c r="FF32" s="104">
        <v>0</v>
      </c>
      <c r="FG32" s="104">
        <v>0</v>
      </c>
      <c r="FH32" s="104">
        <v>0</v>
      </c>
      <c r="FI32" s="104">
        <v>0</v>
      </c>
      <c r="FJ32" s="104">
        <v>0</v>
      </c>
      <c r="FK32" s="104">
        <v>0</v>
      </c>
      <c r="FL32" s="104">
        <v>0</v>
      </c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6">
        <v>48787.523941718006</v>
      </c>
      <c r="GQ32" s="6"/>
      <c r="GR32" s="6">
        <f t="shared" si="11"/>
        <v>0</v>
      </c>
      <c r="GS32" s="6">
        <v>48787.523941718006</v>
      </c>
      <c r="GT32" s="92">
        <v>0</v>
      </c>
      <c r="GV32" s="2">
        <v>0</v>
      </c>
      <c r="GW32" s="6">
        <v>0</v>
      </c>
      <c r="GX32" s="6">
        <v>48787.523941717976</v>
      </c>
      <c r="GY32" s="92">
        <v>-2.9103830456733704E-11</v>
      </c>
    </row>
    <row r="33" spans="2:207" outlineLevel="1" x14ac:dyDescent="0.2">
      <c r="B33" s="103" t="s">
        <v>27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104">
        <v>0</v>
      </c>
      <c r="BN33" s="104">
        <v>0</v>
      </c>
      <c r="BO33" s="104">
        <v>0</v>
      </c>
      <c r="BP33" s="104">
        <v>0</v>
      </c>
      <c r="BQ33" s="104">
        <v>0</v>
      </c>
      <c r="BR33" s="104">
        <v>0</v>
      </c>
      <c r="BS33" s="104">
        <v>0</v>
      </c>
      <c r="BT33" s="104">
        <v>0</v>
      </c>
      <c r="BU33" s="104">
        <v>0</v>
      </c>
      <c r="BV33" s="104">
        <v>0</v>
      </c>
      <c r="BW33" s="104">
        <v>0</v>
      </c>
      <c r="BX33" s="104">
        <v>0</v>
      </c>
      <c r="BY33" s="104">
        <v>0</v>
      </c>
      <c r="BZ33" s="104">
        <v>0</v>
      </c>
      <c r="CA33" s="104">
        <v>0</v>
      </c>
      <c r="CB33" s="104">
        <v>0</v>
      </c>
      <c r="CC33" s="104">
        <v>0</v>
      </c>
      <c r="CD33" s="104">
        <v>0</v>
      </c>
      <c r="CE33" s="104">
        <v>0</v>
      </c>
      <c r="CF33" s="104">
        <v>0</v>
      </c>
      <c r="CG33" s="104">
        <v>0</v>
      </c>
      <c r="CH33" s="104">
        <v>0</v>
      </c>
      <c r="CI33" s="104">
        <v>0</v>
      </c>
      <c r="CJ33" s="104">
        <v>0</v>
      </c>
      <c r="CK33" s="104">
        <v>0</v>
      </c>
      <c r="CL33" s="104">
        <v>0</v>
      </c>
      <c r="CM33" s="104">
        <v>0</v>
      </c>
      <c r="CN33" s="104">
        <v>18.099768496655354</v>
      </c>
      <c r="CO33" s="104">
        <v>0</v>
      </c>
      <c r="CP33" s="104">
        <v>0</v>
      </c>
      <c r="CQ33" s="104">
        <v>0</v>
      </c>
      <c r="CR33" s="104">
        <v>0</v>
      </c>
      <c r="CS33" s="104">
        <v>0</v>
      </c>
      <c r="CT33" s="104">
        <v>0</v>
      </c>
      <c r="CU33" s="104">
        <v>16.85242368056397</v>
      </c>
      <c r="CV33" s="104">
        <v>2203.7132991016206</v>
      </c>
      <c r="CW33" s="104">
        <v>0</v>
      </c>
      <c r="CX33" s="104">
        <v>0</v>
      </c>
      <c r="CY33" s="104">
        <v>0</v>
      </c>
      <c r="CZ33" s="104">
        <v>0</v>
      </c>
      <c r="DA33" s="104">
        <v>0</v>
      </c>
      <c r="DB33" s="104">
        <v>0</v>
      </c>
      <c r="DC33" s="104">
        <v>32.286758401165045</v>
      </c>
      <c r="DD33" s="104">
        <v>0</v>
      </c>
      <c r="DE33" s="104">
        <v>0</v>
      </c>
      <c r="DF33" s="104">
        <v>50.792768281885309</v>
      </c>
      <c r="DG33" s="104">
        <v>1092.2744600503679</v>
      </c>
      <c r="DH33" s="104">
        <v>0</v>
      </c>
      <c r="DI33" s="104">
        <v>0</v>
      </c>
      <c r="DJ33" s="104">
        <v>0</v>
      </c>
      <c r="DK33" s="104">
        <v>0</v>
      </c>
      <c r="DL33" s="104">
        <v>0</v>
      </c>
      <c r="DM33" s="104">
        <v>2.9604887033420031</v>
      </c>
      <c r="DN33" s="104">
        <v>61.860490602680038</v>
      </c>
      <c r="DO33" s="104">
        <v>0</v>
      </c>
      <c r="DP33" s="104">
        <v>1306.5144406823808</v>
      </c>
      <c r="DQ33" s="104">
        <v>9.9751175882361824</v>
      </c>
      <c r="DR33" s="104">
        <v>1625.47939123781</v>
      </c>
      <c r="DS33" s="104">
        <v>1.7851835361387516</v>
      </c>
      <c r="DT33" s="104">
        <v>29912.885397978189</v>
      </c>
      <c r="DU33" s="104">
        <v>5104.5555048966862</v>
      </c>
      <c r="DV33" s="104">
        <v>41016.970744825107</v>
      </c>
      <c r="DW33" s="104">
        <v>0</v>
      </c>
      <c r="DX33" s="104">
        <v>229.92998259831137</v>
      </c>
      <c r="DY33" s="104">
        <v>666.8074677383496</v>
      </c>
      <c r="DZ33" s="104">
        <v>24.014015101282094</v>
      </c>
      <c r="EA33" s="104">
        <v>65.721103435725709</v>
      </c>
      <c r="EB33" s="104">
        <v>9629.8592103808824</v>
      </c>
      <c r="EC33" s="104">
        <v>20.291212400336967</v>
      </c>
      <c r="ED33" s="104">
        <v>0</v>
      </c>
      <c r="EE33" s="104">
        <v>38.857994183194137</v>
      </c>
      <c r="EF33" s="104">
        <v>0</v>
      </c>
      <c r="EG33" s="104">
        <v>7.0565831019676875</v>
      </c>
      <c r="EH33" s="104">
        <v>741.83111093904881</v>
      </c>
      <c r="EI33" s="104">
        <v>0</v>
      </c>
      <c r="EJ33" s="104">
        <v>55.927317241170833</v>
      </c>
      <c r="EK33" s="104">
        <v>0</v>
      </c>
      <c r="EL33" s="104">
        <v>214.30656625125587</v>
      </c>
      <c r="EM33" s="104">
        <v>0</v>
      </c>
      <c r="EN33" s="104">
        <v>0</v>
      </c>
      <c r="EO33" s="104">
        <v>0</v>
      </c>
      <c r="EP33" s="104">
        <v>0</v>
      </c>
      <c r="EQ33" s="104">
        <v>0</v>
      </c>
      <c r="ER33" s="104">
        <v>0</v>
      </c>
      <c r="ES33" s="104">
        <v>0</v>
      </c>
      <c r="ET33" s="104">
        <v>0</v>
      </c>
      <c r="EU33" s="104">
        <v>0</v>
      </c>
      <c r="EV33" s="104">
        <v>0</v>
      </c>
      <c r="EW33" s="104">
        <v>0</v>
      </c>
      <c r="EX33" s="104">
        <v>0</v>
      </c>
      <c r="EY33" s="104">
        <v>0</v>
      </c>
      <c r="EZ33" s="104">
        <v>0</v>
      </c>
      <c r="FA33" s="104">
        <v>0.72714740375267162</v>
      </c>
      <c r="FB33" s="104">
        <v>2.6748456533742999</v>
      </c>
      <c r="FC33" s="104">
        <v>40.103306484474516</v>
      </c>
      <c r="FD33" s="104">
        <v>0</v>
      </c>
      <c r="FE33" s="104">
        <v>0</v>
      </c>
      <c r="FF33" s="104">
        <v>0</v>
      </c>
      <c r="FG33" s="104">
        <v>0</v>
      </c>
      <c r="FH33" s="104">
        <v>0</v>
      </c>
      <c r="FI33" s="104">
        <v>0</v>
      </c>
      <c r="FJ33" s="104">
        <v>0</v>
      </c>
      <c r="FK33" s="104">
        <v>0</v>
      </c>
      <c r="FL33" s="104">
        <v>0</v>
      </c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6">
        <v>94195.114100975989</v>
      </c>
      <c r="GQ33" s="6"/>
      <c r="GR33" s="6">
        <f t="shared" si="11"/>
        <v>0</v>
      </c>
      <c r="GS33" s="6">
        <v>94195.114100976003</v>
      </c>
      <c r="GT33" s="92">
        <v>1.4551915228366852E-11</v>
      </c>
      <c r="GV33" s="2">
        <v>0</v>
      </c>
      <c r="GW33" s="6">
        <v>0</v>
      </c>
      <c r="GX33" s="6">
        <v>94195.114100975959</v>
      </c>
      <c r="GY33" s="92">
        <v>-2.9103830456733704E-11</v>
      </c>
    </row>
    <row r="34" spans="2:207" outlineLevel="1" x14ac:dyDescent="0.2">
      <c r="B34" s="103" t="s">
        <v>28</v>
      </c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104">
        <v>0</v>
      </c>
      <c r="BN34" s="104">
        <v>0</v>
      </c>
      <c r="BO34" s="104">
        <v>0</v>
      </c>
      <c r="BP34" s="104">
        <v>0</v>
      </c>
      <c r="BQ34" s="104">
        <v>0</v>
      </c>
      <c r="BR34" s="104">
        <v>0</v>
      </c>
      <c r="BS34" s="104">
        <v>0</v>
      </c>
      <c r="BT34" s="104">
        <v>0</v>
      </c>
      <c r="BU34" s="104">
        <v>0</v>
      </c>
      <c r="BV34" s="104">
        <v>0</v>
      </c>
      <c r="BW34" s="104">
        <v>0</v>
      </c>
      <c r="BX34" s="104">
        <v>0</v>
      </c>
      <c r="BY34" s="104">
        <v>0</v>
      </c>
      <c r="BZ34" s="104">
        <v>23.921092335622106</v>
      </c>
      <c r="CA34" s="104">
        <v>0</v>
      </c>
      <c r="CB34" s="104">
        <v>0</v>
      </c>
      <c r="CC34" s="104">
        <v>0</v>
      </c>
      <c r="CD34" s="104">
        <v>0</v>
      </c>
      <c r="CE34" s="104">
        <v>0</v>
      </c>
      <c r="CF34" s="104">
        <v>0</v>
      </c>
      <c r="CG34" s="104">
        <v>0</v>
      </c>
      <c r="CH34" s="104">
        <v>0</v>
      </c>
      <c r="CI34" s="104">
        <v>0</v>
      </c>
      <c r="CJ34" s="104">
        <v>0</v>
      </c>
      <c r="CK34" s="104">
        <v>0</v>
      </c>
      <c r="CL34" s="104">
        <v>0</v>
      </c>
      <c r="CM34" s="104">
        <v>0</v>
      </c>
      <c r="CN34" s="104">
        <v>0</v>
      </c>
      <c r="CO34" s="104">
        <v>0</v>
      </c>
      <c r="CP34" s="104">
        <v>0</v>
      </c>
      <c r="CQ34" s="104">
        <v>0</v>
      </c>
      <c r="CR34" s="104">
        <v>0</v>
      </c>
      <c r="CS34" s="104">
        <v>0</v>
      </c>
      <c r="CT34" s="104">
        <v>0</v>
      </c>
      <c r="CU34" s="104">
        <v>0</v>
      </c>
      <c r="CV34" s="104">
        <v>0</v>
      </c>
      <c r="CW34" s="104">
        <v>0</v>
      </c>
      <c r="CX34" s="104">
        <v>0</v>
      </c>
      <c r="CY34" s="104">
        <v>0</v>
      </c>
      <c r="CZ34" s="104">
        <v>0</v>
      </c>
      <c r="DA34" s="104">
        <v>0</v>
      </c>
      <c r="DB34" s="104">
        <v>0</v>
      </c>
      <c r="DC34" s="104">
        <v>0</v>
      </c>
      <c r="DD34" s="104">
        <v>348.49133624550927</v>
      </c>
      <c r="DE34" s="104">
        <v>0</v>
      </c>
      <c r="DF34" s="104">
        <v>1.0160971511799071</v>
      </c>
      <c r="DG34" s="104">
        <v>15.118057639365528</v>
      </c>
      <c r="DH34" s="104">
        <v>0</v>
      </c>
      <c r="DI34" s="104">
        <v>0</v>
      </c>
      <c r="DJ34" s="104">
        <v>0</v>
      </c>
      <c r="DK34" s="104">
        <v>0</v>
      </c>
      <c r="DL34" s="104">
        <v>0</v>
      </c>
      <c r="DM34" s="104">
        <v>0</v>
      </c>
      <c r="DN34" s="104">
        <v>2.5291339986745505</v>
      </c>
      <c r="DO34" s="104">
        <v>0</v>
      </c>
      <c r="DP34" s="104">
        <v>34.775496225332681</v>
      </c>
      <c r="DQ34" s="104">
        <v>0</v>
      </c>
      <c r="DR34" s="104">
        <v>0.79628170070156545</v>
      </c>
      <c r="DS34" s="104">
        <v>13.101552673984767</v>
      </c>
      <c r="DT34" s="104">
        <v>194.50883234622933</v>
      </c>
      <c r="DU34" s="104">
        <v>9.6602962513632402</v>
      </c>
      <c r="DV34" s="104">
        <v>689.61219249965177</v>
      </c>
      <c r="DW34" s="104">
        <v>120.7916067673646</v>
      </c>
      <c r="DX34" s="104">
        <v>9861.583211338113</v>
      </c>
      <c r="DY34" s="104">
        <v>3036.0187195136177</v>
      </c>
      <c r="DZ34" s="104">
        <v>4863.4406738848611</v>
      </c>
      <c r="EA34" s="104">
        <v>15335.502913592449</v>
      </c>
      <c r="EB34" s="104">
        <v>40500.308818310514</v>
      </c>
      <c r="EC34" s="104">
        <v>5997.408746195707</v>
      </c>
      <c r="ED34" s="104">
        <v>8354.6154268331375</v>
      </c>
      <c r="EE34" s="104">
        <v>210.74175276255988</v>
      </c>
      <c r="EF34" s="104">
        <v>226.89053391738665</v>
      </c>
      <c r="EG34" s="104">
        <v>73.742874877112229</v>
      </c>
      <c r="EH34" s="104">
        <v>1717.4185241093883</v>
      </c>
      <c r="EI34" s="104">
        <v>154.33419660509009</v>
      </c>
      <c r="EJ34" s="104">
        <v>0</v>
      </c>
      <c r="EK34" s="104">
        <v>2281.1702317840191</v>
      </c>
      <c r="EL34" s="104">
        <v>0</v>
      </c>
      <c r="EM34" s="104">
        <v>0</v>
      </c>
      <c r="EN34" s="104">
        <v>0</v>
      </c>
      <c r="EO34" s="104">
        <v>0</v>
      </c>
      <c r="EP34" s="104">
        <v>0</v>
      </c>
      <c r="EQ34" s="104">
        <v>0</v>
      </c>
      <c r="ER34" s="104">
        <v>0</v>
      </c>
      <c r="ES34" s="104">
        <v>0</v>
      </c>
      <c r="ET34" s="104">
        <v>0</v>
      </c>
      <c r="EU34" s="104">
        <v>0</v>
      </c>
      <c r="EV34" s="104">
        <v>0</v>
      </c>
      <c r="EW34" s="104">
        <v>0</v>
      </c>
      <c r="EX34" s="104">
        <v>0</v>
      </c>
      <c r="EY34" s="104">
        <v>0</v>
      </c>
      <c r="EZ34" s="104">
        <v>0</v>
      </c>
      <c r="FA34" s="104">
        <v>0.19394496498823977</v>
      </c>
      <c r="FB34" s="104">
        <v>1.9875312547394626</v>
      </c>
      <c r="FC34" s="104">
        <v>2129.1208885037763</v>
      </c>
      <c r="FD34" s="104">
        <v>0</v>
      </c>
      <c r="FE34" s="104">
        <v>63.09775453786019</v>
      </c>
      <c r="FF34" s="104">
        <v>0</v>
      </c>
      <c r="FG34" s="104">
        <v>126.19550907572038</v>
      </c>
      <c r="FH34" s="104">
        <v>0</v>
      </c>
      <c r="FI34" s="104">
        <v>0</v>
      </c>
      <c r="FJ34" s="104">
        <v>0</v>
      </c>
      <c r="FK34" s="104">
        <v>0</v>
      </c>
      <c r="FL34" s="104">
        <v>21.032584845953387</v>
      </c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6">
        <v>96409.12681274199</v>
      </c>
      <c r="GQ34" s="6"/>
      <c r="GR34" s="6">
        <f t="shared" si="11"/>
        <v>0</v>
      </c>
      <c r="GS34" s="6">
        <v>96409.12681274199</v>
      </c>
      <c r="GT34" s="92">
        <v>0</v>
      </c>
      <c r="GV34" s="2">
        <v>0</v>
      </c>
      <c r="GW34" s="6">
        <v>0</v>
      </c>
      <c r="GX34" s="6">
        <v>96409.126812741961</v>
      </c>
      <c r="GY34" s="92">
        <v>-2.9103830456733704E-11</v>
      </c>
    </row>
    <row r="35" spans="2:207" outlineLevel="1" x14ac:dyDescent="0.2">
      <c r="B35" s="103" t="s">
        <v>29</v>
      </c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104">
        <v>0</v>
      </c>
      <c r="BN35" s="104">
        <v>0</v>
      </c>
      <c r="BO35" s="104">
        <v>0</v>
      </c>
      <c r="BP35" s="104">
        <v>0</v>
      </c>
      <c r="BQ35" s="104">
        <v>0</v>
      </c>
      <c r="BR35" s="104">
        <v>0</v>
      </c>
      <c r="BS35" s="104">
        <v>0</v>
      </c>
      <c r="BT35" s="104">
        <v>0</v>
      </c>
      <c r="BU35" s="104">
        <v>0</v>
      </c>
      <c r="BV35" s="104">
        <v>0</v>
      </c>
      <c r="BW35" s="104">
        <v>0</v>
      </c>
      <c r="BX35" s="104">
        <v>0</v>
      </c>
      <c r="BY35" s="104">
        <v>0</v>
      </c>
      <c r="BZ35" s="104">
        <v>0</v>
      </c>
      <c r="CA35" s="104">
        <v>0</v>
      </c>
      <c r="CB35" s="104">
        <v>0</v>
      </c>
      <c r="CC35" s="104">
        <v>0</v>
      </c>
      <c r="CD35" s="104">
        <v>0</v>
      </c>
      <c r="CE35" s="104">
        <v>0</v>
      </c>
      <c r="CF35" s="104">
        <v>0</v>
      </c>
      <c r="CG35" s="104">
        <v>0</v>
      </c>
      <c r="CH35" s="104">
        <v>0</v>
      </c>
      <c r="CI35" s="104">
        <v>0</v>
      </c>
      <c r="CJ35" s="104">
        <v>0</v>
      </c>
      <c r="CK35" s="104">
        <v>0</v>
      </c>
      <c r="CL35" s="104">
        <v>0</v>
      </c>
      <c r="CM35" s="104">
        <v>0</v>
      </c>
      <c r="CN35" s="104">
        <v>0</v>
      </c>
      <c r="CO35" s="104">
        <v>0</v>
      </c>
      <c r="CP35" s="104">
        <v>0</v>
      </c>
      <c r="CQ35" s="104">
        <v>0</v>
      </c>
      <c r="CR35" s="104">
        <v>0</v>
      </c>
      <c r="CS35" s="104">
        <v>0</v>
      </c>
      <c r="CT35" s="104">
        <v>0</v>
      </c>
      <c r="CU35" s="104">
        <v>0</v>
      </c>
      <c r="CV35" s="104">
        <v>0</v>
      </c>
      <c r="CW35" s="104">
        <v>0</v>
      </c>
      <c r="CX35" s="104">
        <v>0</v>
      </c>
      <c r="CY35" s="104">
        <v>0</v>
      </c>
      <c r="CZ35" s="104">
        <v>0</v>
      </c>
      <c r="DA35" s="104">
        <v>0</v>
      </c>
      <c r="DB35" s="104">
        <v>0</v>
      </c>
      <c r="DC35" s="104">
        <v>0</v>
      </c>
      <c r="DD35" s="104">
        <v>0</v>
      </c>
      <c r="DE35" s="104">
        <v>0</v>
      </c>
      <c r="DF35" s="104">
        <v>0</v>
      </c>
      <c r="DG35" s="104">
        <v>39.245975314306904</v>
      </c>
      <c r="DH35" s="104">
        <v>54.291877076116542</v>
      </c>
      <c r="DI35" s="104">
        <v>0</v>
      </c>
      <c r="DJ35" s="104">
        <v>0</v>
      </c>
      <c r="DK35" s="104">
        <v>0</v>
      </c>
      <c r="DL35" s="104">
        <v>0</v>
      </c>
      <c r="DM35" s="104">
        <v>0</v>
      </c>
      <c r="DN35" s="104">
        <v>0</v>
      </c>
      <c r="DO35" s="104">
        <v>0</v>
      </c>
      <c r="DP35" s="104">
        <v>37.193832059430136</v>
      </c>
      <c r="DQ35" s="104">
        <v>0</v>
      </c>
      <c r="DR35" s="104">
        <v>53.67862174282422</v>
      </c>
      <c r="DS35" s="104">
        <v>0</v>
      </c>
      <c r="DT35" s="104">
        <v>6.3566274152727598</v>
      </c>
      <c r="DU35" s="104">
        <v>0</v>
      </c>
      <c r="DV35" s="104">
        <v>63.904317689595459</v>
      </c>
      <c r="DW35" s="104">
        <v>0</v>
      </c>
      <c r="DX35" s="104">
        <v>1.0554573588244909</v>
      </c>
      <c r="DY35" s="104">
        <v>0.13076462852692805</v>
      </c>
      <c r="DZ35" s="104">
        <v>0.26286358999800846</v>
      </c>
      <c r="EA35" s="104">
        <v>347.23496071455435</v>
      </c>
      <c r="EB35" s="104">
        <v>71.251878823454135</v>
      </c>
      <c r="EC35" s="104">
        <v>322.1636190416163</v>
      </c>
      <c r="ED35" s="104">
        <v>0</v>
      </c>
      <c r="EE35" s="104">
        <v>44457.906126180635</v>
      </c>
      <c r="EF35" s="104">
        <v>4264.2986346963307</v>
      </c>
      <c r="EG35" s="104">
        <v>102.21650276552566</v>
      </c>
      <c r="EH35" s="104">
        <v>4.9890708781855517</v>
      </c>
      <c r="EI35" s="104">
        <v>0</v>
      </c>
      <c r="EJ35" s="104">
        <v>126.78164468863334</v>
      </c>
      <c r="EK35" s="104">
        <v>0</v>
      </c>
      <c r="EL35" s="104">
        <v>0</v>
      </c>
      <c r="EM35" s="104">
        <v>0</v>
      </c>
      <c r="EN35" s="104">
        <v>0</v>
      </c>
      <c r="EO35" s="104">
        <v>0</v>
      </c>
      <c r="EP35" s="104">
        <v>0</v>
      </c>
      <c r="EQ35" s="104">
        <v>0</v>
      </c>
      <c r="ER35" s="104">
        <v>0</v>
      </c>
      <c r="ES35" s="104">
        <v>0</v>
      </c>
      <c r="ET35" s="104">
        <v>0</v>
      </c>
      <c r="EU35" s="104">
        <v>0</v>
      </c>
      <c r="EV35" s="104">
        <v>0</v>
      </c>
      <c r="EW35" s="104">
        <v>0</v>
      </c>
      <c r="EX35" s="104">
        <v>0</v>
      </c>
      <c r="EY35" s="104">
        <v>0</v>
      </c>
      <c r="EZ35" s="104">
        <v>0</v>
      </c>
      <c r="FA35" s="104">
        <v>3.3234902693003415E-2</v>
      </c>
      <c r="FB35" s="104">
        <v>9.3819411064041246E-3</v>
      </c>
      <c r="FC35" s="104">
        <v>226.03681684934512</v>
      </c>
      <c r="FD35" s="104">
        <v>0</v>
      </c>
      <c r="FE35" s="104">
        <v>0</v>
      </c>
      <c r="FF35" s="104">
        <v>0</v>
      </c>
      <c r="FG35" s="104">
        <v>0</v>
      </c>
      <c r="FH35" s="104">
        <v>0</v>
      </c>
      <c r="FI35" s="104">
        <v>0</v>
      </c>
      <c r="FJ35" s="104">
        <v>0</v>
      </c>
      <c r="FK35" s="104">
        <v>0</v>
      </c>
      <c r="FL35" s="104">
        <v>0</v>
      </c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6">
        <v>50179.042208356972</v>
      </c>
      <c r="GQ35" s="6"/>
      <c r="GR35" s="6">
        <f t="shared" si="11"/>
        <v>0</v>
      </c>
      <c r="GS35" s="6">
        <v>50179.042208356972</v>
      </c>
      <c r="GT35" s="92">
        <v>0</v>
      </c>
      <c r="GV35" s="2">
        <v>0</v>
      </c>
      <c r="GW35" s="6">
        <v>0</v>
      </c>
      <c r="GX35" s="6">
        <v>50179.042208356994</v>
      </c>
      <c r="GY35" s="92">
        <v>2.1827872842550278E-11</v>
      </c>
    </row>
    <row r="36" spans="2:207" outlineLevel="1" x14ac:dyDescent="0.2">
      <c r="B36" s="103" t="s">
        <v>30</v>
      </c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104">
        <v>0</v>
      </c>
      <c r="BN36" s="104">
        <v>0</v>
      </c>
      <c r="BO36" s="104">
        <v>0</v>
      </c>
      <c r="BP36" s="104">
        <v>0</v>
      </c>
      <c r="BQ36" s="104">
        <v>0</v>
      </c>
      <c r="BR36" s="104">
        <v>0</v>
      </c>
      <c r="BS36" s="104">
        <v>0</v>
      </c>
      <c r="BT36" s="104">
        <v>0</v>
      </c>
      <c r="BU36" s="104">
        <v>0</v>
      </c>
      <c r="BV36" s="104">
        <v>0</v>
      </c>
      <c r="BW36" s="104">
        <v>0</v>
      </c>
      <c r="BX36" s="104">
        <v>0</v>
      </c>
      <c r="BY36" s="104">
        <v>0</v>
      </c>
      <c r="BZ36" s="104">
        <v>0</v>
      </c>
      <c r="CA36" s="104">
        <v>0</v>
      </c>
      <c r="CB36" s="104">
        <v>0</v>
      </c>
      <c r="CC36" s="104">
        <v>0</v>
      </c>
      <c r="CD36" s="104">
        <v>0</v>
      </c>
      <c r="CE36" s="104">
        <v>0</v>
      </c>
      <c r="CF36" s="104">
        <v>0</v>
      </c>
      <c r="CG36" s="104">
        <v>0</v>
      </c>
      <c r="CH36" s="104">
        <v>0</v>
      </c>
      <c r="CI36" s="104">
        <v>0</v>
      </c>
      <c r="CJ36" s="104">
        <v>0</v>
      </c>
      <c r="CK36" s="104">
        <v>0</v>
      </c>
      <c r="CL36" s="104">
        <v>0</v>
      </c>
      <c r="CM36" s="104">
        <v>0</v>
      </c>
      <c r="CN36" s="104">
        <v>0</v>
      </c>
      <c r="CO36" s="104">
        <v>0</v>
      </c>
      <c r="CP36" s="104">
        <v>0</v>
      </c>
      <c r="CQ36" s="104">
        <v>0</v>
      </c>
      <c r="CR36" s="104">
        <v>0</v>
      </c>
      <c r="CS36" s="104">
        <v>0</v>
      </c>
      <c r="CT36" s="104">
        <v>0</v>
      </c>
      <c r="CU36" s="104">
        <v>0</v>
      </c>
      <c r="CV36" s="104">
        <v>0</v>
      </c>
      <c r="CW36" s="104">
        <v>0</v>
      </c>
      <c r="CX36" s="104">
        <v>0</v>
      </c>
      <c r="CY36" s="104">
        <v>0</v>
      </c>
      <c r="CZ36" s="104">
        <v>0</v>
      </c>
      <c r="DA36" s="104">
        <v>0</v>
      </c>
      <c r="DB36" s="104">
        <v>0</v>
      </c>
      <c r="DC36" s="104">
        <v>0</v>
      </c>
      <c r="DD36" s="104">
        <v>0</v>
      </c>
      <c r="DE36" s="104">
        <v>0</v>
      </c>
      <c r="DF36" s="104">
        <v>0</v>
      </c>
      <c r="DG36" s="104">
        <v>0</v>
      </c>
      <c r="DH36" s="104">
        <v>0</v>
      </c>
      <c r="DI36" s="104">
        <v>0</v>
      </c>
      <c r="DJ36" s="104">
        <v>0</v>
      </c>
      <c r="DK36" s="104">
        <v>0</v>
      </c>
      <c r="DL36" s="104">
        <v>0</v>
      </c>
      <c r="DM36" s="104">
        <v>0</v>
      </c>
      <c r="DN36" s="104">
        <v>0</v>
      </c>
      <c r="DO36" s="104">
        <v>0</v>
      </c>
      <c r="DP36" s="104">
        <v>0</v>
      </c>
      <c r="DQ36" s="104">
        <v>0</v>
      </c>
      <c r="DR36" s="104">
        <v>0</v>
      </c>
      <c r="DS36" s="104">
        <v>0</v>
      </c>
      <c r="DT36" s="104">
        <v>0</v>
      </c>
      <c r="DU36" s="104">
        <v>0</v>
      </c>
      <c r="DV36" s="104">
        <v>0</v>
      </c>
      <c r="DW36" s="104">
        <v>0</v>
      </c>
      <c r="DX36" s="104">
        <v>0</v>
      </c>
      <c r="DY36" s="104">
        <v>0</v>
      </c>
      <c r="DZ36" s="104">
        <v>0</v>
      </c>
      <c r="EA36" s="104">
        <v>0</v>
      </c>
      <c r="EB36" s="104">
        <v>0</v>
      </c>
      <c r="EC36" s="104">
        <v>0</v>
      </c>
      <c r="ED36" s="104">
        <v>0</v>
      </c>
      <c r="EE36" s="104">
        <v>151.38719159764494</v>
      </c>
      <c r="EF36" s="104">
        <v>13541.282192244329</v>
      </c>
      <c r="EG36" s="104">
        <v>7.5864111275045243</v>
      </c>
      <c r="EH36" s="104">
        <v>0</v>
      </c>
      <c r="EI36" s="104">
        <v>0</v>
      </c>
      <c r="EJ36" s="104">
        <v>147.7412318432053</v>
      </c>
      <c r="EK36" s="104">
        <v>0</v>
      </c>
      <c r="EL36" s="104">
        <v>0</v>
      </c>
      <c r="EM36" s="104">
        <v>0</v>
      </c>
      <c r="EN36" s="104">
        <v>0</v>
      </c>
      <c r="EO36" s="104">
        <v>0</v>
      </c>
      <c r="EP36" s="104">
        <v>0</v>
      </c>
      <c r="EQ36" s="104">
        <v>0</v>
      </c>
      <c r="ER36" s="104">
        <v>0</v>
      </c>
      <c r="ES36" s="104">
        <v>0</v>
      </c>
      <c r="ET36" s="104">
        <v>0</v>
      </c>
      <c r="EU36" s="104">
        <v>0</v>
      </c>
      <c r="EV36" s="104">
        <v>0</v>
      </c>
      <c r="EW36" s="104">
        <v>0</v>
      </c>
      <c r="EX36" s="104">
        <v>0</v>
      </c>
      <c r="EY36" s="104">
        <v>0</v>
      </c>
      <c r="EZ36" s="104">
        <v>0</v>
      </c>
      <c r="FA36" s="104">
        <v>4.1612396489610799E-3</v>
      </c>
      <c r="FB36" s="104">
        <v>0</v>
      </c>
      <c r="FC36" s="104">
        <v>207.80803669626053</v>
      </c>
      <c r="FD36" s="104">
        <v>0</v>
      </c>
      <c r="FE36" s="104">
        <v>0</v>
      </c>
      <c r="FF36" s="104">
        <v>0</v>
      </c>
      <c r="FG36" s="104">
        <v>0</v>
      </c>
      <c r="FH36" s="104">
        <v>0</v>
      </c>
      <c r="FI36" s="104">
        <v>0</v>
      </c>
      <c r="FJ36" s="104">
        <v>0</v>
      </c>
      <c r="FK36" s="104">
        <v>0</v>
      </c>
      <c r="FL36" s="104">
        <v>0</v>
      </c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6">
        <v>14055.809224748593</v>
      </c>
      <c r="GQ36" s="6"/>
      <c r="GR36" s="6">
        <f t="shared" si="11"/>
        <v>0</v>
      </c>
      <c r="GS36" s="6">
        <v>14055.8092247486</v>
      </c>
      <c r="GT36" s="92">
        <v>7.2759576141834259E-12</v>
      </c>
      <c r="GV36" s="2">
        <v>0</v>
      </c>
      <c r="GW36" s="6">
        <v>0</v>
      </c>
      <c r="GX36" s="6">
        <v>14055.809224748598</v>
      </c>
      <c r="GY36" s="92">
        <v>5.4569682106375694E-12</v>
      </c>
    </row>
    <row r="37" spans="2:207" outlineLevel="1" x14ac:dyDescent="0.2">
      <c r="B37" s="103" t="s">
        <v>31</v>
      </c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104">
        <v>0</v>
      </c>
      <c r="BN37" s="104">
        <v>0</v>
      </c>
      <c r="BO37" s="104">
        <v>0</v>
      </c>
      <c r="BP37" s="104">
        <v>0</v>
      </c>
      <c r="BQ37" s="104">
        <v>0</v>
      </c>
      <c r="BR37" s="104">
        <v>0</v>
      </c>
      <c r="BS37" s="104">
        <v>0</v>
      </c>
      <c r="BT37" s="104">
        <v>0</v>
      </c>
      <c r="BU37" s="104">
        <v>0</v>
      </c>
      <c r="BV37" s="104">
        <v>0</v>
      </c>
      <c r="BW37" s="104">
        <v>0</v>
      </c>
      <c r="BX37" s="104">
        <v>0</v>
      </c>
      <c r="BY37" s="104">
        <v>0</v>
      </c>
      <c r="BZ37" s="104">
        <v>0</v>
      </c>
      <c r="CA37" s="104">
        <v>0</v>
      </c>
      <c r="CB37" s="104">
        <v>0</v>
      </c>
      <c r="CC37" s="104">
        <v>0</v>
      </c>
      <c r="CD37" s="104">
        <v>0</v>
      </c>
      <c r="CE37" s="104">
        <v>0</v>
      </c>
      <c r="CF37" s="104">
        <v>0</v>
      </c>
      <c r="CG37" s="104">
        <v>0</v>
      </c>
      <c r="CH37" s="104">
        <v>0</v>
      </c>
      <c r="CI37" s="104">
        <v>0</v>
      </c>
      <c r="CJ37" s="104">
        <v>0</v>
      </c>
      <c r="CK37" s="104">
        <v>0</v>
      </c>
      <c r="CL37" s="104">
        <v>0</v>
      </c>
      <c r="CM37" s="104">
        <v>0</v>
      </c>
      <c r="CN37" s="104">
        <v>0</v>
      </c>
      <c r="CO37" s="104">
        <v>0</v>
      </c>
      <c r="CP37" s="104">
        <v>0</v>
      </c>
      <c r="CQ37" s="104">
        <v>0</v>
      </c>
      <c r="CR37" s="104">
        <v>0</v>
      </c>
      <c r="CS37" s="104">
        <v>0</v>
      </c>
      <c r="CT37" s="104">
        <v>201.7673054731583</v>
      </c>
      <c r="CU37" s="104">
        <v>0</v>
      </c>
      <c r="CV37" s="104">
        <v>0</v>
      </c>
      <c r="CW37" s="104">
        <v>0</v>
      </c>
      <c r="CX37" s="104">
        <v>0</v>
      </c>
      <c r="CY37" s="104">
        <v>0</v>
      </c>
      <c r="CZ37" s="104">
        <v>0</v>
      </c>
      <c r="DA37" s="104">
        <v>0</v>
      </c>
      <c r="DB37" s="104">
        <v>65.859703962135143</v>
      </c>
      <c r="DC37" s="104">
        <v>0.92543246607633056</v>
      </c>
      <c r="DD37" s="104">
        <v>51.310408783961527</v>
      </c>
      <c r="DE37" s="104">
        <v>0</v>
      </c>
      <c r="DF37" s="104">
        <v>0</v>
      </c>
      <c r="DG37" s="104">
        <v>1.0837490621391552</v>
      </c>
      <c r="DH37" s="104">
        <v>0</v>
      </c>
      <c r="DI37" s="104">
        <v>0</v>
      </c>
      <c r="DJ37" s="104">
        <v>0</v>
      </c>
      <c r="DK37" s="104">
        <v>0</v>
      </c>
      <c r="DL37" s="104">
        <v>0</v>
      </c>
      <c r="DM37" s="104">
        <v>0</v>
      </c>
      <c r="DN37" s="104">
        <v>0</v>
      </c>
      <c r="DO37" s="104">
        <v>0</v>
      </c>
      <c r="DP37" s="104">
        <v>0</v>
      </c>
      <c r="DQ37" s="104">
        <v>0</v>
      </c>
      <c r="DR37" s="104">
        <v>0</v>
      </c>
      <c r="DS37" s="104">
        <v>0</v>
      </c>
      <c r="DT37" s="104">
        <v>0</v>
      </c>
      <c r="DU37" s="104">
        <v>0</v>
      </c>
      <c r="DV37" s="104">
        <v>0</v>
      </c>
      <c r="DW37" s="104">
        <v>0</v>
      </c>
      <c r="DX37" s="104">
        <v>0</v>
      </c>
      <c r="DY37" s="104">
        <v>0</v>
      </c>
      <c r="DZ37" s="104">
        <v>0</v>
      </c>
      <c r="EA37" s="104">
        <v>39.76390396254849</v>
      </c>
      <c r="EB37" s="104">
        <v>5.3021667263222412</v>
      </c>
      <c r="EC37" s="104">
        <v>0</v>
      </c>
      <c r="ED37" s="104">
        <v>0</v>
      </c>
      <c r="EE37" s="104">
        <v>9.1918409529700665E-2</v>
      </c>
      <c r="EF37" s="104">
        <v>103.42663352205712</v>
      </c>
      <c r="EG37" s="104">
        <v>8749.9044224738827</v>
      </c>
      <c r="EH37" s="104">
        <v>0</v>
      </c>
      <c r="EI37" s="104">
        <v>0</v>
      </c>
      <c r="EJ37" s="104">
        <v>0</v>
      </c>
      <c r="EK37" s="104">
        <v>0</v>
      </c>
      <c r="EL37" s="104">
        <v>28.28973647464441</v>
      </c>
      <c r="EM37" s="104">
        <v>0</v>
      </c>
      <c r="EN37" s="104">
        <v>0</v>
      </c>
      <c r="EO37" s="104">
        <v>0</v>
      </c>
      <c r="EP37" s="104">
        <v>0</v>
      </c>
      <c r="EQ37" s="104">
        <v>0</v>
      </c>
      <c r="ER37" s="104">
        <v>0</v>
      </c>
      <c r="ES37" s="104">
        <v>0</v>
      </c>
      <c r="ET37" s="104">
        <v>0</v>
      </c>
      <c r="EU37" s="104">
        <v>0</v>
      </c>
      <c r="EV37" s="104">
        <v>0</v>
      </c>
      <c r="EW37" s="104">
        <v>0</v>
      </c>
      <c r="EX37" s="104">
        <v>0</v>
      </c>
      <c r="EY37" s="104">
        <v>0</v>
      </c>
      <c r="EZ37" s="104">
        <v>0</v>
      </c>
      <c r="FA37" s="104">
        <v>2.6765070538860899E-2</v>
      </c>
      <c r="FB37" s="104">
        <v>4.5375380090714422E-2</v>
      </c>
      <c r="FC37" s="104">
        <v>262.49433213917501</v>
      </c>
      <c r="FD37" s="104">
        <v>0</v>
      </c>
      <c r="FE37" s="104">
        <v>21.360663767097147</v>
      </c>
      <c r="FF37" s="104">
        <v>0</v>
      </c>
      <c r="FG37" s="104">
        <v>42.721327534194295</v>
      </c>
      <c r="FH37" s="104">
        <v>0</v>
      </c>
      <c r="FI37" s="104">
        <v>0</v>
      </c>
      <c r="FJ37" s="104">
        <v>0</v>
      </c>
      <c r="FK37" s="104">
        <v>0</v>
      </c>
      <c r="FL37" s="104">
        <v>7.1202212556990485</v>
      </c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6">
        <v>9581.4940664632486</v>
      </c>
      <c r="GQ37" s="6"/>
      <c r="GR37" s="6">
        <f t="shared" si="11"/>
        <v>0</v>
      </c>
      <c r="GS37" s="6">
        <v>9581.4940664632431</v>
      </c>
      <c r="GT37" s="92">
        <v>-5.4569682106375694E-12</v>
      </c>
      <c r="GV37" s="2">
        <v>0</v>
      </c>
      <c r="GW37" s="6">
        <v>0</v>
      </c>
      <c r="GX37" s="6">
        <v>9581.4940664632541</v>
      </c>
      <c r="GY37" s="92">
        <v>5.4569682106375694E-12</v>
      </c>
    </row>
    <row r="38" spans="2:207" outlineLevel="1" x14ac:dyDescent="0.2">
      <c r="B38" s="103" t="s">
        <v>32</v>
      </c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104">
        <v>0</v>
      </c>
      <c r="BN38" s="104">
        <v>0</v>
      </c>
      <c r="BO38" s="104">
        <v>0</v>
      </c>
      <c r="BP38" s="104">
        <v>0</v>
      </c>
      <c r="BQ38" s="104">
        <v>0</v>
      </c>
      <c r="BR38" s="104">
        <v>0</v>
      </c>
      <c r="BS38" s="104">
        <v>0</v>
      </c>
      <c r="BT38" s="104">
        <v>0</v>
      </c>
      <c r="BU38" s="104">
        <v>0</v>
      </c>
      <c r="BV38" s="104">
        <v>0</v>
      </c>
      <c r="BW38" s="104">
        <v>0</v>
      </c>
      <c r="BX38" s="104">
        <v>0</v>
      </c>
      <c r="BY38" s="104">
        <v>0</v>
      </c>
      <c r="BZ38" s="104">
        <v>0</v>
      </c>
      <c r="CA38" s="104">
        <v>0</v>
      </c>
      <c r="CB38" s="104">
        <v>0</v>
      </c>
      <c r="CC38" s="104">
        <v>0</v>
      </c>
      <c r="CD38" s="104">
        <v>0</v>
      </c>
      <c r="CE38" s="104">
        <v>0</v>
      </c>
      <c r="CF38" s="104">
        <v>0</v>
      </c>
      <c r="CG38" s="104">
        <v>0</v>
      </c>
      <c r="CH38" s="104">
        <v>0</v>
      </c>
      <c r="CI38" s="104">
        <v>0</v>
      </c>
      <c r="CJ38" s="104">
        <v>0</v>
      </c>
      <c r="CK38" s="104">
        <v>0</v>
      </c>
      <c r="CL38" s="104">
        <v>0</v>
      </c>
      <c r="CM38" s="104">
        <v>0</v>
      </c>
      <c r="CN38" s="104">
        <v>1160.9278813506337</v>
      </c>
      <c r="CO38" s="104">
        <v>0.51535969315391883</v>
      </c>
      <c r="CP38" s="104">
        <v>0</v>
      </c>
      <c r="CQ38" s="104">
        <v>0</v>
      </c>
      <c r="CR38" s="104">
        <v>0</v>
      </c>
      <c r="CS38" s="104">
        <v>0</v>
      </c>
      <c r="CT38" s="104">
        <v>0</v>
      </c>
      <c r="CU38" s="104">
        <v>0</v>
      </c>
      <c r="CV38" s="104">
        <v>0</v>
      </c>
      <c r="CW38" s="104">
        <v>0</v>
      </c>
      <c r="CX38" s="104">
        <v>0</v>
      </c>
      <c r="CY38" s="104">
        <v>979.48146861039925</v>
      </c>
      <c r="CZ38" s="104">
        <v>0</v>
      </c>
      <c r="DA38" s="104">
        <v>801.39559697414211</v>
      </c>
      <c r="DB38" s="104">
        <v>0</v>
      </c>
      <c r="DC38" s="104">
        <v>0</v>
      </c>
      <c r="DD38" s="104">
        <v>57.639910532313323</v>
      </c>
      <c r="DE38" s="104">
        <v>0</v>
      </c>
      <c r="DF38" s="104">
        <v>0</v>
      </c>
      <c r="DG38" s="104">
        <v>22.839726265247069</v>
      </c>
      <c r="DH38" s="104">
        <v>66.644374184956348</v>
      </c>
      <c r="DI38" s="104">
        <v>0</v>
      </c>
      <c r="DJ38" s="104">
        <v>0</v>
      </c>
      <c r="DK38" s="104">
        <v>0</v>
      </c>
      <c r="DL38" s="104">
        <v>0</v>
      </c>
      <c r="DM38" s="104">
        <v>0</v>
      </c>
      <c r="DN38" s="104">
        <v>0</v>
      </c>
      <c r="DO38" s="104">
        <v>0</v>
      </c>
      <c r="DP38" s="104">
        <v>0</v>
      </c>
      <c r="DQ38" s="104">
        <v>0</v>
      </c>
      <c r="DR38" s="104">
        <v>0</v>
      </c>
      <c r="DS38" s="104">
        <v>0</v>
      </c>
      <c r="DT38" s="104">
        <v>2.3467387792923082</v>
      </c>
      <c r="DU38" s="104">
        <v>0</v>
      </c>
      <c r="DV38" s="104">
        <v>277.23810922970927</v>
      </c>
      <c r="DW38" s="104">
        <v>1050.0260737722938</v>
      </c>
      <c r="DX38" s="104">
        <v>19.538766330537147</v>
      </c>
      <c r="DY38" s="104">
        <v>118.80399419098197</v>
      </c>
      <c r="DZ38" s="104">
        <v>0</v>
      </c>
      <c r="EA38" s="104">
        <v>444.38956659217541</v>
      </c>
      <c r="EB38" s="104">
        <v>161.53304335528932</v>
      </c>
      <c r="EC38" s="104">
        <v>0</v>
      </c>
      <c r="ED38" s="104">
        <v>0</v>
      </c>
      <c r="EE38" s="104">
        <v>125.59983871804488</v>
      </c>
      <c r="EF38" s="104">
        <v>0</v>
      </c>
      <c r="EG38" s="104">
        <v>2.8758235155903278</v>
      </c>
      <c r="EH38" s="104">
        <v>181491.24295687152</v>
      </c>
      <c r="EI38" s="104">
        <v>4.8408583771711884</v>
      </c>
      <c r="EJ38" s="104">
        <v>16.803037817838252</v>
      </c>
      <c r="EK38" s="104">
        <v>0</v>
      </c>
      <c r="EL38" s="104">
        <v>0</v>
      </c>
      <c r="EM38" s="104">
        <v>0</v>
      </c>
      <c r="EN38" s="104">
        <v>0</v>
      </c>
      <c r="EO38" s="104">
        <v>0</v>
      </c>
      <c r="EP38" s="104">
        <v>0</v>
      </c>
      <c r="EQ38" s="104">
        <v>0</v>
      </c>
      <c r="ER38" s="104">
        <v>0</v>
      </c>
      <c r="ES38" s="104">
        <v>0</v>
      </c>
      <c r="ET38" s="104">
        <v>0</v>
      </c>
      <c r="EU38" s="104">
        <v>0</v>
      </c>
      <c r="EV38" s="104">
        <v>0</v>
      </c>
      <c r="EW38" s="104">
        <v>0</v>
      </c>
      <c r="EX38" s="104">
        <v>0</v>
      </c>
      <c r="EY38" s="104">
        <v>0</v>
      </c>
      <c r="EZ38" s="104">
        <v>0</v>
      </c>
      <c r="FA38" s="104">
        <v>6.2330531061788458E-2</v>
      </c>
      <c r="FB38" s="104">
        <v>0.27485612352395905</v>
      </c>
      <c r="FC38" s="104">
        <v>710.92224711182257</v>
      </c>
      <c r="FD38" s="104">
        <v>0</v>
      </c>
      <c r="FE38" s="104">
        <v>0</v>
      </c>
      <c r="FF38" s="104">
        <v>0</v>
      </c>
      <c r="FG38" s="104">
        <v>0</v>
      </c>
      <c r="FH38" s="104">
        <v>0</v>
      </c>
      <c r="FI38" s="104">
        <v>0</v>
      </c>
      <c r="FJ38" s="104">
        <v>0</v>
      </c>
      <c r="FK38" s="104">
        <v>0</v>
      </c>
      <c r="FL38" s="104">
        <v>0</v>
      </c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6">
        <v>187515.94255892772</v>
      </c>
      <c r="GQ38" s="6"/>
      <c r="GR38" s="6">
        <f t="shared" si="11"/>
        <v>0</v>
      </c>
      <c r="GS38" s="6">
        <v>187515.94255892761</v>
      </c>
      <c r="GT38" s="92">
        <v>-1.1641532182693481E-10</v>
      </c>
      <c r="GV38" s="2">
        <v>0</v>
      </c>
      <c r="GW38" s="6">
        <v>0</v>
      </c>
      <c r="GX38" s="6">
        <v>187515.94255892769</v>
      </c>
      <c r="GY38" s="92">
        <v>-2.9103830456733704E-11</v>
      </c>
    </row>
    <row r="39" spans="2:207" outlineLevel="1" x14ac:dyDescent="0.2">
      <c r="B39" s="103" t="s">
        <v>33</v>
      </c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104">
        <v>0</v>
      </c>
      <c r="BN39" s="104">
        <v>0</v>
      </c>
      <c r="BO39" s="104">
        <v>0</v>
      </c>
      <c r="BP39" s="104">
        <v>0</v>
      </c>
      <c r="BQ39" s="104">
        <v>0</v>
      </c>
      <c r="BR39" s="104">
        <v>0</v>
      </c>
      <c r="BS39" s="104">
        <v>0</v>
      </c>
      <c r="BT39" s="104">
        <v>0</v>
      </c>
      <c r="BU39" s="104">
        <v>0</v>
      </c>
      <c r="BV39" s="104">
        <v>0</v>
      </c>
      <c r="BW39" s="104">
        <v>0</v>
      </c>
      <c r="BX39" s="104">
        <v>0</v>
      </c>
      <c r="BY39" s="104">
        <v>0</v>
      </c>
      <c r="BZ39" s="104">
        <v>0</v>
      </c>
      <c r="CA39" s="104">
        <v>0</v>
      </c>
      <c r="CB39" s="104">
        <v>0</v>
      </c>
      <c r="CC39" s="104">
        <v>0</v>
      </c>
      <c r="CD39" s="104">
        <v>0</v>
      </c>
      <c r="CE39" s="104">
        <v>0</v>
      </c>
      <c r="CF39" s="104">
        <v>0</v>
      </c>
      <c r="CG39" s="104">
        <v>0</v>
      </c>
      <c r="CH39" s="104">
        <v>0</v>
      </c>
      <c r="CI39" s="104">
        <v>0</v>
      </c>
      <c r="CJ39" s="104">
        <v>0</v>
      </c>
      <c r="CK39" s="104">
        <v>0</v>
      </c>
      <c r="CL39" s="104">
        <v>0</v>
      </c>
      <c r="CM39" s="104">
        <v>0</v>
      </c>
      <c r="CN39" s="104">
        <v>0</v>
      </c>
      <c r="CO39" s="104">
        <v>0</v>
      </c>
      <c r="CP39" s="104">
        <v>0</v>
      </c>
      <c r="CQ39" s="104">
        <v>0</v>
      </c>
      <c r="CR39" s="104">
        <v>0</v>
      </c>
      <c r="CS39" s="104">
        <v>0</v>
      </c>
      <c r="CT39" s="104">
        <v>0</v>
      </c>
      <c r="CU39" s="104">
        <v>0</v>
      </c>
      <c r="CV39" s="104">
        <v>0</v>
      </c>
      <c r="CW39" s="104">
        <v>0</v>
      </c>
      <c r="CX39" s="104">
        <v>0</v>
      </c>
      <c r="CY39" s="104">
        <v>0</v>
      </c>
      <c r="CZ39" s="104">
        <v>0</v>
      </c>
      <c r="DA39" s="104">
        <v>0</v>
      </c>
      <c r="DB39" s="104">
        <v>0</v>
      </c>
      <c r="DC39" s="104">
        <v>0</v>
      </c>
      <c r="DD39" s="104">
        <v>0</v>
      </c>
      <c r="DE39" s="104">
        <v>0</v>
      </c>
      <c r="DF39" s="104">
        <v>0</v>
      </c>
      <c r="DG39" s="104">
        <v>0</v>
      </c>
      <c r="DH39" s="104">
        <v>0</v>
      </c>
      <c r="DI39" s="104">
        <v>0</v>
      </c>
      <c r="DJ39" s="104">
        <v>0</v>
      </c>
      <c r="DK39" s="104">
        <v>0</v>
      </c>
      <c r="DL39" s="104">
        <v>0</v>
      </c>
      <c r="DM39" s="104">
        <v>0</v>
      </c>
      <c r="DN39" s="104">
        <v>58.528159756979043</v>
      </c>
      <c r="DO39" s="104">
        <v>0</v>
      </c>
      <c r="DP39" s="104">
        <v>1.0205257099292158</v>
      </c>
      <c r="DQ39" s="104">
        <v>0</v>
      </c>
      <c r="DR39" s="104">
        <v>0</v>
      </c>
      <c r="DS39" s="104">
        <v>0</v>
      </c>
      <c r="DT39" s="104">
        <v>0</v>
      </c>
      <c r="DU39" s="104">
        <v>0</v>
      </c>
      <c r="DV39" s="104">
        <v>0</v>
      </c>
      <c r="DW39" s="104">
        <v>1285.6194987065751</v>
      </c>
      <c r="DX39" s="104">
        <v>0</v>
      </c>
      <c r="DY39" s="104">
        <v>0</v>
      </c>
      <c r="DZ39" s="104">
        <v>2.0904967520234008</v>
      </c>
      <c r="EA39" s="104">
        <v>0</v>
      </c>
      <c r="EB39" s="104">
        <v>157.3448793234335</v>
      </c>
      <c r="EC39" s="104">
        <v>0</v>
      </c>
      <c r="ED39" s="104">
        <v>0</v>
      </c>
      <c r="EE39" s="104">
        <v>0</v>
      </c>
      <c r="EF39" s="104">
        <v>0</v>
      </c>
      <c r="EG39" s="104">
        <v>0</v>
      </c>
      <c r="EH39" s="104">
        <v>477.65890176442832</v>
      </c>
      <c r="EI39" s="104">
        <v>4103.2062437592103</v>
      </c>
      <c r="EJ39" s="104">
        <v>2401.011409208927</v>
      </c>
      <c r="EK39" s="104">
        <v>9372.803976194642</v>
      </c>
      <c r="EL39" s="104">
        <v>620.400799609248</v>
      </c>
      <c r="EM39" s="104">
        <v>0</v>
      </c>
      <c r="EN39" s="104">
        <v>0</v>
      </c>
      <c r="EO39" s="104">
        <v>0</v>
      </c>
      <c r="EP39" s="104">
        <v>0</v>
      </c>
      <c r="EQ39" s="104">
        <v>0</v>
      </c>
      <c r="ER39" s="104">
        <v>0</v>
      </c>
      <c r="ES39" s="104">
        <v>0</v>
      </c>
      <c r="ET39" s="104">
        <v>0</v>
      </c>
      <c r="EU39" s="104">
        <v>0</v>
      </c>
      <c r="EV39" s="104">
        <v>0</v>
      </c>
      <c r="EW39" s="104">
        <v>0</v>
      </c>
      <c r="EX39" s="104">
        <v>0</v>
      </c>
      <c r="EY39" s="104">
        <v>0</v>
      </c>
      <c r="EZ39" s="104">
        <v>0</v>
      </c>
      <c r="FA39" s="104">
        <v>0.30381015277298629</v>
      </c>
      <c r="FB39" s="104">
        <v>1.3224769307670529E-2</v>
      </c>
      <c r="FC39" s="104">
        <v>123.95567329415218</v>
      </c>
      <c r="FD39" s="104">
        <v>0</v>
      </c>
      <c r="FE39" s="104">
        <v>0</v>
      </c>
      <c r="FF39" s="104">
        <v>0</v>
      </c>
      <c r="FG39" s="104">
        <v>0</v>
      </c>
      <c r="FH39" s="104">
        <v>0</v>
      </c>
      <c r="FI39" s="104">
        <v>0</v>
      </c>
      <c r="FJ39" s="104">
        <v>0</v>
      </c>
      <c r="FK39" s="104">
        <v>0</v>
      </c>
      <c r="FL39" s="104">
        <v>0</v>
      </c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6">
        <v>18603.957599001631</v>
      </c>
      <c r="GQ39" s="6"/>
      <c r="GR39" s="6">
        <f t="shared" si="11"/>
        <v>0</v>
      </c>
      <c r="GS39" s="6">
        <v>18603.957599001627</v>
      </c>
      <c r="GT39" s="92">
        <v>-3.637978807091713E-12</v>
      </c>
      <c r="GV39" s="2">
        <v>0</v>
      </c>
      <c r="GW39" s="6">
        <v>0</v>
      </c>
      <c r="GX39" s="6">
        <v>18603.957599001627</v>
      </c>
      <c r="GY39" s="92">
        <v>-3.637978807091713E-12</v>
      </c>
    </row>
    <row r="40" spans="2:207" outlineLevel="1" x14ac:dyDescent="0.2">
      <c r="B40" s="103" t="s">
        <v>34</v>
      </c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104">
        <v>0</v>
      </c>
      <c r="BN40" s="104">
        <v>0</v>
      </c>
      <c r="BO40" s="104">
        <v>0</v>
      </c>
      <c r="BP40" s="104">
        <v>0</v>
      </c>
      <c r="BQ40" s="104">
        <v>0</v>
      </c>
      <c r="BR40" s="104">
        <v>0</v>
      </c>
      <c r="BS40" s="104">
        <v>0</v>
      </c>
      <c r="BT40" s="104">
        <v>0</v>
      </c>
      <c r="BU40" s="104">
        <v>0</v>
      </c>
      <c r="BV40" s="104">
        <v>0</v>
      </c>
      <c r="BW40" s="104">
        <v>0</v>
      </c>
      <c r="BX40" s="104">
        <v>0</v>
      </c>
      <c r="BY40" s="104">
        <v>0</v>
      </c>
      <c r="BZ40" s="104">
        <v>0</v>
      </c>
      <c r="CA40" s="104">
        <v>0</v>
      </c>
      <c r="CB40" s="104">
        <v>0</v>
      </c>
      <c r="CC40" s="104">
        <v>0</v>
      </c>
      <c r="CD40" s="104">
        <v>0</v>
      </c>
      <c r="CE40" s="104">
        <v>0</v>
      </c>
      <c r="CF40" s="104">
        <v>0</v>
      </c>
      <c r="CG40" s="104">
        <v>0</v>
      </c>
      <c r="CH40" s="104">
        <v>0</v>
      </c>
      <c r="CI40" s="104">
        <v>0</v>
      </c>
      <c r="CJ40" s="104">
        <v>0</v>
      </c>
      <c r="CK40" s="104">
        <v>0</v>
      </c>
      <c r="CL40" s="104">
        <v>0</v>
      </c>
      <c r="CM40" s="104">
        <v>0</v>
      </c>
      <c r="CN40" s="104">
        <v>17.635878340241828</v>
      </c>
      <c r="CO40" s="104">
        <v>0</v>
      </c>
      <c r="CP40" s="104">
        <v>0</v>
      </c>
      <c r="CQ40" s="104">
        <v>0</v>
      </c>
      <c r="CR40" s="104">
        <v>0</v>
      </c>
      <c r="CS40" s="104">
        <v>0</v>
      </c>
      <c r="CT40" s="104">
        <v>0</v>
      </c>
      <c r="CU40" s="104">
        <v>436.42366983527381</v>
      </c>
      <c r="CV40" s="104">
        <v>0</v>
      </c>
      <c r="CW40" s="104">
        <v>0</v>
      </c>
      <c r="CX40" s="104">
        <v>0</v>
      </c>
      <c r="CY40" s="104">
        <v>0</v>
      </c>
      <c r="CZ40" s="104">
        <v>0</v>
      </c>
      <c r="DA40" s="104">
        <v>0</v>
      </c>
      <c r="DB40" s="104">
        <v>0</v>
      </c>
      <c r="DC40" s="104">
        <v>0</v>
      </c>
      <c r="DD40" s="104">
        <v>0</v>
      </c>
      <c r="DE40" s="104">
        <v>0</v>
      </c>
      <c r="DF40" s="104">
        <v>0</v>
      </c>
      <c r="DG40" s="104">
        <v>130.08431344684021</v>
      </c>
      <c r="DH40" s="104">
        <v>0</v>
      </c>
      <c r="DI40" s="104">
        <v>0</v>
      </c>
      <c r="DJ40" s="104">
        <v>0</v>
      </c>
      <c r="DK40" s="104">
        <v>0</v>
      </c>
      <c r="DL40" s="104">
        <v>0</v>
      </c>
      <c r="DM40" s="104">
        <v>0</v>
      </c>
      <c r="DN40" s="104">
        <v>19968.100836995032</v>
      </c>
      <c r="DO40" s="104">
        <v>0</v>
      </c>
      <c r="DP40" s="104">
        <v>16.511331744899348</v>
      </c>
      <c r="DQ40" s="104">
        <v>0</v>
      </c>
      <c r="DR40" s="104">
        <v>0</v>
      </c>
      <c r="DS40" s="104">
        <v>0</v>
      </c>
      <c r="DT40" s="104">
        <v>13.652244644563673</v>
      </c>
      <c r="DU40" s="104">
        <v>0</v>
      </c>
      <c r="DV40" s="104">
        <v>3.9919329325441506</v>
      </c>
      <c r="DW40" s="104">
        <v>0</v>
      </c>
      <c r="DX40" s="104">
        <v>0</v>
      </c>
      <c r="DY40" s="104">
        <v>0</v>
      </c>
      <c r="DZ40" s="104">
        <v>0</v>
      </c>
      <c r="EA40" s="104">
        <v>0</v>
      </c>
      <c r="EB40" s="104">
        <v>0</v>
      </c>
      <c r="EC40" s="104">
        <v>19.710687556740869</v>
      </c>
      <c r="ED40" s="104">
        <v>6.3530658209200555</v>
      </c>
      <c r="EE40" s="104">
        <v>0</v>
      </c>
      <c r="EF40" s="104">
        <v>0</v>
      </c>
      <c r="EG40" s="104">
        <v>8.5108674060790559</v>
      </c>
      <c r="EH40" s="104">
        <v>0</v>
      </c>
      <c r="EI40" s="104">
        <v>0</v>
      </c>
      <c r="EJ40" s="104">
        <v>0</v>
      </c>
      <c r="EK40" s="104">
        <v>0</v>
      </c>
      <c r="EL40" s="104">
        <v>0</v>
      </c>
      <c r="EM40" s="104">
        <v>0</v>
      </c>
      <c r="EN40" s="104">
        <v>0</v>
      </c>
      <c r="EO40" s="104">
        <v>0</v>
      </c>
      <c r="EP40" s="104">
        <v>0</v>
      </c>
      <c r="EQ40" s="104">
        <v>0</v>
      </c>
      <c r="ER40" s="104">
        <v>0</v>
      </c>
      <c r="ES40" s="104">
        <v>0</v>
      </c>
      <c r="ET40" s="104">
        <v>0</v>
      </c>
      <c r="EU40" s="104">
        <v>0</v>
      </c>
      <c r="EV40" s="104">
        <v>0</v>
      </c>
      <c r="EW40" s="104">
        <v>0</v>
      </c>
      <c r="EX40" s="104">
        <v>0</v>
      </c>
      <c r="EY40" s="104">
        <v>0</v>
      </c>
      <c r="EZ40" s="104">
        <v>0</v>
      </c>
      <c r="FA40" s="104">
        <v>2.0748092164990387E-3</v>
      </c>
      <c r="FB40" s="104">
        <v>2.4897710597988461E-2</v>
      </c>
      <c r="FC40" s="104">
        <v>76.560855744188771</v>
      </c>
      <c r="FD40" s="104">
        <v>0</v>
      </c>
      <c r="FE40" s="104">
        <v>0</v>
      </c>
      <c r="FF40" s="104">
        <v>0</v>
      </c>
      <c r="FG40" s="104">
        <v>0</v>
      </c>
      <c r="FH40" s="104">
        <v>0</v>
      </c>
      <c r="FI40" s="104">
        <v>0</v>
      </c>
      <c r="FJ40" s="104">
        <v>0</v>
      </c>
      <c r="FK40" s="104">
        <v>0</v>
      </c>
      <c r="FL40" s="104">
        <v>0</v>
      </c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6">
        <v>20697.562656987142</v>
      </c>
      <c r="GQ40" s="6"/>
      <c r="GR40" s="6">
        <f t="shared" si="11"/>
        <v>0</v>
      </c>
      <c r="GS40" s="6">
        <v>20697.562656987164</v>
      </c>
      <c r="GT40" s="92">
        <v>2.1827872842550278E-11</v>
      </c>
      <c r="GV40" s="2">
        <v>0</v>
      </c>
      <c r="GW40" s="6">
        <v>0</v>
      </c>
      <c r="GX40" s="6">
        <v>20697.562656987109</v>
      </c>
      <c r="GY40" s="92">
        <v>-3.2741809263825417E-11</v>
      </c>
    </row>
    <row r="41" spans="2:207" outlineLevel="1" x14ac:dyDescent="0.2">
      <c r="B41" s="103" t="s">
        <v>35</v>
      </c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104">
        <v>0</v>
      </c>
      <c r="BN41" s="104">
        <v>0</v>
      </c>
      <c r="BO41" s="104">
        <v>0</v>
      </c>
      <c r="BP41" s="104">
        <v>0</v>
      </c>
      <c r="BQ41" s="104">
        <v>0</v>
      </c>
      <c r="BR41" s="104">
        <v>0</v>
      </c>
      <c r="BS41" s="104">
        <v>0</v>
      </c>
      <c r="BT41" s="104">
        <v>0</v>
      </c>
      <c r="BU41" s="104">
        <v>0</v>
      </c>
      <c r="BV41" s="104">
        <v>4075.3429629628408</v>
      </c>
      <c r="BW41" s="104">
        <v>1674.0923185069053</v>
      </c>
      <c r="BX41" s="104">
        <v>890.82101514731141</v>
      </c>
      <c r="BY41" s="104">
        <v>1042.7474846961284</v>
      </c>
      <c r="BZ41" s="104">
        <v>0</v>
      </c>
      <c r="CA41" s="104">
        <v>0</v>
      </c>
      <c r="CB41" s="104">
        <v>0</v>
      </c>
      <c r="CC41" s="104">
        <v>0</v>
      </c>
      <c r="CD41" s="104">
        <v>8.2506022244838925E-2</v>
      </c>
      <c r="CE41" s="104">
        <v>3529.0497722150185</v>
      </c>
      <c r="CF41" s="104">
        <v>0</v>
      </c>
      <c r="CG41" s="104">
        <v>2.2309888020974136E-2</v>
      </c>
      <c r="CH41" s="104">
        <v>0</v>
      </c>
      <c r="CI41" s="104">
        <v>0.60715346163261996</v>
      </c>
      <c r="CJ41" s="104">
        <v>0</v>
      </c>
      <c r="CK41" s="104">
        <v>0</v>
      </c>
      <c r="CL41" s="104">
        <v>0</v>
      </c>
      <c r="CM41" s="104">
        <v>0</v>
      </c>
      <c r="CN41" s="104">
        <v>3.4080584940840093</v>
      </c>
      <c r="CO41" s="104">
        <v>454.6358082868083</v>
      </c>
      <c r="CP41" s="104">
        <v>0</v>
      </c>
      <c r="CQ41" s="104">
        <v>0</v>
      </c>
      <c r="CR41" s="104">
        <v>5827.5107670141961</v>
      </c>
      <c r="CS41" s="104">
        <v>1408.5070595361046</v>
      </c>
      <c r="CT41" s="104">
        <v>0.22009718618510124</v>
      </c>
      <c r="CU41" s="104">
        <v>1416.5842844679514</v>
      </c>
      <c r="CV41" s="104">
        <v>0.23088705930069964</v>
      </c>
      <c r="CW41" s="104">
        <v>14.037868303990113</v>
      </c>
      <c r="CX41" s="104">
        <v>3.1639477557017882E-2</v>
      </c>
      <c r="CY41" s="104">
        <v>0</v>
      </c>
      <c r="CZ41" s="104">
        <v>3.3456719344908126</v>
      </c>
      <c r="DA41" s="104">
        <v>3.3777981732410152</v>
      </c>
      <c r="DB41" s="104">
        <v>0</v>
      </c>
      <c r="DC41" s="104">
        <v>1.6627762359195857</v>
      </c>
      <c r="DD41" s="104">
        <v>1.7198895492532791E-2</v>
      </c>
      <c r="DE41" s="104">
        <v>0</v>
      </c>
      <c r="DF41" s="104">
        <v>0</v>
      </c>
      <c r="DG41" s="104">
        <v>66.258375126312885</v>
      </c>
      <c r="DH41" s="104">
        <v>0.56302044678385643</v>
      </c>
      <c r="DI41" s="104">
        <v>4.2591604403677895E-2</v>
      </c>
      <c r="DJ41" s="104">
        <v>0</v>
      </c>
      <c r="DK41" s="104">
        <v>0</v>
      </c>
      <c r="DL41" s="104">
        <v>8.9807440142612258E-2</v>
      </c>
      <c r="DM41" s="104">
        <v>0.32880718599639341</v>
      </c>
      <c r="DN41" s="104">
        <v>23.171135861271416</v>
      </c>
      <c r="DO41" s="104">
        <v>8851.1854396334566</v>
      </c>
      <c r="DP41" s="104">
        <v>2244.398123881057</v>
      </c>
      <c r="DQ41" s="104">
        <v>19749.684670359828</v>
      </c>
      <c r="DR41" s="104">
        <v>0.11008915652531602</v>
      </c>
      <c r="DS41" s="104">
        <v>2.1713318035425861</v>
      </c>
      <c r="DT41" s="104">
        <v>0.17417938029465993</v>
      </c>
      <c r="DU41" s="104">
        <v>0</v>
      </c>
      <c r="DV41" s="104">
        <v>154.75153635407366</v>
      </c>
      <c r="DW41" s="104">
        <v>0</v>
      </c>
      <c r="DX41" s="104">
        <v>0</v>
      </c>
      <c r="DY41" s="104">
        <v>0</v>
      </c>
      <c r="DZ41" s="104">
        <v>0.4410056410255106</v>
      </c>
      <c r="EA41" s="104">
        <v>1.0525399533967947</v>
      </c>
      <c r="EB41" s="104">
        <v>1.7473915566682257</v>
      </c>
      <c r="EC41" s="104">
        <v>2.4013552197121254E-2</v>
      </c>
      <c r="ED41" s="104">
        <v>0</v>
      </c>
      <c r="EE41" s="104">
        <v>12.778941604682929</v>
      </c>
      <c r="EF41" s="104">
        <v>8.5102081941824989E-2</v>
      </c>
      <c r="EG41" s="104">
        <v>13.878424996004046</v>
      </c>
      <c r="EH41" s="104">
        <v>0.23388875332533979</v>
      </c>
      <c r="EI41" s="104">
        <v>0</v>
      </c>
      <c r="EJ41" s="104">
        <v>0</v>
      </c>
      <c r="EK41" s="104">
        <v>0</v>
      </c>
      <c r="EL41" s="104">
        <v>0</v>
      </c>
      <c r="EM41" s="104">
        <v>0</v>
      </c>
      <c r="EN41" s="104">
        <v>0</v>
      </c>
      <c r="EO41" s="104">
        <v>0</v>
      </c>
      <c r="EP41" s="104">
        <v>0</v>
      </c>
      <c r="EQ41" s="104">
        <v>0</v>
      </c>
      <c r="ER41" s="104">
        <v>0</v>
      </c>
      <c r="ES41" s="104">
        <v>0</v>
      </c>
      <c r="ET41" s="104">
        <v>0</v>
      </c>
      <c r="EU41" s="104">
        <v>0</v>
      </c>
      <c r="EV41" s="104">
        <v>0</v>
      </c>
      <c r="EW41" s="104">
        <v>0</v>
      </c>
      <c r="EX41" s="104">
        <v>0</v>
      </c>
      <c r="EY41" s="104">
        <v>0</v>
      </c>
      <c r="EZ41" s="104">
        <v>0</v>
      </c>
      <c r="FA41" s="104">
        <v>3.2814349947764276E-2</v>
      </c>
      <c r="FB41" s="104">
        <v>3.1091425984295603E-3</v>
      </c>
      <c r="FC41" s="104">
        <v>3.6457543420313567</v>
      </c>
      <c r="FD41" s="104">
        <v>0</v>
      </c>
      <c r="FE41" s="104">
        <v>0</v>
      </c>
      <c r="FF41" s="104">
        <v>0</v>
      </c>
      <c r="FG41" s="104">
        <v>0</v>
      </c>
      <c r="FH41" s="104">
        <v>0</v>
      </c>
      <c r="FI41" s="104">
        <v>0</v>
      </c>
      <c r="FJ41" s="104">
        <v>0</v>
      </c>
      <c r="FK41" s="104">
        <v>0</v>
      </c>
      <c r="FL41" s="104">
        <v>0</v>
      </c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6">
        <v>51473.187532172917</v>
      </c>
      <c r="GQ41" s="6"/>
      <c r="GR41" s="6">
        <f t="shared" si="11"/>
        <v>0</v>
      </c>
      <c r="GS41" s="6">
        <v>51473.187532172909</v>
      </c>
      <c r="GT41" s="92">
        <v>-7.2759576141834259E-12</v>
      </c>
      <c r="GV41" s="2">
        <v>0</v>
      </c>
      <c r="GW41" s="6">
        <v>0</v>
      </c>
      <c r="GX41" s="6">
        <v>51473.187532172953</v>
      </c>
      <c r="GY41" s="92">
        <v>3.637978807091713E-11</v>
      </c>
    </row>
    <row r="42" spans="2:207" outlineLevel="1" x14ac:dyDescent="0.2">
      <c r="B42" s="103" t="s">
        <v>36</v>
      </c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104">
        <v>0</v>
      </c>
      <c r="BN42" s="104">
        <v>0</v>
      </c>
      <c r="BO42" s="104">
        <v>0</v>
      </c>
      <c r="BP42" s="104">
        <v>0</v>
      </c>
      <c r="BQ42" s="104">
        <v>0</v>
      </c>
      <c r="BR42" s="104">
        <v>0</v>
      </c>
      <c r="BS42" s="104">
        <v>0</v>
      </c>
      <c r="BT42" s="104">
        <v>31225.986002612794</v>
      </c>
      <c r="BU42" s="104">
        <v>0</v>
      </c>
      <c r="BV42" s="104">
        <v>0</v>
      </c>
      <c r="BW42" s="104">
        <v>0</v>
      </c>
      <c r="BX42" s="104">
        <v>0</v>
      </c>
      <c r="BY42" s="104">
        <v>0</v>
      </c>
      <c r="BZ42" s="104">
        <v>0</v>
      </c>
      <c r="CA42" s="104">
        <v>0</v>
      </c>
      <c r="CB42" s="104">
        <v>0</v>
      </c>
      <c r="CC42" s="104">
        <v>0</v>
      </c>
      <c r="CD42" s="104">
        <v>0</v>
      </c>
      <c r="CE42" s="104">
        <v>0</v>
      </c>
      <c r="CF42" s="104">
        <v>0</v>
      </c>
      <c r="CG42" s="104">
        <v>0</v>
      </c>
      <c r="CH42" s="104">
        <v>0</v>
      </c>
      <c r="CI42" s="104">
        <v>0</v>
      </c>
      <c r="CJ42" s="104">
        <v>0</v>
      </c>
      <c r="CK42" s="104">
        <v>0</v>
      </c>
      <c r="CL42" s="104">
        <v>0</v>
      </c>
      <c r="CM42" s="104">
        <v>0</v>
      </c>
      <c r="CN42" s="104">
        <v>0</v>
      </c>
      <c r="CO42" s="104">
        <v>0</v>
      </c>
      <c r="CP42" s="104">
        <v>0</v>
      </c>
      <c r="CQ42" s="104">
        <v>0</v>
      </c>
      <c r="CR42" s="104">
        <v>0</v>
      </c>
      <c r="CS42" s="104">
        <v>0</v>
      </c>
      <c r="CT42" s="104">
        <v>0</v>
      </c>
      <c r="CU42" s="104">
        <v>0</v>
      </c>
      <c r="CV42" s="104">
        <v>0</v>
      </c>
      <c r="CW42" s="104">
        <v>0</v>
      </c>
      <c r="CX42" s="104">
        <v>0</v>
      </c>
      <c r="CY42" s="104">
        <v>0</v>
      </c>
      <c r="CZ42" s="104">
        <v>0</v>
      </c>
      <c r="DA42" s="104">
        <v>0</v>
      </c>
      <c r="DB42" s="104">
        <v>0</v>
      </c>
      <c r="DC42" s="104">
        <v>0</v>
      </c>
      <c r="DD42" s="104">
        <v>0</v>
      </c>
      <c r="DE42" s="104">
        <v>0</v>
      </c>
      <c r="DF42" s="104">
        <v>0</v>
      </c>
      <c r="DG42" s="104">
        <v>0</v>
      </c>
      <c r="DH42" s="104">
        <v>0</v>
      </c>
      <c r="DI42" s="104">
        <v>0</v>
      </c>
      <c r="DJ42" s="104">
        <v>0</v>
      </c>
      <c r="DK42" s="104">
        <v>0</v>
      </c>
      <c r="DL42" s="104">
        <v>0</v>
      </c>
      <c r="DM42" s="104">
        <v>0</v>
      </c>
      <c r="DN42" s="104">
        <v>0</v>
      </c>
      <c r="DO42" s="104">
        <v>0</v>
      </c>
      <c r="DP42" s="104">
        <v>0</v>
      </c>
      <c r="DQ42" s="104">
        <v>0</v>
      </c>
      <c r="DR42" s="104">
        <v>0</v>
      </c>
      <c r="DS42" s="104">
        <v>0</v>
      </c>
      <c r="DT42" s="104">
        <v>0</v>
      </c>
      <c r="DU42" s="104">
        <v>0</v>
      </c>
      <c r="DV42" s="104">
        <v>0</v>
      </c>
      <c r="DW42" s="104">
        <v>0</v>
      </c>
      <c r="DX42" s="104">
        <v>0</v>
      </c>
      <c r="DY42" s="104">
        <v>0</v>
      </c>
      <c r="DZ42" s="104">
        <v>0</v>
      </c>
      <c r="EA42" s="104">
        <v>0</v>
      </c>
      <c r="EB42" s="104">
        <v>0</v>
      </c>
      <c r="EC42" s="104">
        <v>0</v>
      </c>
      <c r="ED42" s="104">
        <v>0</v>
      </c>
      <c r="EE42" s="104">
        <v>0</v>
      </c>
      <c r="EF42" s="104">
        <v>0</v>
      </c>
      <c r="EG42" s="104">
        <v>0</v>
      </c>
      <c r="EH42" s="104">
        <v>0</v>
      </c>
      <c r="EI42" s="104">
        <v>0</v>
      </c>
      <c r="EJ42" s="104">
        <v>0</v>
      </c>
      <c r="EK42" s="104">
        <v>0</v>
      </c>
      <c r="EL42" s="104">
        <v>0</v>
      </c>
      <c r="EM42" s="104">
        <v>0</v>
      </c>
      <c r="EN42" s="104">
        <v>0</v>
      </c>
      <c r="EO42" s="104">
        <v>0</v>
      </c>
      <c r="EP42" s="104">
        <v>0</v>
      </c>
      <c r="EQ42" s="104">
        <v>0</v>
      </c>
      <c r="ER42" s="104">
        <v>0</v>
      </c>
      <c r="ES42" s="104">
        <v>0</v>
      </c>
      <c r="ET42" s="104">
        <v>0</v>
      </c>
      <c r="EU42" s="104">
        <v>0</v>
      </c>
      <c r="EV42" s="104">
        <v>146103.82790553357</v>
      </c>
      <c r="EW42" s="104">
        <v>0</v>
      </c>
      <c r="EX42" s="104">
        <v>0</v>
      </c>
      <c r="EY42" s="104">
        <v>0</v>
      </c>
      <c r="EZ42" s="104">
        <v>0</v>
      </c>
      <c r="FA42" s="104">
        <v>210.8180441624466</v>
      </c>
      <c r="FB42" s="104">
        <v>33.287059604596827</v>
      </c>
      <c r="FC42" s="104">
        <v>120.99997680146784</v>
      </c>
      <c r="FD42" s="104">
        <v>0</v>
      </c>
      <c r="FE42" s="104">
        <v>0</v>
      </c>
      <c r="FF42" s="104">
        <v>0</v>
      </c>
      <c r="FG42" s="104">
        <v>0</v>
      </c>
      <c r="FH42" s="104">
        <v>0</v>
      </c>
      <c r="FI42" s="104">
        <v>0</v>
      </c>
      <c r="FJ42" s="104">
        <v>0</v>
      </c>
      <c r="FK42" s="104">
        <v>0</v>
      </c>
      <c r="FL42" s="104">
        <v>0</v>
      </c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6">
        <v>177694.9189887149</v>
      </c>
      <c r="GQ42" s="6"/>
      <c r="GR42" s="6">
        <f t="shared" si="11"/>
        <v>0</v>
      </c>
      <c r="GS42" s="6">
        <v>177694.9189887149</v>
      </c>
      <c r="GT42" s="92">
        <v>0</v>
      </c>
      <c r="GV42" s="2">
        <v>0</v>
      </c>
      <c r="GW42" s="6">
        <v>0</v>
      </c>
      <c r="GX42" s="6">
        <v>177694.91898871493</v>
      </c>
      <c r="GY42" s="92">
        <v>2.9103830456733704E-11</v>
      </c>
    </row>
    <row r="43" spans="2:207" outlineLevel="1" x14ac:dyDescent="0.2">
      <c r="B43" s="103" t="s">
        <v>37</v>
      </c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104">
        <v>0</v>
      </c>
      <c r="BN43" s="104">
        <v>0</v>
      </c>
      <c r="BO43" s="104">
        <v>0</v>
      </c>
      <c r="BP43" s="104">
        <v>0</v>
      </c>
      <c r="BQ43" s="104">
        <v>0</v>
      </c>
      <c r="BR43" s="104">
        <v>0</v>
      </c>
      <c r="BS43" s="104">
        <v>0</v>
      </c>
      <c r="BT43" s="104">
        <v>0</v>
      </c>
      <c r="BU43" s="104">
        <v>12805.665374884104</v>
      </c>
      <c r="BV43" s="104">
        <v>0</v>
      </c>
      <c r="BW43" s="104">
        <v>0</v>
      </c>
      <c r="BX43" s="104">
        <v>0</v>
      </c>
      <c r="BY43" s="104">
        <v>0</v>
      </c>
      <c r="BZ43" s="104">
        <v>0</v>
      </c>
      <c r="CA43" s="104">
        <v>0</v>
      </c>
      <c r="CB43" s="104">
        <v>0</v>
      </c>
      <c r="CC43" s="104">
        <v>0</v>
      </c>
      <c r="CD43" s="104">
        <v>0</v>
      </c>
      <c r="CE43" s="104">
        <v>0</v>
      </c>
      <c r="CF43" s="104">
        <v>0</v>
      </c>
      <c r="CG43" s="104">
        <v>0</v>
      </c>
      <c r="CH43" s="104">
        <v>0</v>
      </c>
      <c r="CI43" s="104">
        <v>0</v>
      </c>
      <c r="CJ43" s="104">
        <v>0</v>
      </c>
      <c r="CK43" s="104">
        <v>0</v>
      </c>
      <c r="CL43" s="104">
        <v>0</v>
      </c>
      <c r="CM43" s="104">
        <v>0</v>
      </c>
      <c r="CN43" s="104">
        <v>0</v>
      </c>
      <c r="CO43" s="104">
        <v>0</v>
      </c>
      <c r="CP43" s="104">
        <v>0</v>
      </c>
      <c r="CQ43" s="104">
        <v>0</v>
      </c>
      <c r="CR43" s="104">
        <v>0</v>
      </c>
      <c r="CS43" s="104">
        <v>0</v>
      </c>
      <c r="CT43" s="104">
        <v>0</v>
      </c>
      <c r="CU43" s="104">
        <v>0</v>
      </c>
      <c r="CV43" s="104">
        <v>0</v>
      </c>
      <c r="CW43" s="104">
        <v>0</v>
      </c>
      <c r="CX43" s="104">
        <v>0</v>
      </c>
      <c r="CY43" s="104">
        <v>0</v>
      </c>
      <c r="CZ43" s="104">
        <v>0</v>
      </c>
      <c r="DA43" s="104">
        <v>0</v>
      </c>
      <c r="DB43" s="104">
        <v>0</v>
      </c>
      <c r="DC43" s="104">
        <v>0</v>
      </c>
      <c r="DD43" s="104">
        <v>0</v>
      </c>
      <c r="DE43" s="104">
        <v>0</v>
      </c>
      <c r="DF43" s="104">
        <v>0</v>
      </c>
      <c r="DG43" s="104">
        <v>0</v>
      </c>
      <c r="DH43" s="104">
        <v>0</v>
      </c>
      <c r="DI43" s="104">
        <v>0</v>
      </c>
      <c r="DJ43" s="104">
        <v>0</v>
      </c>
      <c r="DK43" s="104">
        <v>0</v>
      </c>
      <c r="DL43" s="104">
        <v>0</v>
      </c>
      <c r="DM43" s="104">
        <v>0</v>
      </c>
      <c r="DN43" s="104">
        <v>0</v>
      </c>
      <c r="DO43" s="104">
        <v>0</v>
      </c>
      <c r="DP43" s="104">
        <v>0</v>
      </c>
      <c r="DQ43" s="104">
        <v>0</v>
      </c>
      <c r="DR43" s="104">
        <v>0</v>
      </c>
      <c r="DS43" s="104">
        <v>0</v>
      </c>
      <c r="DT43" s="104">
        <v>0</v>
      </c>
      <c r="DU43" s="104">
        <v>0</v>
      </c>
      <c r="DV43" s="104">
        <v>0</v>
      </c>
      <c r="DW43" s="104">
        <v>0</v>
      </c>
      <c r="DX43" s="104">
        <v>0</v>
      </c>
      <c r="DY43" s="104">
        <v>0</v>
      </c>
      <c r="DZ43" s="104">
        <v>0</v>
      </c>
      <c r="EA43" s="104">
        <v>0</v>
      </c>
      <c r="EB43" s="104">
        <v>0</v>
      </c>
      <c r="EC43" s="104">
        <v>0</v>
      </c>
      <c r="ED43" s="104">
        <v>0</v>
      </c>
      <c r="EE43" s="104">
        <v>0</v>
      </c>
      <c r="EF43" s="104">
        <v>0</v>
      </c>
      <c r="EG43" s="104">
        <v>0</v>
      </c>
      <c r="EH43" s="104">
        <v>0</v>
      </c>
      <c r="EI43" s="104">
        <v>0</v>
      </c>
      <c r="EJ43" s="104">
        <v>0</v>
      </c>
      <c r="EK43" s="104">
        <v>0</v>
      </c>
      <c r="EL43" s="104">
        <v>0</v>
      </c>
      <c r="EM43" s="104">
        <v>0</v>
      </c>
      <c r="EN43" s="104">
        <v>0</v>
      </c>
      <c r="EO43" s="104">
        <v>0</v>
      </c>
      <c r="EP43" s="104">
        <v>0</v>
      </c>
      <c r="EQ43" s="104">
        <v>0</v>
      </c>
      <c r="ER43" s="104">
        <v>0</v>
      </c>
      <c r="ES43" s="104">
        <v>0</v>
      </c>
      <c r="ET43" s="104">
        <v>0</v>
      </c>
      <c r="EU43" s="104">
        <v>0</v>
      </c>
      <c r="EV43" s="104">
        <v>0</v>
      </c>
      <c r="EW43" s="104">
        <v>50068.339400409925</v>
      </c>
      <c r="EX43" s="104">
        <v>0</v>
      </c>
      <c r="EY43" s="104">
        <v>0</v>
      </c>
      <c r="EZ43" s="104">
        <v>0</v>
      </c>
      <c r="FA43" s="104">
        <v>2.9533361104437508</v>
      </c>
      <c r="FB43" s="104">
        <v>251.03356938771884</v>
      </c>
      <c r="FC43" s="104">
        <v>0</v>
      </c>
      <c r="FD43" s="104">
        <v>0</v>
      </c>
      <c r="FE43" s="104">
        <v>0</v>
      </c>
      <c r="FF43" s="104">
        <v>0</v>
      </c>
      <c r="FG43" s="104">
        <v>0</v>
      </c>
      <c r="FH43" s="104">
        <v>0</v>
      </c>
      <c r="FI43" s="104">
        <v>0</v>
      </c>
      <c r="FJ43" s="104">
        <v>0</v>
      </c>
      <c r="FK43" s="104">
        <v>0</v>
      </c>
      <c r="FL43" s="104">
        <v>0</v>
      </c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6">
        <v>63127.991680792191</v>
      </c>
      <c r="GQ43" s="6"/>
      <c r="GR43" s="6">
        <f t="shared" si="11"/>
        <v>0</v>
      </c>
      <c r="GS43" s="6">
        <v>63127.991680792155</v>
      </c>
      <c r="GT43" s="92">
        <v>-3.637978807091713E-11</v>
      </c>
      <c r="GV43" s="2">
        <v>0</v>
      </c>
      <c r="GW43" s="6">
        <v>0</v>
      </c>
      <c r="GX43" s="6">
        <v>63127.991680792169</v>
      </c>
      <c r="GY43" s="92">
        <v>-2.1827872842550278E-11</v>
      </c>
    </row>
    <row r="44" spans="2:207" outlineLevel="1" x14ac:dyDescent="0.2">
      <c r="B44" s="103" t="s">
        <v>38</v>
      </c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104">
        <v>0</v>
      </c>
      <c r="BN44" s="104">
        <v>0</v>
      </c>
      <c r="BO44" s="104">
        <v>0</v>
      </c>
      <c r="BP44" s="104">
        <v>0</v>
      </c>
      <c r="BQ44" s="104">
        <v>0</v>
      </c>
      <c r="BR44" s="104">
        <v>0</v>
      </c>
      <c r="BS44" s="104">
        <v>0</v>
      </c>
      <c r="BT44" s="104">
        <v>0</v>
      </c>
      <c r="BU44" s="104">
        <v>0</v>
      </c>
      <c r="BV44" s="104">
        <v>0</v>
      </c>
      <c r="BW44" s="104">
        <v>0</v>
      </c>
      <c r="BX44" s="104">
        <v>0</v>
      </c>
      <c r="BY44" s="104">
        <v>0</v>
      </c>
      <c r="BZ44" s="104">
        <v>0</v>
      </c>
      <c r="CA44" s="104">
        <v>0</v>
      </c>
      <c r="CB44" s="104">
        <v>0</v>
      </c>
      <c r="CC44" s="104">
        <v>0</v>
      </c>
      <c r="CD44" s="104">
        <v>0</v>
      </c>
      <c r="CE44" s="104">
        <v>0</v>
      </c>
      <c r="CF44" s="104">
        <v>0</v>
      </c>
      <c r="CG44" s="104">
        <v>0</v>
      </c>
      <c r="CH44" s="104">
        <v>0</v>
      </c>
      <c r="CI44" s="104">
        <v>0</v>
      </c>
      <c r="CJ44" s="104">
        <v>0</v>
      </c>
      <c r="CK44" s="104">
        <v>0</v>
      </c>
      <c r="CL44" s="104">
        <v>0</v>
      </c>
      <c r="CM44" s="104">
        <v>0</v>
      </c>
      <c r="CN44" s="104">
        <v>0</v>
      </c>
      <c r="CO44" s="104">
        <v>0</v>
      </c>
      <c r="CP44" s="104">
        <v>0</v>
      </c>
      <c r="CQ44" s="104">
        <v>0</v>
      </c>
      <c r="CR44" s="104">
        <v>0</v>
      </c>
      <c r="CS44" s="104">
        <v>0</v>
      </c>
      <c r="CT44" s="104">
        <v>0</v>
      </c>
      <c r="CU44" s="104">
        <v>0</v>
      </c>
      <c r="CV44" s="104">
        <v>0</v>
      </c>
      <c r="CW44" s="104">
        <v>0</v>
      </c>
      <c r="CX44" s="104">
        <v>0</v>
      </c>
      <c r="CY44" s="104">
        <v>0</v>
      </c>
      <c r="CZ44" s="104">
        <v>0</v>
      </c>
      <c r="DA44" s="104">
        <v>0</v>
      </c>
      <c r="DB44" s="104">
        <v>0</v>
      </c>
      <c r="DC44" s="104">
        <v>0</v>
      </c>
      <c r="DD44" s="104">
        <v>0</v>
      </c>
      <c r="DE44" s="104">
        <v>0</v>
      </c>
      <c r="DF44" s="104">
        <v>0</v>
      </c>
      <c r="DG44" s="104">
        <v>0</v>
      </c>
      <c r="DH44" s="104">
        <v>0</v>
      </c>
      <c r="DI44" s="104">
        <v>0</v>
      </c>
      <c r="DJ44" s="104">
        <v>0</v>
      </c>
      <c r="DK44" s="104">
        <v>0</v>
      </c>
      <c r="DL44" s="104">
        <v>0</v>
      </c>
      <c r="DM44" s="104">
        <v>0</v>
      </c>
      <c r="DN44" s="104">
        <v>0</v>
      </c>
      <c r="DO44" s="104">
        <v>0</v>
      </c>
      <c r="DP44" s="104">
        <v>0</v>
      </c>
      <c r="DQ44" s="104">
        <v>0</v>
      </c>
      <c r="DR44" s="104">
        <v>0</v>
      </c>
      <c r="DS44" s="104">
        <v>0</v>
      </c>
      <c r="DT44" s="104">
        <v>0</v>
      </c>
      <c r="DU44" s="104">
        <v>0</v>
      </c>
      <c r="DV44" s="104">
        <v>0</v>
      </c>
      <c r="DW44" s="104">
        <v>0</v>
      </c>
      <c r="DX44" s="104">
        <v>0</v>
      </c>
      <c r="DY44" s="104">
        <v>0</v>
      </c>
      <c r="DZ44" s="104">
        <v>0</v>
      </c>
      <c r="EA44" s="104">
        <v>0</v>
      </c>
      <c r="EB44" s="104">
        <v>0</v>
      </c>
      <c r="EC44" s="104">
        <v>0</v>
      </c>
      <c r="ED44" s="104">
        <v>0</v>
      </c>
      <c r="EE44" s="104">
        <v>0</v>
      </c>
      <c r="EF44" s="104">
        <v>0</v>
      </c>
      <c r="EG44" s="104">
        <v>0</v>
      </c>
      <c r="EH44" s="104">
        <v>0</v>
      </c>
      <c r="EI44" s="104">
        <v>0</v>
      </c>
      <c r="EJ44" s="104">
        <v>0</v>
      </c>
      <c r="EK44" s="104">
        <v>0</v>
      </c>
      <c r="EL44" s="104">
        <v>0</v>
      </c>
      <c r="EM44" s="104">
        <v>184757.24918679381</v>
      </c>
      <c r="EN44" s="104">
        <v>106274.21523484711</v>
      </c>
      <c r="EO44" s="104">
        <v>0</v>
      </c>
      <c r="EP44" s="104">
        <v>0</v>
      </c>
      <c r="EQ44" s="104">
        <v>0</v>
      </c>
      <c r="ER44" s="104">
        <v>0</v>
      </c>
      <c r="ES44" s="104">
        <v>0</v>
      </c>
      <c r="ET44" s="104">
        <v>0</v>
      </c>
      <c r="EU44" s="104">
        <v>0</v>
      </c>
      <c r="EV44" s="104">
        <v>0</v>
      </c>
      <c r="EW44" s="104">
        <v>4840.3998041446093</v>
      </c>
      <c r="EX44" s="104">
        <v>0</v>
      </c>
      <c r="EY44" s="104">
        <v>0</v>
      </c>
      <c r="EZ44" s="104">
        <v>0</v>
      </c>
      <c r="FA44" s="104">
        <v>0</v>
      </c>
      <c r="FB44" s="104">
        <v>78092.368488803259</v>
      </c>
      <c r="FC44" s="104">
        <v>15.000000008542154</v>
      </c>
      <c r="FD44" s="104">
        <v>0</v>
      </c>
      <c r="FE44" s="104">
        <v>35555.938757647564</v>
      </c>
      <c r="FF44" s="104">
        <v>0</v>
      </c>
      <c r="FG44" s="104">
        <v>0</v>
      </c>
      <c r="FH44" s="104">
        <v>0</v>
      </c>
      <c r="FI44" s="104">
        <v>0</v>
      </c>
      <c r="FJ44" s="104">
        <v>0</v>
      </c>
      <c r="FK44" s="104">
        <v>0</v>
      </c>
      <c r="FL44" s="104">
        <v>0</v>
      </c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6">
        <v>409535.17147224495</v>
      </c>
      <c r="GQ44" s="6"/>
      <c r="GR44" s="6">
        <f t="shared" si="11"/>
        <v>0</v>
      </c>
      <c r="GS44" s="6">
        <v>409535.1714722449</v>
      </c>
      <c r="GT44" s="92">
        <v>-5.8207660913467407E-11</v>
      </c>
      <c r="GV44" s="2">
        <v>0</v>
      </c>
      <c r="GW44" s="6">
        <v>0</v>
      </c>
      <c r="GX44" s="6">
        <v>409535.17147224495</v>
      </c>
      <c r="GY44" s="92">
        <v>0</v>
      </c>
    </row>
    <row r="45" spans="2:207" outlineLevel="1" x14ac:dyDescent="0.2">
      <c r="B45" s="103" t="s">
        <v>265</v>
      </c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104">
        <v>0</v>
      </c>
      <c r="BN45" s="104">
        <v>0</v>
      </c>
      <c r="BO45" s="104">
        <v>0</v>
      </c>
      <c r="BP45" s="104">
        <v>0</v>
      </c>
      <c r="BQ45" s="104">
        <v>0</v>
      </c>
      <c r="BR45" s="104">
        <v>0</v>
      </c>
      <c r="BS45" s="104">
        <v>0</v>
      </c>
      <c r="BT45" s="104">
        <v>0</v>
      </c>
      <c r="BU45" s="104">
        <v>0</v>
      </c>
      <c r="BV45" s="104">
        <v>0</v>
      </c>
      <c r="BW45" s="104">
        <v>0</v>
      </c>
      <c r="BX45" s="104">
        <v>0</v>
      </c>
      <c r="BY45" s="104">
        <v>0</v>
      </c>
      <c r="BZ45" s="104">
        <v>0</v>
      </c>
      <c r="CA45" s="104">
        <v>0</v>
      </c>
      <c r="CB45" s="104">
        <v>0</v>
      </c>
      <c r="CC45" s="104">
        <v>0</v>
      </c>
      <c r="CD45" s="104">
        <v>0</v>
      </c>
      <c r="CE45" s="104">
        <v>0</v>
      </c>
      <c r="CF45" s="104">
        <v>0</v>
      </c>
      <c r="CG45" s="104">
        <v>0</v>
      </c>
      <c r="CH45" s="104">
        <v>0</v>
      </c>
      <c r="CI45" s="104">
        <v>0</v>
      </c>
      <c r="CJ45" s="104">
        <v>0</v>
      </c>
      <c r="CK45" s="104">
        <v>0</v>
      </c>
      <c r="CL45" s="104">
        <v>0</v>
      </c>
      <c r="CM45" s="104">
        <v>0</v>
      </c>
      <c r="CN45" s="104">
        <v>0</v>
      </c>
      <c r="CO45" s="104">
        <v>0</v>
      </c>
      <c r="CP45" s="104">
        <v>0</v>
      </c>
      <c r="CQ45" s="104">
        <v>0</v>
      </c>
      <c r="CR45" s="104">
        <v>0</v>
      </c>
      <c r="CS45" s="104">
        <v>0</v>
      </c>
      <c r="CT45" s="104">
        <v>0</v>
      </c>
      <c r="CU45" s="104">
        <v>0</v>
      </c>
      <c r="CV45" s="104">
        <v>0</v>
      </c>
      <c r="CW45" s="104">
        <v>0</v>
      </c>
      <c r="CX45" s="104">
        <v>0</v>
      </c>
      <c r="CY45" s="104">
        <v>0</v>
      </c>
      <c r="CZ45" s="104">
        <v>0</v>
      </c>
      <c r="DA45" s="104">
        <v>0</v>
      </c>
      <c r="DB45" s="104">
        <v>0</v>
      </c>
      <c r="DC45" s="104">
        <v>0</v>
      </c>
      <c r="DD45" s="104">
        <v>0</v>
      </c>
      <c r="DE45" s="104">
        <v>0</v>
      </c>
      <c r="DF45" s="104">
        <v>0</v>
      </c>
      <c r="DG45" s="104">
        <v>0</v>
      </c>
      <c r="DH45" s="104">
        <v>0</v>
      </c>
      <c r="DI45" s="104">
        <v>0</v>
      </c>
      <c r="DJ45" s="104">
        <v>0</v>
      </c>
      <c r="DK45" s="104">
        <v>0</v>
      </c>
      <c r="DL45" s="104">
        <v>0</v>
      </c>
      <c r="DM45" s="104">
        <v>0</v>
      </c>
      <c r="DN45" s="104">
        <v>0</v>
      </c>
      <c r="DO45" s="104">
        <v>0</v>
      </c>
      <c r="DP45" s="104">
        <v>0</v>
      </c>
      <c r="DQ45" s="104">
        <v>0</v>
      </c>
      <c r="DR45" s="104">
        <v>0</v>
      </c>
      <c r="DS45" s="104">
        <v>0</v>
      </c>
      <c r="DT45" s="104">
        <v>0</v>
      </c>
      <c r="DU45" s="104">
        <v>0</v>
      </c>
      <c r="DV45" s="104">
        <v>0</v>
      </c>
      <c r="DW45" s="104">
        <v>0</v>
      </c>
      <c r="DX45" s="104">
        <v>0</v>
      </c>
      <c r="DY45" s="104">
        <v>0</v>
      </c>
      <c r="DZ45" s="104">
        <v>0</v>
      </c>
      <c r="EA45" s="104">
        <v>0</v>
      </c>
      <c r="EB45" s="104">
        <v>0</v>
      </c>
      <c r="EC45" s="104">
        <v>0</v>
      </c>
      <c r="ED45" s="104">
        <v>0</v>
      </c>
      <c r="EE45" s="104">
        <v>0</v>
      </c>
      <c r="EF45" s="104">
        <v>0</v>
      </c>
      <c r="EG45" s="104">
        <v>0</v>
      </c>
      <c r="EH45" s="104">
        <v>0</v>
      </c>
      <c r="EI45" s="104">
        <v>0</v>
      </c>
      <c r="EJ45" s="104">
        <v>0</v>
      </c>
      <c r="EK45" s="104">
        <v>0</v>
      </c>
      <c r="EL45" s="104">
        <v>0</v>
      </c>
      <c r="EM45" s="104">
        <v>0</v>
      </c>
      <c r="EN45" s="104">
        <v>0</v>
      </c>
      <c r="EO45" s="104">
        <v>336674.4486604362</v>
      </c>
      <c r="EP45" s="104">
        <v>0</v>
      </c>
      <c r="EQ45" s="104">
        <v>0</v>
      </c>
      <c r="ER45" s="104">
        <v>0</v>
      </c>
      <c r="ES45" s="104">
        <v>0</v>
      </c>
      <c r="ET45" s="104">
        <v>0</v>
      </c>
      <c r="EU45" s="104">
        <v>0</v>
      </c>
      <c r="EV45" s="104">
        <v>0</v>
      </c>
      <c r="EW45" s="104">
        <v>0</v>
      </c>
      <c r="EX45" s="104">
        <v>0</v>
      </c>
      <c r="EY45" s="104">
        <v>0</v>
      </c>
      <c r="EZ45" s="104">
        <v>0</v>
      </c>
      <c r="FA45" s="104">
        <v>449.72046226466608</v>
      </c>
      <c r="FB45" s="104">
        <v>1122.8153285174753</v>
      </c>
      <c r="FC45" s="104">
        <v>1728.7823880625513</v>
      </c>
      <c r="FD45" s="104">
        <v>0</v>
      </c>
      <c r="FE45" s="104">
        <v>0</v>
      </c>
      <c r="FF45" s="104">
        <v>0</v>
      </c>
      <c r="FG45" s="104">
        <v>0</v>
      </c>
      <c r="FH45" s="104">
        <v>0</v>
      </c>
      <c r="FI45" s="104">
        <v>0</v>
      </c>
      <c r="FJ45" s="104">
        <v>0</v>
      </c>
      <c r="FK45" s="104">
        <v>0</v>
      </c>
      <c r="FL45" s="104">
        <v>0</v>
      </c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6">
        <v>339975.7668392809</v>
      </c>
      <c r="GQ45" s="6"/>
      <c r="GR45" s="6">
        <f t="shared" si="11"/>
        <v>0</v>
      </c>
      <c r="GS45" s="6">
        <v>339975.76683928078</v>
      </c>
      <c r="GT45" s="92">
        <v>-1.1641532182693481E-10</v>
      </c>
      <c r="GV45" s="2">
        <v>0</v>
      </c>
      <c r="GW45" s="6">
        <v>0</v>
      </c>
      <c r="GX45" s="6">
        <v>339975.76683928102</v>
      </c>
      <c r="GY45" s="92">
        <v>1.1641532182693481E-10</v>
      </c>
    </row>
    <row r="46" spans="2:207" outlineLevel="1" x14ac:dyDescent="0.2">
      <c r="B46" s="103" t="s">
        <v>266</v>
      </c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104">
        <v>0</v>
      </c>
      <c r="BN46" s="104">
        <v>0</v>
      </c>
      <c r="BO46" s="104">
        <v>0</v>
      </c>
      <c r="BP46" s="104">
        <v>0</v>
      </c>
      <c r="BQ46" s="104">
        <v>0</v>
      </c>
      <c r="BR46" s="104">
        <v>0</v>
      </c>
      <c r="BS46" s="104">
        <v>0</v>
      </c>
      <c r="BT46" s="104">
        <v>0</v>
      </c>
      <c r="BU46" s="104">
        <v>0</v>
      </c>
      <c r="BV46" s="104">
        <v>0</v>
      </c>
      <c r="BW46" s="104">
        <v>0</v>
      </c>
      <c r="BX46" s="104">
        <v>0</v>
      </c>
      <c r="BY46" s="104">
        <v>0</v>
      </c>
      <c r="BZ46" s="104">
        <v>0</v>
      </c>
      <c r="CA46" s="104">
        <v>0</v>
      </c>
      <c r="CB46" s="104">
        <v>0</v>
      </c>
      <c r="CC46" s="104">
        <v>0</v>
      </c>
      <c r="CD46" s="104">
        <v>0</v>
      </c>
      <c r="CE46" s="104">
        <v>0</v>
      </c>
      <c r="CF46" s="104">
        <v>0</v>
      </c>
      <c r="CG46" s="104">
        <v>0</v>
      </c>
      <c r="CH46" s="104">
        <v>0</v>
      </c>
      <c r="CI46" s="104">
        <v>0</v>
      </c>
      <c r="CJ46" s="104">
        <v>0</v>
      </c>
      <c r="CK46" s="104">
        <v>0</v>
      </c>
      <c r="CL46" s="104">
        <v>0</v>
      </c>
      <c r="CM46" s="104">
        <v>0</v>
      </c>
      <c r="CN46" s="104">
        <v>0</v>
      </c>
      <c r="CO46" s="104">
        <v>0</v>
      </c>
      <c r="CP46" s="104">
        <v>0</v>
      </c>
      <c r="CQ46" s="104">
        <v>0</v>
      </c>
      <c r="CR46" s="104">
        <v>0</v>
      </c>
      <c r="CS46" s="104">
        <v>0</v>
      </c>
      <c r="CT46" s="104">
        <v>0</v>
      </c>
      <c r="CU46" s="104">
        <v>0</v>
      </c>
      <c r="CV46" s="104">
        <v>0</v>
      </c>
      <c r="CW46" s="104">
        <v>0</v>
      </c>
      <c r="CX46" s="104">
        <v>0</v>
      </c>
      <c r="CY46" s="104">
        <v>0</v>
      </c>
      <c r="CZ46" s="104">
        <v>0</v>
      </c>
      <c r="DA46" s="104">
        <v>0</v>
      </c>
      <c r="DB46" s="104">
        <v>0</v>
      </c>
      <c r="DC46" s="104">
        <v>0</v>
      </c>
      <c r="DD46" s="104">
        <v>0</v>
      </c>
      <c r="DE46" s="104">
        <v>0</v>
      </c>
      <c r="DF46" s="104">
        <v>0</v>
      </c>
      <c r="DG46" s="104">
        <v>0</v>
      </c>
      <c r="DH46" s="104">
        <v>0</v>
      </c>
      <c r="DI46" s="104">
        <v>0</v>
      </c>
      <c r="DJ46" s="104">
        <v>0</v>
      </c>
      <c r="DK46" s="104">
        <v>0</v>
      </c>
      <c r="DL46" s="104">
        <v>0</v>
      </c>
      <c r="DM46" s="104">
        <v>0</v>
      </c>
      <c r="DN46" s="104">
        <v>0</v>
      </c>
      <c r="DO46" s="104">
        <v>0</v>
      </c>
      <c r="DP46" s="104">
        <v>0</v>
      </c>
      <c r="DQ46" s="104">
        <v>0</v>
      </c>
      <c r="DR46" s="104">
        <v>0</v>
      </c>
      <c r="DS46" s="104">
        <v>0</v>
      </c>
      <c r="DT46" s="104">
        <v>0</v>
      </c>
      <c r="DU46" s="104">
        <v>0</v>
      </c>
      <c r="DV46" s="104">
        <v>0</v>
      </c>
      <c r="DW46" s="104">
        <v>0</v>
      </c>
      <c r="DX46" s="104">
        <v>0</v>
      </c>
      <c r="DY46" s="104">
        <v>0</v>
      </c>
      <c r="DZ46" s="104">
        <v>0</v>
      </c>
      <c r="EA46" s="104">
        <v>0</v>
      </c>
      <c r="EB46" s="104">
        <v>0</v>
      </c>
      <c r="EC46" s="104">
        <v>0</v>
      </c>
      <c r="ED46" s="104">
        <v>0</v>
      </c>
      <c r="EE46" s="104">
        <v>0</v>
      </c>
      <c r="EF46" s="104">
        <v>0</v>
      </c>
      <c r="EG46" s="104">
        <v>0</v>
      </c>
      <c r="EH46" s="104">
        <v>0</v>
      </c>
      <c r="EI46" s="104">
        <v>0</v>
      </c>
      <c r="EJ46" s="104">
        <v>0</v>
      </c>
      <c r="EK46" s="104">
        <v>0</v>
      </c>
      <c r="EL46" s="104">
        <v>0</v>
      </c>
      <c r="EM46" s="104">
        <v>0</v>
      </c>
      <c r="EN46" s="104">
        <v>0</v>
      </c>
      <c r="EO46" s="104">
        <v>270062.96545704943</v>
      </c>
      <c r="EP46" s="104">
        <v>0</v>
      </c>
      <c r="EQ46" s="104">
        <v>0</v>
      </c>
      <c r="ER46" s="104">
        <v>0</v>
      </c>
      <c r="ES46" s="104">
        <v>0</v>
      </c>
      <c r="ET46" s="104">
        <v>0</v>
      </c>
      <c r="EU46" s="104">
        <v>0</v>
      </c>
      <c r="EV46" s="104">
        <v>0</v>
      </c>
      <c r="EW46" s="104">
        <v>0</v>
      </c>
      <c r="EX46" s="104">
        <v>0</v>
      </c>
      <c r="EY46" s="104">
        <v>0</v>
      </c>
      <c r="EZ46" s="104">
        <v>0</v>
      </c>
      <c r="FA46" s="104">
        <v>301.07641104027789</v>
      </c>
      <c r="FB46" s="104">
        <v>127.77997821536871</v>
      </c>
      <c r="FC46" s="104">
        <v>95.162333205379824</v>
      </c>
      <c r="FD46" s="104">
        <v>0</v>
      </c>
      <c r="FE46" s="104">
        <v>67.681149052630275</v>
      </c>
      <c r="FF46" s="104">
        <v>0</v>
      </c>
      <c r="FG46" s="104">
        <v>1873.440788492283</v>
      </c>
      <c r="FH46" s="104">
        <v>0</v>
      </c>
      <c r="FI46" s="104">
        <v>0</v>
      </c>
      <c r="FJ46" s="104">
        <v>0</v>
      </c>
      <c r="FK46" s="104">
        <v>0</v>
      </c>
      <c r="FL46" s="104">
        <v>203.04344715789082</v>
      </c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6">
        <v>272731.14956421324</v>
      </c>
      <c r="GQ46" s="6"/>
      <c r="GR46" s="6">
        <f t="shared" si="11"/>
        <v>0</v>
      </c>
      <c r="GS46" s="6">
        <v>272731.14956421312</v>
      </c>
      <c r="GT46" s="92">
        <v>-1.1641532182693481E-10</v>
      </c>
      <c r="GV46" s="2">
        <v>0</v>
      </c>
      <c r="GW46" s="6">
        <v>0</v>
      </c>
      <c r="GX46" s="6">
        <v>272731.14956421329</v>
      </c>
      <c r="GY46" s="92">
        <v>5.8207660913467407E-11</v>
      </c>
    </row>
    <row r="47" spans="2:207" outlineLevel="1" x14ac:dyDescent="0.2">
      <c r="B47" s="103" t="s">
        <v>267</v>
      </c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104">
        <v>0</v>
      </c>
      <c r="BN47" s="104">
        <v>0</v>
      </c>
      <c r="BO47" s="104">
        <v>0</v>
      </c>
      <c r="BP47" s="104">
        <v>0</v>
      </c>
      <c r="BQ47" s="104">
        <v>0</v>
      </c>
      <c r="BR47" s="104">
        <v>0</v>
      </c>
      <c r="BS47" s="104">
        <v>0</v>
      </c>
      <c r="BT47" s="104">
        <v>0</v>
      </c>
      <c r="BU47" s="104">
        <v>0</v>
      </c>
      <c r="BV47" s="104">
        <v>0</v>
      </c>
      <c r="BW47" s="104">
        <v>0</v>
      </c>
      <c r="BX47" s="104">
        <v>0</v>
      </c>
      <c r="BY47" s="104">
        <v>0</v>
      </c>
      <c r="BZ47" s="104">
        <v>0</v>
      </c>
      <c r="CA47" s="104">
        <v>0</v>
      </c>
      <c r="CB47" s="104">
        <v>0</v>
      </c>
      <c r="CC47" s="104">
        <v>0</v>
      </c>
      <c r="CD47" s="104">
        <v>0</v>
      </c>
      <c r="CE47" s="104">
        <v>0</v>
      </c>
      <c r="CF47" s="104">
        <v>0</v>
      </c>
      <c r="CG47" s="104">
        <v>0</v>
      </c>
      <c r="CH47" s="104">
        <v>0</v>
      </c>
      <c r="CI47" s="104">
        <v>0</v>
      </c>
      <c r="CJ47" s="104">
        <v>0</v>
      </c>
      <c r="CK47" s="104">
        <v>0</v>
      </c>
      <c r="CL47" s="104">
        <v>0</v>
      </c>
      <c r="CM47" s="104">
        <v>0</v>
      </c>
      <c r="CN47" s="104">
        <v>0</v>
      </c>
      <c r="CO47" s="104">
        <v>0</v>
      </c>
      <c r="CP47" s="104">
        <v>0</v>
      </c>
      <c r="CQ47" s="104">
        <v>0</v>
      </c>
      <c r="CR47" s="104">
        <v>0</v>
      </c>
      <c r="CS47" s="104">
        <v>0</v>
      </c>
      <c r="CT47" s="104">
        <v>0</v>
      </c>
      <c r="CU47" s="104">
        <v>0</v>
      </c>
      <c r="CV47" s="104">
        <v>0</v>
      </c>
      <c r="CW47" s="104">
        <v>0</v>
      </c>
      <c r="CX47" s="104">
        <v>0</v>
      </c>
      <c r="CY47" s="104">
        <v>0</v>
      </c>
      <c r="CZ47" s="104">
        <v>0</v>
      </c>
      <c r="DA47" s="104">
        <v>0</v>
      </c>
      <c r="DB47" s="104">
        <v>0</v>
      </c>
      <c r="DC47" s="104">
        <v>0</v>
      </c>
      <c r="DD47" s="104">
        <v>0</v>
      </c>
      <c r="DE47" s="104">
        <v>0</v>
      </c>
      <c r="DF47" s="104">
        <v>0</v>
      </c>
      <c r="DG47" s="104">
        <v>0</v>
      </c>
      <c r="DH47" s="104">
        <v>0</v>
      </c>
      <c r="DI47" s="104">
        <v>0</v>
      </c>
      <c r="DJ47" s="104">
        <v>0</v>
      </c>
      <c r="DK47" s="104">
        <v>0</v>
      </c>
      <c r="DL47" s="104">
        <v>0</v>
      </c>
      <c r="DM47" s="104">
        <v>0</v>
      </c>
      <c r="DN47" s="104">
        <v>0</v>
      </c>
      <c r="DO47" s="104">
        <v>0</v>
      </c>
      <c r="DP47" s="104">
        <v>0</v>
      </c>
      <c r="DQ47" s="104">
        <v>0</v>
      </c>
      <c r="DR47" s="104">
        <v>0</v>
      </c>
      <c r="DS47" s="104">
        <v>0</v>
      </c>
      <c r="DT47" s="104">
        <v>0</v>
      </c>
      <c r="DU47" s="104">
        <v>0</v>
      </c>
      <c r="DV47" s="104">
        <v>0</v>
      </c>
      <c r="DW47" s="104">
        <v>0</v>
      </c>
      <c r="DX47" s="104">
        <v>0</v>
      </c>
      <c r="DY47" s="104">
        <v>0</v>
      </c>
      <c r="DZ47" s="104">
        <v>0</v>
      </c>
      <c r="EA47" s="104">
        <v>0</v>
      </c>
      <c r="EB47" s="104">
        <v>0</v>
      </c>
      <c r="EC47" s="104">
        <v>0</v>
      </c>
      <c r="ED47" s="104">
        <v>0</v>
      </c>
      <c r="EE47" s="104">
        <v>0</v>
      </c>
      <c r="EF47" s="104">
        <v>0</v>
      </c>
      <c r="EG47" s="104">
        <v>0</v>
      </c>
      <c r="EH47" s="104">
        <v>0</v>
      </c>
      <c r="EI47" s="104">
        <v>0</v>
      </c>
      <c r="EJ47" s="104">
        <v>0</v>
      </c>
      <c r="EK47" s="104">
        <v>0</v>
      </c>
      <c r="EL47" s="104">
        <v>0</v>
      </c>
      <c r="EM47" s="104">
        <v>0</v>
      </c>
      <c r="EN47" s="104">
        <v>0</v>
      </c>
      <c r="EO47" s="104">
        <v>97633.959057825763</v>
      </c>
      <c r="EP47" s="104">
        <v>0</v>
      </c>
      <c r="EQ47" s="104">
        <v>0</v>
      </c>
      <c r="ER47" s="104">
        <v>0</v>
      </c>
      <c r="ES47" s="104">
        <v>0</v>
      </c>
      <c r="ET47" s="104">
        <v>0</v>
      </c>
      <c r="EU47" s="104">
        <v>0</v>
      </c>
      <c r="EV47" s="104">
        <v>0</v>
      </c>
      <c r="EW47" s="104">
        <v>0</v>
      </c>
      <c r="EX47" s="104">
        <v>0</v>
      </c>
      <c r="EY47" s="104">
        <v>0</v>
      </c>
      <c r="EZ47" s="104">
        <v>0</v>
      </c>
      <c r="FA47" s="104">
        <v>226.22078382397038</v>
      </c>
      <c r="FB47" s="104">
        <v>510.95920608584049</v>
      </c>
      <c r="FC47" s="104">
        <v>101.50648834997141</v>
      </c>
      <c r="FD47" s="104">
        <v>0</v>
      </c>
      <c r="FE47" s="104">
        <v>0</v>
      </c>
      <c r="FF47" s="104">
        <v>0</v>
      </c>
      <c r="FG47" s="104">
        <v>37458.854052110815</v>
      </c>
      <c r="FH47" s="104">
        <v>0</v>
      </c>
      <c r="FI47" s="104">
        <v>0</v>
      </c>
      <c r="FJ47" s="104">
        <v>0</v>
      </c>
      <c r="FK47" s="104">
        <v>0</v>
      </c>
      <c r="FL47" s="104">
        <v>0</v>
      </c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6">
        <v>135931.49958819637</v>
      </c>
      <c r="GQ47" s="6"/>
      <c r="GR47" s="6">
        <f t="shared" si="11"/>
        <v>0</v>
      </c>
      <c r="GS47" s="6">
        <v>135931.49958819634</v>
      </c>
      <c r="GT47" s="92">
        <v>-2.9103830456733704E-11</v>
      </c>
      <c r="GV47" s="2">
        <v>0</v>
      </c>
      <c r="GW47" s="6">
        <v>0</v>
      </c>
      <c r="GX47" s="6">
        <v>135931.49958819643</v>
      </c>
      <c r="GY47" s="92">
        <v>5.8207660913467407E-11</v>
      </c>
    </row>
    <row r="48" spans="2:207" outlineLevel="1" x14ac:dyDescent="0.2">
      <c r="B48" s="103" t="s">
        <v>40</v>
      </c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104">
        <v>0</v>
      </c>
      <c r="BN48" s="104">
        <v>0</v>
      </c>
      <c r="BO48" s="104">
        <v>0</v>
      </c>
      <c r="BP48" s="104">
        <v>0</v>
      </c>
      <c r="BQ48" s="104">
        <v>0</v>
      </c>
      <c r="BR48" s="104">
        <v>0</v>
      </c>
      <c r="BS48" s="104">
        <v>0</v>
      </c>
      <c r="BT48" s="104">
        <v>0</v>
      </c>
      <c r="BU48" s="104">
        <v>0</v>
      </c>
      <c r="BV48" s="104">
        <v>0</v>
      </c>
      <c r="BW48" s="104">
        <v>0</v>
      </c>
      <c r="BX48" s="104">
        <v>0</v>
      </c>
      <c r="BY48" s="104">
        <v>0</v>
      </c>
      <c r="BZ48" s="104">
        <v>0</v>
      </c>
      <c r="CA48" s="104">
        <v>0</v>
      </c>
      <c r="CB48" s="104">
        <v>0</v>
      </c>
      <c r="CC48" s="104">
        <v>0</v>
      </c>
      <c r="CD48" s="104">
        <v>0</v>
      </c>
      <c r="CE48" s="104">
        <v>0</v>
      </c>
      <c r="CF48" s="104">
        <v>0</v>
      </c>
      <c r="CG48" s="104">
        <v>0</v>
      </c>
      <c r="CH48" s="104">
        <v>0</v>
      </c>
      <c r="CI48" s="104">
        <v>0</v>
      </c>
      <c r="CJ48" s="104">
        <v>0</v>
      </c>
      <c r="CK48" s="104">
        <v>0</v>
      </c>
      <c r="CL48" s="104">
        <v>0</v>
      </c>
      <c r="CM48" s="104">
        <v>0</v>
      </c>
      <c r="CN48" s="104">
        <v>0</v>
      </c>
      <c r="CO48" s="104">
        <v>0</v>
      </c>
      <c r="CP48" s="104">
        <v>0</v>
      </c>
      <c r="CQ48" s="104">
        <v>0</v>
      </c>
      <c r="CR48" s="104">
        <v>0</v>
      </c>
      <c r="CS48" s="104">
        <v>0</v>
      </c>
      <c r="CT48" s="104">
        <v>0</v>
      </c>
      <c r="CU48" s="104">
        <v>0</v>
      </c>
      <c r="CV48" s="104">
        <v>0</v>
      </c>
      <c r="CW48" s="104">
        <v>0</v>
      </c>
      <c r="CX48" s="104">
        <v>0</v>
      </c>
      <c r="CY48" s="104">
        <v>0</v>
      </c>
      <c r="CZ48" s="104">
        <v>0</v>
      </c>
      <c r="DA48" s="104">
        <v>0</v>
      </c>
      <c r="DB48" s="104">
        <v>0</v>
      </c>
      <c r="DC48" s="104">
        <v>0</v>
      </c>
      <c r="DD48" s="104">
        <v>0</v>
      </c>
      <c r="DE48" s="104">
        <v>0</v>
      </c>
      <c r="DF48" s="104">
        <v>0</v>
      </c>
      <c r="DG48" s="104">
        <v>0</v>
      </c>
      <c r="DH48" s="104">
        <v>0</v>
      </c>
      <c r="DI48" s="104">
        <v>0</v>
      </c>
      <c r="DJ48" s="104">
        <v>0</v>
      </c>
      <c r="DK48" s="104">
        <v>0</v>
      </c>
      <c r="DL48" s="104">
        <v>0</v>
      </c>
      <c r="DM48" s="104">
        <v>0</v>
      </c>
      <c r="DN48" s="104">
        <v>0</v>
      </c>
      <c r="DO48" s="104">
        <v>0</v>
      </c>
      <c r="DP48" s="104">
        <v>0</v>
      </c>
      <c r="DQ48" s="104">
        <v>0</v>
      </c>
      <c r="DR48" s="104">
        <v>0</v>
      </c>
      <c r="DS48" s="104">
        <v>0</v>
      </c>
      <c r="DT48" s="104">
        <v>0</v>
      </c>
      <c r="DU48" s="104">
        <v>0</v>
      </c>
      <c r="DV48" s="104">
        <v>0</v>
      </c>
      <c r="DW48" s="104">
        <v>0</v>
      </c>
      <c r="DX48" s="104">
        <v>0</v>
      </c>
      <c r="DY48" s="104">
        <v>0</v>
      </c>
      <c r="DZ48" s="104">
        <v>0</v>
      </c>
      <c r="EA48" s="104">
        <v>0</v>
      </c>
      <c r="EB48" s="104">
        <v>0</v>
      </c>
      <c r="EC48" s="104">
        <v>0</v>
      </c>
      <c r="ED48" s="104">
        <v>0</v>
      </c>
      <c r="EE48" s="104">
        <v>0</v>
      </c>
      <c r="EF48" s="104">
        <v>0</v>
      </c>
      <c r="EG48" s="104">
        <v>0</v>
      </c>
      <c r="EH48" s="104">
        <v>0</v>
      </c>
      <c r="EI48" s="104">
        <v>0</v>
      </c>
      <c r="EJ48" s="104">
        <v>0</v>
      </c>
      <c r="EK48" s="104">
        <v>0</v>
      </c>
      <c r="EL48" s="104">
        <v>0</v>
      </c>
      <c r="EM48" s="104">
        <v>0</v>
      </c>
      <c r="EN48" s="104">
        <v>0</v>
      </c>
      <c r="EO48" s="104">
        <v>1231.0009096213107</v>
      </c>
      <c r="EP48" s="104">
        <v>31876.275520594958</v>
      </c>
      <c r="EQ48" s="104">
        <v>30698.540003689559</v>
      </c>
      <c r="ER48" s="104">
        <v>0</v>
      </c>
      <c r="ES48" s="104">
        <v>0</v>
      </c>
      <c r="ET48" s="104">
        <v>0</v>
      </c>
      <c r="EU48" s="104">
        <v>0</v>
      </c>
      <c r="EV48" s="104">
        <v>0</v>
      </c>
      <c r="EW48" s="104">
        <v>0</v>
      </c>
      <c r="EX48" s="104">
        <v>0</v>
      </c>
      <c r="EY48" s="104">
        <v>0</v>
      </c>
      <c r="EZ48" s="104">
        <v>0</v>
      </c>
      <c r="FA48" s="104">
        <v>473.88286996298882</v>
      </c>
      <c r="FB48" s="104">
        <v>135.24836274701082</v>
      </c>
      <c r="FC48" s="104">
        <v>28.548700597003116</v>
      </c>
      <c r="FD48" s="104">
        <v>0</v>
      </c>
      <c r="FE48" s="104">
        <v>0</v>
      </c>
      <c r="FF48" s="104">
        <v>96.874604402675928</v>
      </c>
      <c r="FG48" s="104">
        <v>3105.4278769382681</v>
      </c>
      <c r="FH48" s="104">
        <v>0</v>
      </c>
      <c r="FI48" s="104">
        <v>0</v>
      </c>
      <c r="FJ48" s="104">
        <v>0</v>
      </c>
      <c r="FK48" s="104">
        <v>0</v>
      </c>
      <c r="FL48" s="104">
        <v>12653.747879063165</v>
      </c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6">
        <v>80299.546727616951</v>
      </c>
      <c r="GQ48" s="6"/>
      <c r="GR48" s="6">
        <f t="shared" si="11"/>
        <v>0</v>
      </c>
      <c r="GS48" s="6">
        <v>80299.54672761698</v>
      </c>
      <c r="GT48" s="92">
        <v>2.9103830456733704E-11</v>
      </c>
      <c r="GV48" s="2">
        <v>0</v>
      </c>
      <c r="GW48" s="6">
        <v>0</v>
      </c>
      <c r="GX48" s="6">
        <v>80299.546727616937</v>
      </c>
      <c r="GY48" s="92">
        <v>-1.4551915228366852E-11</v>
      </c>
    </row>
    <row r="49" spans="2:207" outlineLevel="1" x14ac:dyDescent="0.2">
      <c r="B49" s="103" t="s">
        <v>268</v>
      </c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104">
        <v>0</v>
      </c>
      <c r="BN49" s="104">
        <v>0</v>
      </c>
      <c r="BO49" s="104">
        <v>0</v>
      </c>
      <c r="BP49" s="104">
        <v>0</v>
      </c>
      <c r="BQ49" s="104">
        <v>0</v>
      </c>
      <c r="BR49" s="104">
        <v>0</v>
      </c>
      <c r="BS49" s="104">
        <v>0</v>
      </c>
      <c r="BT49" s="104">
        <v>0</v>
      </c>
      <c r="BU49" s="104">
        <v>0</v>
      </c>
      <c r="BV49" s="104">
        <v>0</v>
      </c>
      <c r="BW49" s="104">
        <v>0</v>
      </c>
      <c r="BX49" s="104">
        <v>0</v>
      </c>
      <c r="BY49" s="104">
        <v>0</v>
      </c>
      <c r="BZ49" s="104">
        <v>0</v>
      </c>
      <c r="CA49" s="104">
        <v>0</v>
      </c>
      <c r="CB49" s="104">
        <v>0</v>
      </c>
      <c r="CC49" s="104">
        <v>0</v>
      </c>
      <c r="CD49" s="104">
        <v>0</v>
      </c>
      <c r="CE49" s="104">
        <v>0</v>
      </c>
      <c r="CF49" s="104">
        <v>0</v>
      </c>
      <c r="CG49" s="104">
        <v>0</v>
      </c>
      <c r="CH49" s="104">
        <v>0</v>
      </c>
      <c r="CI49" s="104">
        <v>0</v>
      </c>
      <c r="CJ49" s="104">
        <v>0</v>
      </c>
      <c r="CK49" s="104">
        <v>0</v>
      </c>
      <c r="CL49" s="104">
        <v>0</v>
      </c>
      <c r="CM49" s="104">
        <v>0</v>
      </c>
      <c r="CN49" s="104">
        <v>0</v>
      </c>
      <c r="CO49" s="104">
        <v>0</v>
      </c>
      <c r="CP49" s="104">
        <v>0</v>
      </c>
      <c r="CQ49" s="104">
        <v>0</v>
      </c>
      <c r="CR49" s="104">
        <v>0</v>
      </c>
      <c r="CS49" s="104">
        <v>0</v>
      </c>
      <c r="CT49" s="104">
        <v>0</v>
      </c>
      <c r="CU49" s="104">
        <v>0</v>
      </c>
      <c r="CV49" s="104">
        <v>0</v>
      </c>
      <c r="CW49" s="104">
        <v>0</v>
      </c>
      <c r="CX49" s="104">
        <v>0</v>
      </c>
      <c r="CY49" s="104">
        <v>0</v>
      </c>
      <c r="CZ49" s="104">
        <v>0</v>
      </c>
      <c r="DA49" s="104">
        <v>0</v>
      </c>
      <c r="DB49" s="104">
        <v>0</v>
      </c>
      <c r="DC49" s="104">
        <v>0</v>
      </c>
      <c r="DD49" s="104">
        <v>0</v>
      </c>
      <c r="DE49" s="104">
        <v>0</v>
      </c>
      <c r="DF49" s="104">
        <v>0</v>
      </c>
      <c r="DG49" s="104">
        <v>0</v>
      </c>
      <c r="DH49" s="104">
        <v>0</v>
      </c>
      <c r="DI49" s="104">
        <v>0</v>
      </c>
      <c r="DJ49" s="104">
        <v>0</v>
      </c>
      <c r="DK49" s="104">
        <v>0</v>
      </c>
      <c r="DL49" s="104">
        <v>0</v>
      </c>
      <c r="DM49" s="104">
        <v>0</v>
      </c>
      <c r="DN49" s="104">
        <v>0</v>
      </c>
      <c r="DO49" s="104">
        <v>0</v>
      </c>
      <c r="DP49" s="104">
        <v>0</v>
      </c>
      <c r="DQ49" s="104">
        <v>0</v>
      </c>
      <c r="DR49" s="104">
        <v>0</v>
      </c>
      <c r="DS49" s="104">
        <v>0</v>
      </c>
      <c r="DT49" s="104">
        <v>0</v>
      </c>
      <c r="DU49" s="104">
        <v>0</v>
      </c>
      <c r="DV49" s="104">
        <v>0</v>
      </c>
      <c r="DW49" s="104">
        <v>0</v>
      </c>
      <c r="DX49" s="104">
        <v>0</v>
      </c>
      <c r="DY49" s="104">
        <v>0</v>
      </c>
      <c r="DZ49" s="104">
        <v>0</v>
      </c>
      <c r="EA49" s="104">
        <v>0</v>
      </c>
      <c r="EB49" s="104">
        <v>0</v>
      </c>
      <c r="EC49" s="104">
        <v>0</v>
      </c>
      <c r="ED49" s="104">
        <v>0</v>
      </c>
      <c r="EE49" s="104">
        <v>0</v>
      </c>
      <c r="EF49" s="104">
        <v>0</v>
      </c>
      <c r="EG49" s="104">
        <v>0</v>
      </c>
      <c r="EH49" s="104">
        <v>0</v>
      </c>
      <c r="EI49" s="104">
        <v>0</v>
      </c>
      <c r="EJ49" s="104">
        <v>0</v>
      </c>
      <c r="EK49" s="104">
        <v>0</v>
      </c>
      <c r="EL49" s="104">
        <v>0</v>
      </c>
      <c r="EM49" s="104">
        <v>0</v>
      </c>
      <c r="EN49" s="104">
        <v>0</v>
      </c>
      <c r="EO49" s="104">
        <v>0</v>
      </c>
      <c r="EP49" s="104">
        <v>0</v>
      </c>
      <c r="EQ49" s="104">
        <v>0</v>
      </c>
      <c r="ER49" s="104">
        <v>145425.56032708526</v>
      </c>
      <c r="ES49" s="104">
        <v>226709.42984194972</v>
      </c>
      <c r="ET49" s="104">
        <v>175.98233094256966</v>
      </c>
      <c r="EU49" s="104">
        <v>0</v>
      </c>
      <c r="EV49" s="104">
        <v>0</v>
      </c>
      <c r="EW49" s="104">
        <v>0</v>
      </c>
      <c r="EX49" s="104">
        <v>0</v>
      </c>
      <c r="EY49" s="104">
        <v>0</v>
      </c>
      <c r="EZ49" s="104">
        <v>0</v>
      </c>
      <c r="FA49" s="104">
        <v>1997.7804906397048</v>
      </c>
      <c r="FB49" s="104">
        <v>2100.1898668848362</v>
      </c>
      <c r="FC49" s="104">
        <v>335.02626492926453</v>
      </c>
      <c r="FD49" s="104">
        <v>0</v>
      </c>
      <c r="FE49" s="104">
        <v>0</v>
      </c>
      <c r="FF49" s="104">
        <v>0</v>
      </c>
      <c r="FG49" s="104">
        <v>0</v>
      </c>
      <c r="FH49" s="104">
        <v>0</v>
      </c>
      <c r="FI49" s="104">
        <v>0</v>
      </c>
      <c r="FJ49" s="104">
        <v>0</v>
      </c>
      <c r="FK49" s="104">
        <v>0</v>
      </c>
      <c r="FL49" s="104">
        <v>0</v>
      </c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6">
        <v>376743.96912243136</v>
      </c>
      <c r="GQ49" s="6"/>
      <c r="GR49" s="6">
        <f t="shared" si="11"/>
        <v>0</v>
      </c>
      <c r="GS49" s="6">
        <v>376743.96912243142</v>
      </c>
      <c r="GT49" s="92">
        <v>5.8207660913467407E-11</v>
      </c>
      <c r="GV49" s="2">
        <v>0</v>
      </c>
      <c r="GW49" s="6">
        <v>0</v>
      </c>
      <c r="GX49" s="6">
        <v>376743.96912243147</v>
      </c>
      <c r="GY49" s="92">
        <v>1.1641532182693481E-10</v>
      </c>
    </row>
    <row r="50" spans="2:207" outlineLevel="1" x14ac:dyDescent="0.2">
      <c r="B50" s="103" t="s">
        <v>269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104">
        <v>0</v>
      </c>
      <c r="BN50" s="104">
        <v>0</v>
      </c>
      <c r="BO50" s="104">
        <v>0</v>
      </c>
      <c r="BP50" s="104">
        <v>0</v>
      </c>
      <c r="BQ50" s="104">
        <v>0</v>
      </c>
      <c r="BR50" s="104">
        <v>0</v>
      </c>
      <c r="BS50" s="104">
        <v>0</v>
      </c>
      <c r="BT50" s="104">
        <v>0</v>
      </c>
      <c r="BU50" s="104">
        <v>0</v>
      </c>
      <c r="BV50" s="104">
        <v>0</v>
      </c>
      <c r="BW50" s="104">
        <v>0</v>
      </c>
      <c r="BX50" s="104">
        <v>0</v>
      </c>
      <c r="BY50" s="104">
        <v>0</v>
      </c>
      <c r="BZ50" s="104">
        <v>0</v>
      </c>
      <c r="CA50" s="104">
        <v>0</v>
      </c>
      <c r="CB50" s="104">
        <v>0</v>
      </c>
      <c r="CC50" s="104">
        <v>0</v>
      </c>
      <c r="CD50" s="104">
        <v>0</v>
      </c>
      <c r="CE50" s="104">
        <v>0</v>
      </c>
      <c r="CF50" s="104">
        <v>0</v>
      </c>
      <c r="CG50" s="104">
        <v>0</v>
      </c>
      <c r="CH50" s="104">
        <v>0</v>
      </c>
      <c r="CI50" s="104">
        <v>0</v>
      </c>
      <c r="CJ50" s="104">
        <v>0</v>
      </c>
      <c r="CK50" s="104">
        <v>0</v>
      </c>
      <c r="CL50" s="104">
        <v>0</v>
      </c>
      <c r="CM50" s="104">
        <v>0</v>
      </c>
      <c r="CN50" s="104">
        <v>0</v>
      </c>
      <c r="CO50" s="104">
        <v>0</v>
      </c>
      <c r="CP50" s="104">
        <v>0</v>
      </c>
      <c r="CQ50" s="104">
        <v>0</v>
      </c>
      <c r="CR50" s="104">
        <v>0</v>
      </c>
      <c r="CS50" s="104">
        <v>0</v>
      </c>
      <c r="CT50" s="104">
        <v>0</v>
      </c>
      <c r="CU50" s="104">
        <v>0</v>
      </c>
      <c r="CV50" s="104">
        <v>0</v>
      </c>
      <c r="CW50" s="104">
        <v>0</v>
      </c>
      <c r="CX50" s="104">
        <v>0</v>
      </c>
      <c r="CY50" s="104">
        <v>0</v>
      </c>
      <c r="CZ50" s="104">
        <v>0</v>
      </c>
      <c r="DA50" s="104">
        <v>0</v>
      </c>
      <c r="DB50" s="104">
        <v>0</v>
      </c>
      <c r="DC50" s="104">
        <v>0</v>
      </c>
      <c r="DD50" s="104">
        <v>0</v>
      </c>
      <c r="DE50" s="104">
        <v>0</v>
      </c>
      <c r="DF50" s="104">
        <v>0</v>
      </c>
      <c r="DG50" s="104">
        <v>0</v>
      </c>
      <c r="DH50" s="104">
        <v>0</v>
      </c>
      <c r="DI50" s="104">
        <v>0</v>
      </c>
      <c r="DJ50" s="104">
        <v>0</v>
      </c>
      <c r="DK50" s="104">
        <v>0</v>
      </c>
      <c r="DL50" s="104">
        <v>0</v>
      </c>
      <c r="DM50" s="104">
        <v>0</v>
      </c>
      <c r="DN50" s="104">
        <v>0</v>
      </c>
      <c r="DO50" s="104">
        <v>0</v>
      </c>
      <c r="DP50" s="104">
        <v>0</v>
      </c>
      <c r="DQ50" s="104">
        <v>0</v>
      </c>
      <c r="DR50" s="104">
        <v>0</v>
      </c>
      <c r="DS50" s="104">
        <v>0</v>
      </c>
      <c r="DT50" s="104">
        <v>0</v>
      </c>
      <c r="DU50" s="104">
        <v>0</v>
      </c>
      <c r="DV50" s="104">
        <v>0</v>
      </c>
      <c r="DW50" s="104">
        <v>0</v>
      </c>
      <c r="DX50" s="104">
        <v>0</v>
      </c>
      <c r="DY50" s="104">
        <v>0</v>
      </c>
      <c r="DZ50" s="104">
        <v>0</v>
      </c>
      <c r="EA50" s="104">
        <v>0</v>
      </c>
      <c r="EB50" s="104">
        <v>0</v>
      </c>
      <c r="EC50" s="104">
        <v>0</v>
      </c>
      <c r="ED50" s="104">
        <v>0</v>
      </c>
      <c r="EE50" s="104">
        <v>0</v>
      </c>
      <c r="EF50" s="104">
        <v>0</v>
      </c>
      <c r="EG50" s="104">
        <v>0</v>
      </c>
      <c r="EH50" s="104">
        <v>0</v>
      </c>
      <c r="EI50" s="104">
        <v>0</v>
      </c>
      <c r="EJ50" s="104">
        <v>0</v>
      </c>
      <c r="EK50" s="104">
        <v>0</v>
      </c>
      <c r="EL50" s="104">
        <v>0</v>
      </c>
      <c r="EM50" s="104">
        <v>0</v>
      </c>
      <c r="EN50" s="104">
        <v>0</v>
      </c>
      <c r="EO50" s="104">
        <v>0</v>
      </c>
      <c r="EP50" s="104">
        <v>0</v>
      </c>
      <c r="EQ50" s="104">
        <v>0</v>
      </c>
      <c r="ER50" s="104">
        <v>1.8101606422484366</v>
      </c>
      <c r="ES50" s="104">
        <v>3783.2357422992332</v>
      </c>
      <c r="ET50" s="104">
        <v>379.22865455104755</v>
      </c>
      <c r="EU50" s="104">
        <v>0</v>
      </c>
      <c r="EV50" s="104">
        <v>0</v>
      </c>
      <c r="EW50" s="104">
        <v>0</v>
      </c>
      <c r="EX50" s="104">
        <v>0</v>
      </c>
      <c r="EY50" s="104">
        <v>0</v>
      </c>
      <c r="EZ50" s="104">
        <v>0</v>
      </c>
      <c r="FA50" s="104">
        <v>2.7152409633726555</v>
      </c>
      <c r="FB50" s="104">
        <v>162.00937748123511</v>
      </c>
      <c r="FC50" s="104">
        <v>0</v>
      </c>
      <c r="FD50" s="104">
        <v>0</v>
      </c>
      <c r="FE50" s="104">
        <v>0</v>
      </c>
      <c r="FF50" s="104">
        <v>0</v>
      </c>
      <c r="FG50" s="104">
        <v>0</v>
      </c>
      <c r="FH50" s="104">
        <v>0</v>
      </c>
      <c r="FI50" s="104">
        <v>0</v>
      </c>
      <c r="FJ50" s="104">
        <v>0</v>
      </c>
      <c r="FK50" s="104">
        <v>0</v>
      </c>
      <c r="FL50" s="104">
        <v>0</v>
      </c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6">
        <v>4328.9991759371369</v>
      </c>
      <c r="GQ50" s="6"/>
      <c r="GR50" s="6">
        <f t="shared" si="11"/>
        <v>0</v>
      </c>
      <c r="GS50" s="6">
        <v>4328.9991759371378</v>
      </c>
      <c r="GT50" s="92">
        <v>9.0949470177292824E-13</v>
      </c>
      <c r="GV50" s="2">
        <v>0</v>
      </c>
      <c r="GW50" s="6">
        <v>0</v>
      </c>
      <c r="GX50" s="6">
        <v>4328.9991759371369</v>
      </c>
      <c r="GY50" s="92">
        <v>0</v>
      </c>
    </row>
    <row r="51" spans="2:207" outlineLevel="1" x14ac:dyDescent="0.2">
      <c r="B51" s="103" t="s">
        <v>270</v>
      </c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104">
        <v>0</v>
      </c>
      <c r="BN51" s="104">
        <v>0</v>
      </c>
      <c r="BO51" s="104">
        <v>0</v>
      </c>
      <c r="BP51" s="104">
        <v>0</v>
      </c>
      <c r="BQ51" s="104">
        <v>0</v>
      </c>
      <c r="BR51" s="104">
        <v>0</v>
      </c>
      <c r="BS51" s="104">
        <v>0</v>
      </c>
      <c r="BT51" s="104">
        <v>0</v>
      </c>
      <c r="BU51" s="104">
        <v>0</v>
      </c>
      <c r="BV51" s="104">
        <v>0</v>
      </c>
      <c r="BW51" s="104">
        <v>0</v>
      </c>
      <c r="BX51" s="104">
        <v>0</v>
      </c>
      <c r="BY51" s="104">
        <v>0</v>
      </c>
      <c r="BZ51" s="104">
        <v>0</v>
      </c>
      <c r="CA51" s="104">
        <v>0</v>
      </c>
      <c r="CB51" s="104">
        <v>0</v>
      </c>
      <c r="CC51" s="104">
        <v>0</v>
      </c>
      <c r="CD51" s="104">
        <v>0</v>
      </c>
      <c r="CE51" s="104">
        <v>0</v>
      </c>
      <c r="CF51" s="104">
        <v>0</v>
      </c>
      <c r="CG51" s="104">
        <v>0</v>
      </c>
      <c r="CH51" s="104">
        <v>0</v>
      </c>
      <c r="CI51" s="104">
        <v>0</v>
      </c>
      <c r="CJ51" s="104">
        <v>0</v>
      </c>
      <c r="CK51" s="104">
        <v>0</v>
      </c>
      <c r="CL51" s="104">
        <v>0</v>
      </c>
      <c r="CM51" s="104">
        <v>0</v>
      </c>
      <c r="CN51" s="104">
        <v>0</v>
      </c>
      <c r="CO51" s="104">
        <v>0</v>
      </c>
      <c r="CP51" s="104">
        <v>0</v>
      </c>
      <c r="CQ51" s="104">
        <v>0</v>
      </c>
      <c r="CR51" s="104">
        <v>0</v>
      </c>
      <c r="CS51" s="104">
        <v>0</v>
      </c>
      <c r="CT51" s="104">
        <v>0</v>
      </c>
      <c r="CU51" s="104">
        <v>0</v>
      </c>
      <c r="CV51" s="104">
        <v>0</v>
      </c>
      <c r="CW51" s="104">
        <v>0</v>
      </c>
      <c r="CX51" s="104">
        <v>0</v>
      </c>
      <c r="CY51" s="104">
        <v>0</v>
      </c>
      <c r="CZ51" s="104">
        <v>0</v>
      </c>
      <c r="DA51" s="104">
        <v>0</v>
      </c>
      <c r="DB51" s="104">
        <v>0</v>
      </c>
      <c r="DC51" s="104">
        <v>0</v>
      </c>
      <c r="DD51" s="104">
        <v>0</v>
      </c>
      <c r="DE51" s="104">
        <v>0</v>
      </c>
      <c r="DF51" s="104">
        <v>0</v>
      </c>
      <c r="DG51" s="104">
        <v>0</v>
      </c>
      <c r="DH51" s="104">
        <v>0</v>
      </c>
      <c r="DI51" s="104">
        <v>0</v>
      </c>
      <c r="DJ51" s="104">
        <v>0</v>
      </c>
      <c r="DK51" s="104">
        <v>0</v>
      </c>
      <c r="DL51" s="104">
        <v>0</v>
      </c>
      <c r="DM51" s="104">
        <v>0</v>
      </c>
      <c r="DN51" s="104">
        <v>0</v>
      </c>
      <c r="DO51" s="104">
        <v>0</v>
      </c>
      <c r="DP51" s="104">
        <v>0</v>
      </c>
      <c r="DQ51" s="104">
        <v>0</v>
      </c>
      <c r="DR51" s="104">
        <v>0</v>
      </c>
      <c r="DS51" s="104">
        <v>0</v>
      </c>
      <c r="DT51" s="104">
        <v>0</v>
      </c>
      <c r="DU51" s="104">
        <v>0</v>
      </c>
      <c r="DV51" s="104">
        <v>0</v>
      </c>
      <c r="DW51" s="104">
        <v>0</v>
      </c>
      <c r="DX51" s="104">
        <v>0</v>
      </c>
      <c r="DY51" s="104">
        <v>0</v>
      </c>
      <c r="DZ51" s="104">
        <v>0</v>
      </c>
      <c r="EA51" s="104">
        <v>0</v>
      </c>
      <c r="EB51" s="104">
        <v>0</v>
      </c>
      <c r="EC51" s="104">
        <v>0</v>
      </c>
      <c r="ED51" s="104">
        <v>0</v>
      </c>
      <c r="EE51" s="104">
        <v>0</v>
      </c>
      <c r="EF51" s="104">
        <v>0</v>
      </c>
      <c r="EG51" s="104">
        <v>0</v>
      </c>
      <c r="EH51" s="104">
        <v>0</v>
      </c>
      <c r="EI51" s="104">
        <v>0</v>
      </c>
      <c r="EJ51" s="104">
        <v>0</v>
      </c>
      <c r="EK51" s="104">
        <v>0</v>
      </c>
      <c r="EL51" s="104">
        <v>0</v>
      </c>
      <c r="EM51" s="104">
        <v>0</v>
      </c>
      <c r="EN51" s="104">
        <v>0</v>
      </c>
      <c r="EO51" s="104">
        <v>0</v>
      </c>
      <c r="EP51" s="104">
        <v>0</v>
      </c>
      <c r="EQ51" s="104">
        <v>0</v>
      </c>
      <c r="ER51" s="104">
        <v>34752.19383051047</v>
      </c>
      <c r="ES51" s="104">
        <v>5314.4482395823643</v>
      </c>
      <c r="ET51" s="104">
        <v>2255.6693567145385</v>
      </c>
      <c r="EU51" s="104">
        <v>0</v>
      </c>
      <c r="EV51" s="104">
        <v>0</v>
      </c>
      <c r="EW51" s="104">
        <v>0</v>
      </c>
      <c r="EX51" s="104">
        <v>0</v>
      </c>
      <c r="EY51" s="104">
        <v>0</v>
      </c>
      <c r="EZ51" s="104">
        <v>0</v>
      </c>
      <c r="FA51" s="104">
        <v>72.027760193119917</v>
      </c>
      <c r="FB51" s="104">
        <v>668.65770712612982</v>
      </c>
      <c r="FC51" s="104">
        <v>15.403507660968009</v>
      </c>
      <c r="FD51" s="104">
        <v>0</v>
      </c>
      <c r="FE51" s="104">
        <v>0</v>
      </c>
      <c r="FF51" s="104">
        <v>0</v>
      </c>
      <c r="FG51" s="104">
        <v>0</v>
      </c>
      <c r="FH51" s="104">
        <v>0</v>
      </c>
      <c r="FI51" s="104">
        <v>0</v>
      </c>
      <c r="FJ51" s="104">
        <v>0</v>
      </c>
      <c r="FK51" s="104">
        <v>0</v>
      </c>
      <c r="FL51" s="104">
        <v>0</v>
      </c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6">
        <v>43078.400401787592</v>
      </c>
      <c r="GQ51" s="6"/>
      <c r="GR51" s="6">
        <f t="shared" si="11"/>
        <v>0</v>
      </c>
      <c r="GS51" s="6">
        <v>43078.400401787578</v>
      </c>
      <c r="GT51" s="92">
        <v>-1.4551915228366852E-11</v>
      </c>
      <c r="GV51" s="2">
        <v>0</v>
      </c>
      <c r="GW51" s="6">
        <v>0</v>
      </c>
      <c r="GX51" s="6">
        <v>43078.400401787621</v>
      </c>
      <c r="GY51" s="92">
        <v>2.9103830456733704E-11</v>
      </c>
    </row>
    <row r="52" spans="2:207" outlineLevel="1" x14ac:dyDescent="0.2">
      <c r="B52" s="103" t="s">
        <v>42</v>
      </c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104">
        <v>0</v>
      </c>
      <c r="BN52" s="104">
        <v>0</v>
      </c>
      <c r="BO52" s="104">
        <v>0</v>
      </c>
      <c r="BP52" s="104">
        <v>0</v>
      </c>
      <c r="BQ52" s="104">
        <v>0</v>
      </c>
      <c r="BR52" s="104">
        <v>0</v>
      </c>
      <c r="BS52" s="104">
        <v>0</v>
      </c>
      <c r="BT52" s="104">
        <v>0</v>
      </c>
      <c r="BU52" s="104">
        <v>0</v>
      </c>
      <c r="BV52" s="104">
        <v>0</v>
      </c>
      <c r="BW52" s="104">
        <v>0</v>
      </c>
      <c r="BX52" s="104">
        <v>0</v>
      </c>
      <c r="BY52" s="104">
        <v>0</v>
      </c>
      <c r="BZ52" s="104">
        <v>0</v>
      </c>
      <c r="CA52" s="104">
        <v>0</v>
      </c>
      <c r="CB52" s="104">
        <v>0</v>
      </c>
      <c r="CC52" s="104">
        <v>0</v>
      </c>
      <c r="CD52" s="104">
        <v>0</v>
      </c>
      <c r="CE52" s="104">
        <v>0</v>
      </c>
      <c r="CF52" s="104">
        <v>0</v>
      </c>
      <c r="CG52" s="104">
        <v>0</v>
      </c>
      <c r="CH52" s="104">
        <v>0</v>
      </c>
      <c r="CI52" s="104">
        <v>0</v>
      </c>
      <c r="CJ52" s="104">
        <v>0</v>
      </c>
      <c r="CK52" s="104">
        <v>0</v>
      </c>
      <c r="CL52" s="104">
        <v>0</v>
      </c>
      <c r="CM52" s="104">
        <v>0</v>
      </c>
      <c r="CN52" s="104">
        <v>0</v>
      </c>
      <c r="CO52" s="104">
        <v>0</v>
      </c>
      <c r="CP52" s="104">
        <v>0</v>
      </c>
      <c r="CQ52" s="104">
        <v>0</v>
      </c>
      <c r="CR52" s="104">
        <v>0</v>
      </c>
      <c r="CS52" s="104">
        <v>0</v>
      </c>
      <c r="CT52" s="104">
        <v>0</v>
      </c>
      <c r="CU52" s="104">
        <v>0</v>
      </c>
      <c r="CV52" s="104">
        <v>0</v>
      </c>
      <c r="CW52" s="104">
        <v>0</v>
      </c>
      <c r="CX52" s="104">
        <v>0</v>
      </c>
      <c r="CY52" s="104">
        <v>0</v>
      </c>
      <c r="CZ52" s="104">
        <v>0</v>
      </c>
      <c r="DA52" s="104">
        <v>0</v>
      </c>
      <c r="DB52" s="104">
        <v>0</v>
      </c>
      <c r="DC52" s="104">
        <v>0</v>
      </c>
      <c r="DD52" s="104">
        <v>0</v>
      </c>
      <c r="DE52" s="104">
        <v>0</v>
      </c>
      <c r="DF52" s="104">
        <v>0</v>
      </c>
      <c r="DG52" s="104">
        <v>0</v>
      </c>
      <c r="DH52" s="104">
        <v>0</v>
      </c>
      <c r="DI52" s="104">
        <v>0</v>
      </c>
      <c r="DJ52" s="104">
        <v>0</v>
      </c>
      <c r="DK52" s="104">
        <v>0</v>
      </c>
      <c r="DL52" s="104">
        <v>0</v>
      </c>
      <c r="DM52" s="104">
        <v>0</v>
      </c>
      <c r="DN52" s="104">
        <v>0</v>
      </c>
      <c r="DO52" s="104">
        <v>0</v>
      </c>
      <c r="DP52" s="104">
        <v>0</v>
      </c>
      <c r="DQ52" s="104">
        <v>0</v>
      </c>
      <c r="DR52" s="104">
        <v>0</v>
      </c>
      <c r="DS52" s="104">
        <v>0</v>
      </c>
      <c r="DT52" s="104">
        <v>0</v>
      </c>
      <c r="DU52" s="104">
        <v>0</v>
      </c>
      <c r="DV52" s="104">
        <v>0</v>
      </c>
      <c r="DW52" s="104">
        <v>0</v>
      </c>
      <c r="DX52" s="104">
        <v>0</v>
      </c>
      <c r="DY52" s="104">
        <v>0</v>
      </c>
      <c r="DZ52" s="104">
        <v>0</v>
      </c>
      <c r="EA52" s="104">
        <v>0</v>
      </c>
      <c r="EB52" s="104">
        <v>0</v>
      </c>
      <c r="EC52" s="104">
        <v>0</v>
      </c>
      <c r="ED52" s="104">
        <v>0</v>
      </c>
      <c r="EE52" s="104">
        <v>0</v>
      </c>
      <c r="EF52" s="104">
        <v>0</v>
      </c>
      <c r="EG52" s="104">
        <v>0</v>
      </c>
      <c r="EH52" s="104">
        <v>0</v>
      </c>
      <c r="EI52" s="104">
        <v>0</v>
      </c>
      <c r="EJ52" s="104">
        <v>0</v>
      </c>
      <c r="EK52" s="104">
        <v>0</v>
      </c>
      <c r="EL52" s="104">
        <v>0</v>
      </c>
      <c r="EM52" s="104">
        <v>0</v>
      </c>
      <c r="EN52" s="104">
        <v>0</v>
      </c>
      <c r="EO52" s="104">
        <v>0</v>
      </c>
      <c r="EP52" s="104">
        <v>0</v>
      </c>
      <c r="EQ52" s="104">
        <v>0</v>
      </c>
      <c r="ER52" s="104">
        <v>0</v>
      </c>
      <c r="ES52" s="104">
        <v>0</v>
      </c>
      <c r="ET52" s="104">
        <v>72869.230797918775</v>
      </c>
      <c r="EU52" s="104">
        <v>0</v>
      </c>
      <c r="EV52" s="104">
        <v>0</v>
      </c>
      <c r="EW52" s="104">
        <v>0</v>
      </c>
      <c r="EX52" s="104">
        <v>0</v>
      </c>
      <c r="EY52" s="104">
        <v>0</v>
      </c>
      <c r="EZ52" s="104">
        <v>0</v>
      </c>
      <c r="FA52" s="104">
        <v>6654.3198568763182</v>
      </c>
      <c r="FB52" s="104">
        <v>556.44548008127822</v>
      </c>
      <c r="FC52" s="104">
        <v>53.91227809963604</v>
      </c>
      <c r="FD52" s="104">
        <v>0</v>
      </c>
      <c r="FE52" s="104">
        <v>0</v>
      </c>
      <c r="FF52" s="104">
        <v>0</v>
      </c>
      <c r="FG52" s="104">
        <v>0</v>
      </c>
      <c r="FH52" s="104">
        <v>0</v>
      </c>
      <c r="FI52" s="104">
        <v>0</v>
      </c>
      <c r="FJ52" s="104">
        <v>0</v>
      </c>
      <c r="FK52" s="104">
        <v>0</v>
      </c>
      <c r="FL52" s="104">
        <v>0</v>
      </c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6">
        <v>80133.908412976016</v>
      </c>
      <c r="GQ52" s="6"/>
      <c r="GR52" s="6">
        <f t="shared" si="11"/>
        <v>0</v>
      </c>
      <c r="GS52" s="6">
        <v>80133.908412976001</v>
      </c>
      <c r="GT52" s="92">
        <v>-1.4551915228366852E-11</v>
      </c>
      <c r="GV52" s="2">
        <v>0</v>
      </c>
      <c r="GW52" s="6">
        <v>0</v>
      </c>
      <c r="GX52" s="6">
        <v>80133.908412976016</v>
      </c>
      <c r="GY52" s="92">
        <v>0</v>
      </c>
    </row>
    <row r="53" spans="2:207" outlineLevel="1" x14ac:dyDescent="0.2">
      <c r="B53" s="103" t="s">
        <v>43</v>
      </c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104">
        <v>0</v>
      </c>
      <c r="BN53" s="104">
        <v>0</v>
      </c>
      <c r="BO53" s="104">
        <v>0</v>
      </c>
      <c r="BP53" s="104">
        <v>0</v>
      </c>
      <c r="BQ53" s="104">
        <v>0</v>
      </c>
      <c r="BR53" s="104">
        <v>0</v>
      </c>
      <c r="BS53" s="104">
        <v>0</v>
      </c>
      <c r="BT53" s="104">
        <v>0</v>
      </c>
      <c r="BU53" s="104">
        <v>0</v>
      </c>
      <c r="BV53" s="104">
        <v>0</v>
      </c>
      <c r="BW53" s="104">
        <v>0</v>
      </c>
      <c r="BX53" s="104">
        <v>0</v>
      </c>
      <c r="BY53" s="104">
        <v>0</v>
      </c>
      <c r="BZ53" s="104">
        <v>0</v>
      </c>
      <c r="CA53" s="104">
        <v>0</v>
      </c>
      <c r="CB53" s="104">
        <v>0</v>
      </c>
      <c r="CC53" s="104">
        <v>0</v>
      </c>
      <c r="CD53" s="104">
        <v>0</v>
      </c>
      <c r="CE53" s="104">
        <v>0</v>
      </c>
      <c r="CF53" s="104">
        <v>0</v>
      </c>
      <c r="CG53" s="104">
        <v>0</v>
      </c>
      <c r="CH53" s="104">
        <v>0</v>
      </c>
      <c r="CI53" s="104">
        <v>0</v>
      </c>
      <c r="CJ53" s="104">
        <v>0</v>
      </c>
      <c r="CK53" s="104">
        <v>0</v>
      </c>
      <c r="CL53" s="104">
        <v>0</v>
      </c>
      <c r="CM53" s="104">
        <v>0</v>
      </c>
      <c r="CN53" s="104">
        <v>0</v>
      </c>
      <c r="CO53" s="104">
        <v>0</v>
      </c>
      <c r="CP53" s="104">
        <v>0</v>
      </c>
      <c r="CQ53" s="104">
        <v>0</v>
      </c>
      <c r="CR53" s="104">
        <v>0</v>
      </c>
      <c r="CS53" s="104">
        <v>0</v>
      </c>
      <c r="CT53" s="104">
        <v>0</v>
      </c>
      <c r="CU53" s="104">
        <v>0</v>
      </c>
      <c r="CV53" s="104">
        <v>0</v>
      </c>
      <c r="CW53" s="104">
        <v>233.71381256153566</v>
      </c>
      <c r="CX53" s="104">
        <v>0</v>
      </c>
      <c r="CY53" s="104">
        <v>0</v>
      </c>
      <c r="CZ53" s="104">
        <v>0</v>
      </c>
      <c r="DA53" s="104">
        <v>0</v>
      </c>
      <c r="DB53" s="104">
        <v>0</v>
      </c>
      <c r="DC53" s="104">
        <v>0</v>
      </c>
      <c r="DD53" s="104">
        <v>0</v>
      </c>
      <c r="DE53" s="104">
        <v>0</v>
      </c>
      <c r="DF53" s="104">
        <v>0</v>
      </c>
      <c r="DG53" s="104">
        <v>0</v>
      </c>
      <c r="DH53" s="104">
        <v>0</v>
      </c>
      <c r="DI53" s="104">
        <v>0</v>
      </c>
      <c r="DJ53" s="104">
        <v>0</v>
      </c>
      <c r="DK53" s="104">
        <v>0</v>
      </c>
      <c r="DL53" s="104">
        <v>0</v>
      </c>
      <c r="DM53" s="104">
        <v>0</v>
      </c>
      <c r="DN53" s="104">
        <v>0</v>
      </c>
      <c r="DO53" s="104">
        <v>0</v>
      </c>
      <c r="DP53" s="104">
        <v>0</v>
      </c>
      <c r="DQ53" s="104">
        <v>0</v>
      </c>
      <c r="DR53" s="104">
        <v>0</v>
      </c>
      <c r="DS53" s="104">
        <v>0</v>
      </c>
      <c r="DT53" s="104">
        <v>0</v>
      </c>
      <c r="DU53" s="104">
        <v>0</v>
      </c>
      <c r="DV53" s="104">
        <v>0</v>
      </c>
      <c r="DW53" s="104">
        <v>0</v>
      </c>
      <c r="DX53" s="104">
        <v>0</v>
      </c>
      <c r="DY53" s="104">
        <v>0</v>
      </c>
      <c r="DZ53" s="104">
        <v>0</v>
      </c>
      <c r="EA53" s="104">
        <v>0</v>
      </c>
      <c r="EB53" s="104">
        <v>0</v>
      </c>
      <c r="EC53" s="104">
        <v>0</v>
      </c>
      <c r="ED53" s="104">
        <v>0</v>
      </c>
      <c r="EE53" s="104">
        <v>0</v>
      </c>
      <c r="EF53" s="104">
        <v>11978.995026190361</v>
      </c>
      <c r="EG53" s="104">
        <v>0</v>
      </c>
      <c r="EH53" s="104">
        <v>0</v>
      </c>
      <c r="EI53" s="104">
        <v>0</v>
      </c>
      <c r="EJ53" s="104">
        <v>0</v>
      </c>
      <c r="EK53" s="104">
        <v>0</v>
      </c>
      <c r="EL53" s="104">
        <v>0</v>
      </c>
      <c r="EM53" s="104">
        <v>0</v>
      </c>
      <c r="EN53" s="104">
        <v>0</v>
      </c>
      <c r="EO53" s="104">
        <v>0</v>
      </c>
      <c r="EP53" s="104">
        <v>0</v>
      </c>
      <c r="EQ53" s="104">
        <v>0</v>
      </c>
      <c r="ER53" s="104">
        <v>0</v>
      </c>
      <c r="ES53" s="104">
        <v>0</v>
      </c>
      <c r="ET53" s="104">
        <v>0</v>
      </c>
      <c r="EU53" s="104">
        <v>13197.473254106588</v>
      </c>
      <c r="EV53" s="104">
        <v>0</v>
      </c>
      <c r="EW53" s="104">
        <v>0</v>
      </c>
      <c r="EX53" s="104">
        <v>0</v>
      </c>
      <c r="EY53" s="104">
        <v>169.24693353456615</v>
      </c>
      <c r="EZ53" s="104">
        <v>24.184285870165841</v>
      </c>
      <c r="FA53" s="104">
        <v>66.331887866053734</v>
      </c>
      <c r="FB53" s="104">
        <v>192.36570487830039</v>
      </c>
      <c r="FC53" s="104">
        <v>34.657893677738642</v>
      </c>
      <c r="FD53" s="104">
        <v>0</v>
      </c>
      <c r="FE53" s="104">
        <v>1641.9402656851883</v>
      </c>
      <c r="FF53" s="104">
        <v>168637.88909716177</v>
      </c>
      <c r="FG53" s="104">
        <v>743.85371554693131</v>
      </c>
      <c r="FH53" s="104">
        <v>0</v>
      </c>
      <c r="FI53" s="104">
        <v>0</v>
      </c>
      <c r="FJ53" s="104">
        <v>0</v>
      </c>
      <c r="FK53" s="104">
        <v>0</v>
      </c>
      <c r="FL53" s="104">
        <v>0</v>
      </c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6">
        <v>196920.65187707919</v>
      </c>
      <c r="GQ53" s="6"/>
      <c r="GR53" s="6">
        <f t="shared" si="11"/>
        <v>0</v>
      </c>
      <c r="GS53" s="6">
        <v>196920.65187707916</v>
      </c>
      <c r="GT53" s="92">
        <v>-2.9103830456733704E-11</v>
      </c>
      <c r="GV53" s="2">
        <v>0</v>
      </c>
      <c r="GW53" s="6">
        <v>0</v>
      </c>
      <c r="GX53" s="6">
        <v>196920.65187707919</v>
      </c>
      <c r="GY53" s="92">
        <v>0</v>
      </c>
    </row>
    <row r="54" spans="2:207" outlineLevel="1" x14ac:dyDescent="0.2">
      <c r="B54" s="103" t="s">
        <v>44</v>
      </c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104">
        <v>0</v>
      </c>
      <c r="BN54" s="104">
        <v>0</v>
      </c>
      <c r="BO54" s="104">
        <v>0</v>
      </c>
      <c r="BP54" s="104">
        <v>0</v>
      </c>
      <c r="BQ54" s="104">
        <v>0</v>
      </c>
      <c r="BR54" s="104">
        <v>0</v>
      </c>
      <c r="BS54" s="104">
        <v>0</v>
      </c>
      <c r="BT54" s="104">
        <v>0</v>
      </c>
      <c r="BU54" s="104">
        <v>0</v>
      </c>
      <c r="BV54" s="104">
        <v>0</v>
      </c>
      <c r="BW54" s="104">
        <v>0</v>
      </c>
      <c r="BX54" s="104">
        <v>0</v>
      </c>
      <c r="BY54" s="104">
        <v>0</v>
      </c>
      <c r="BZ54" s="104">
        <v>0</v>
      </c>
      <c r="CA54" s="104">
        <v>0</v>
      </c>
      <c r="CB54" s="104">
        <v>0</v>
      </c>
      <c r="CC54" s="104">
        <v>0</v>
      </c>
      <c r="CD54" s="104">
        <v>0</v>
      </c>
      <c r="CE54" s="104">
        <v>0</v>
      </c>
      <c r="CF54" s="104">
        <v>0</v>
      </c>
      <c r="CG54" s="104">
        <v>0</v>
      </c>
      <c r="CH54" s="104">
        <v>0</v>
      </c>
      <c r="CI54" s="104">
        <v>0</v>
      </c>
      <c r="CJ54" s="104">
        <v>0</v>
      </c>
      <c r="CK54" s="104">
        <v>0</v>
      </c>
      <c r="CL54" s="104">
        <v>0</v>
      </c>
      <c r="CM54" s="104">
        <v>0</v>
      </c>
      <c r="CN54" s="104">
        <v>0</v>
      </c>
      <c r="CO54" s="104">
        <v>0</v>
      </c>
      <c r="CP54" s="104">
        <v>0</v>
      </c>
      <c r="CQ54" s="104">
        <v>0</v>
      </c>
      <c r="CR54" s="104">
        <v>0</v>
      </c>
      <c r="CS54" s="104">
        <v>0</v>
      </c>
      <c r="CT54" s="104">
        <v>0</v>
      </c>
      <c r="CU54" s="104">
        <v>0</v>
      </c>
      <c r="CV54" s="104">
        <v>0</v>
      </c>
      <c r="CW54" s="104">
        <v>0</v>
      </c>
      <c r="CX54" s="104">
        <v>0</v>
      </c>
      <c r="CY54" s="104">
        <v>0</v>
      </c>
      <c r="CZ54" s="104">
        <v>0</v>
      </c>
      <c r="DA54" s="104">
        <v>0</v>
      </c>
      <c r="DB54" s="104">
        <v>0</v>
      </c>
      <c r="DC54" s="104">
        <v>0</v>
      </c>
      <c r="DD54" s="104">
        <v>0</v>
      </c>
      <c r="DE54" s="104">
        <v>0</v>
      </c>
      <c r="DF54" s="104">
        <v>0</v>
      </c>
      <c r="DG54" s="104">
        <v>0</v>
      </c>
      <c r="DH54" s="104">
        <v>0</v>
      </c>
      <c r="DI54" s="104">
        <v>0</v>
      </c>
      <c r="DJ54" s="104">
        <v>0</v>
      </c>
      <c r="DK54" s="104">
        <v>0</v>
      </c>
      <c r="DL54" s="104">
        <v>0</v>
      </c>
      <c r="DM54" s="104">
        <v>0</v>
      </c>
      <c r="DN54" s="104">
        <v>0</v>
      </c>
      <c r="DO54" s="104">
        <v>0</v>
      </c>
      <c r="DP54" s="104">
        <v>0</v>
      </c>
      <c r="DQ54" s="104">
        <v>0</v>
      </c>
      <c r="DR54" s="104">
        <v>0</v>
      </c>
      <c r="DS54" s="104">
        <v>0</v>
      </c>
      <c r="DT54" s="104">
        <v>0</v>
      </c>
      <c r="DU54" s="104">
        <v>0</v>
      </c>
      <c r="DV54" s="104">
        <v>0</v>
      </c>
      <c r="DW54" s="104">
        <v>0</v>
      </c>
      <c r="DX54" s="104">
        <v>0</v>
      </c>
      <c r="DY54" s="104">
        <v>0</v>
      </c>
      <c r="DZ54" s="104">
        <v>0</v>
      </c>
      <c r="EA54" s="104">
        <v>0</v>
      </c>
      <c r="EB54" s="104">
        <v>0</v>
      </c>
      <c r="EC54" s="104">
        <v>0</v>
      </c>
      <c r="ED54" s="104">
        <v>0</v>
      </c>
      <c r="EE54" s="104">
        <v>0</v>
      </c>
      <c r="EF54" s="104">
        <v>0</v>
      </c>
      <c r="EG54" s="104">
        <v>0</v>
      </c>
      <c r="EH54" s="104">
        <v>0</v>
      </c>
      <c r="EI54" s="104">
        <v>0</v>
      </c>
      <c r="EJ54" s="104">
        <v>0</v>
      </c>
      <c r="EK54" s="104">
        <v>0</v>
      </c>
      <c r="EL54" s="104">
        <v>0</v>
      </c>
      <c r="EM54" s="104">
        <v>0</v>
      </c>
      <c r="EN54" s="104">
        <v>0</v>
      </c>
      <c r="EO54" s="104">
        <v>0</v>
      </c>
      <c r="EP54" s="104">
        <v>0</v>
      </c>
      <c r="EQ54" s="104">
        <v>0</v>
      </c>
      <c r="ER54" s="104">
        <v>0</v>
      </c>
      <c r="ES54" s="104">
        <v>0</v>
      </c>
      <c r="ET54" s="104">
        <v>0</v>
      </c>
      <c r="EU54" s="104">
        <v>0</v>
      </c>
      <c r="EV54" s="104">
        <v>0</v>
      </c>
      <c r="EW54" s="104">
        <v>0</v>
      </c>
      <c r="EX54" s="104">
        <v>237408.50258216041</v>
      </c>
      <c r="EY54" s="104">
        <v>0</v>
      </c>
      <c r="EZ54" s="104">
        <v>0</v>
      </c>
      <c r="FA54" s="104">
        <v>14134.239977897589</v>
      </c>
      <c r="FB54" s="104">
        <v>0</v>
      </c>
      <c r="FC54" s="104">
        <v>0</v>
      </c>
      <c r="FD54" s="104">
        <v>0</v>
      </c>
      <c r="FE54" s="104">
        <v>0</v>
      </c>
      <c r="FF54" s="104">
        <v>0</v>
      </c>
      <c r="FG54" s="104">
        <v>0</v>
      </c>
      <c r="FH54" s="104">
        <v>0</v>
      </c>
      <c r="FI54" s="104">
        <v>0</v>
      </c>
      <c r="FJ54" s="104">
        <v>0</v>
      </c>
      <c r="FK54" s="104">
        <v>0</v>
      </c>
      <c r="FL54" s="104">
        <v>0</v>
      </c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6">
        <v>251542.74256005799</v>
      </c>
      <c r="GQ54" s="6"/>
      <c r="GR54" s="6">
        <f t="shared" si="11"/>
        <v>0</v>
      </c>
      <c r="GS54" s="6">
        <v>251542.74256005781</v>
      </c>
      <c r="GT54" s="92">
        <v>-1.7462298274040222E-10</v>
      </c>
      <c r="GV54" s="2">
        <v>0</v>
      </c>
      <c r="GW54" s="6">
        <v>0</v>
      </c>
      <c r="GX54" s="6">
        <v>251542.74256005799</v>
      </c>
      <c r="GY54" s="92">
        <v>0</v>
      </c>
    </row>
    <row r="55" spans="2:207" outlineLevel="1" x14ac:dyDescent="0.2">
      <c r="B55" s="103" t="s">
        <v>45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104">
        <v>0</v>
      </c>
      <c r="BN55" s="104">
        <v>0</v>
      </c>
      <c r="BO55" s="104">
        <v>0</v>
      </c>
      <c r="BP55" s="104">
        <v>0</v>
      </c>
      <c r="BQ55" s="104">
        <v>0</v>
      </c>
      <c r="BR55" s="104">
        <v>0</v>
      </c>
      <c r="BS55" s="104">
        <v>0</v>
      </c>
      <c r="BT55" s="104">
        <v>0</v>
      </c>
      <c r="BU55" s="104">
        <v>0</v>
      </c>
      <c r="BV55" s="104">
        <v>0</v>
      </c>
      <c r="BW55" s="104">
        <v>0</v>
      </c>
      <c r="BX55" s="104">
        <v>0</v>
      </c>
      <c r="BY55" s="104">
        <v>0</v>
      </c>
      <c r="BZ55" s="104">
        <v>0</v>
      </c>
      <c r="CA55" s="104">
        <v>0</v>
      </c>
      <c r="CB55" s="104">
        <v>0</v>
      </c>
      <c r="CC55" s="104">
        <v>0</v>
      </c>
      <c r="CD55" s="104">
        <v>0</v>
      </c>
      <c r="CE55" s="104">
        <v>0</v>
      </c>
      <c r="CF55" s="104">
        <v>0</v>
      </c>
      <c r="CG55" s="104">
        <v>0</v>
      </c>
      <c r="CH55" s="104">
        <v>0</v>
      </c>
      <c r="CI55" s="104">
        <v>0</v>
      </c>
      <c r="CJ55" s="104">
        <v>0</v>
      </c>
      <c r="CK55" s="104">
        <v>0</v>
      </c>
      <c r="CL55" s="104">
        <v>0</v>
      </c>
      <c r="CM55" s="104">
        <v>0</v>
      </c>
      <c r="CN55" s="104">
        <v>0</v>
      </c>
      <c r="CO55" s="104">
        <v>0</v>
      </c>
      <c r="CP55" s="104">
        <v>0</v>
      </c>
      <c r="CQ55" s="104">
        <v>0</v>
      </c>
      <c r="CR55" s="104">
        <v>0</v>
      </c>
      <c r="CS55" s="104">
        <v>0</v>
      </c>
      <c r="CT55" s="104">
        <v>0</v>
      </c>
      <c r="CU55" s="104">
        <v>0</v>
      </c>
      <c r="CV55" s="104">
        <v>0</v>
      </c>
      <c r="CW55" s="104">
        <v>0</v>
      </c>
      <c r="CX55" s="104">
        <v>0</v>
      </c>
      <c r="CY55" s="104">
        <v>0</v>
      </c>
      <c r="CZ55" s="104">
        <v>0</v>
      </c>
      <c r="DA55" s="104">
        <v>0</v>
      </c>
      <c r="DB55" s="104">
        <v>0</v>
      </c>
      <c r="DC55" s="104">
        <v>0</v>
      </c>
      <c r="DD55" s="104">
        <v>0</v>
      </c>
      <c r="DE55" s="104">
        <v>0</v>
      </c>
      <c r="DF55" s="104">
        <v>0</v>
      </c>
      <c r="DG55" s="104">
        <v>0</v>
      </c>
      <c r="DH55" s="104">
        <v>0</v>
      </c>
      <c r="DI55" s="104">
        <v>0</v>
      </c>
      <c r="DJ55" s="104">
        <v>0</v>
      </c>
      <c r="DK55" s="104">
        <v>0</v>
      </c>
      <c r="DL55" s="104">
        <v>0</v>
      </c>
      <c r="DM55" s="104">
        <v>0</v>
      </c>
      <c r="DN55" s="104">
        <v>0</v>
      </c>
      <c r="DO55" s="104">
        <v>0</v>
      </c>
      <c r="DP55" s="104">
        <v>0</v>
      </c>
      <c r="DQ55" s="104">
        <v>0</v>
      </c>
      <c r="DR55" s="104">
        <v>0</v>
      </c>
      <c r="DS55" s="104">
        <v>0</v>
      </c>
      <c r="DT55" s="104">
        <v>0</v>
      </c>
      <c r="DU55" s="104">
        <v>0</v>
      </c>
      <c r="DV55" s="104">
        <v>0</v>
      </c>
      <c r="DW55" s="104">
        <v>0</v>
      </c>
      <c r="DX55" s="104">
        <v>0</v>
      </c>
      <c r="DY55" s="104">
        <v>0</v>
      </c>
      <c r="DZ55" s="104">
        <v>0</v>
      </c>
      <c r="EA55" s="104">
        <v>0</v>
      </c>
      <c r="EB55" s="104">
        <v>0</v>
      </c>
      <c r="EC55" s="104">
        <v>0</v>
      </c>
      <c r="ED55" s="104">
        <v>0</v>
      </c>
      <c r="EE55" s="104">
        <v>0</v>
      </c>
      <c r="EF55" s="104">
        <v>0</v>
      </c>
      <c r="EG55" s="104">
        <v>0</v>
      </c>
      <c r="EH55" s="104">
        <v>0</v>
      </c>
      <c r="EI55" s="104">
        <v>0</v>
      </c>
      <c r="EJ55" s="104">
        <v>0</v>
      </c>
      <c r="EK55" s="104">
        <v>0</v>
      </c>
      <c r="EL55" s="104">
        <v>0</v>
      </c>
      <c r="EM55" s="104">
        <v>0</v>
      </c>
      <c r="EN55" s="104">
        <v>0</v>
      </c>
      <c r="EO55" s="104">
        <v>0</v>
      </c>
      <c r="EP55" s="104">
        <v>0</v>
      </c>
      <c r="EQ55" s="104">
        <v>0</v>
      </c>
      <c r="ER55" s="104">
        <v>0</v>
      </c>
      <c r="ES55" s="104">
        <v>0</v>
      </c>
      <c r="ET55" s="104">
        <v>0</v>
      </c>
      <c r="EU55" s="104">
        <v>0</v>
      </c>
      <c r="EV55" s="104">
        <v>0</v>
      </c>
      <c r="EW55" s="104">
        <v>0</v>
      </c>
      <c r="EX55" s="104">
        <v>0</v>
      </c>
      <c r="EY55" s="104">
        <v>156433.38136439081</v>
      </c>
      <c r="EZ55" s="104">
        <v>0</v>
      </c>
      <c r="FA55" s="104">
        <v>14102.045141044495</v>
      </c>
      <c r="FB55" s="104">
        <v>0</v>
      </c>
      <c r="FC55" s="104">
        <v>0</v>
      </c>
      <c r="FD55" s="104">
        <v>0</v>
      </c>
      <c r="FE55" s="104">
        <v>0</v>
      </c>
      <c r="FF55" s="104">
        <v>0</v>
      </c>
      <c r="FG55" s="104">
        <v>0</v>
      </c>
      <c r="FH55" s="104">
        <v>0</v>
      </c>
      <c r="FI55" s="104">
        <v>0</v>
      </c>
      <c r="FJ55" s="104">
        <v>0</v>
      </c>
      <c r="FK55" s="104">
        <v>0</v>
      </c>
      <c r="FL55" s="104">
        <v>0</v>
      </c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6">
        <v>170535.42650543532</v>
      </c>
      <c r="GQ55" s="6"/>
      <c r="GR55" s="6">
        <f t="shared" si="11"/>
        <v>0</v>
      </c>
      <c r="GS55" s="6">
        <v>170535.42650543529</v>
      </c>
      <c r="GT55" s="92">
        <v>-2.9103830456733704E-11</v>
      </c>
      <c r="GV55" s="2">
        <v>0</v>
      </c>
      <c r="GW55" s="6">
        <v>0</v>
      </c>
      <c r="GX55" s="6">
        <v>170535.4265054352</v>
      </c>
      <c r="GY55" s="92">
        <v>-1.1641532182693481E-10</v>
      </c>
    </row>
    <row r="56" spans="2:207" outlineLevel="1" x14ac:dyDescent="0.2">
      <c r="B56" s="103" t="s">
        <v>46</v>
      </c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104">
        <v>0</v>
      </c>
      <c r="BN56" s="104">
        <v>0</v>
      </c>
      <c r="BO56" s="104">
        <v>0</v>
      </c>
      <c r="BP56" s="104">
        <v>0</v>
      </c>
      <c r="BQ56" s="104">
        <v>0</v>
      </c>
      <c r="BR56" s="104">
        <v>0</v>
      </c>
      <c r="BS56" s="104">
        <v>0</v>
      </c>
      <c r="BT56" s="104">
        <v>0</v>
      </c>
      <c r="BU56" s="104">
        <v>0</v>
      </c>
      <c r="BV56" s="104">
        <v>0</v>
      </c>
      <c r="BW56" s="104">
        <v>0</v>
      </c>
      <c r="BX56" s="104">
        <v>0</v>
      </c>
      <c r="BY56" s="104">
        <v>0</v>
      </c>
      <c r="BZ56" s="104">
        <v>0</v>
      </c>
      <c r="CA56" s="104">
        <v>0</v>
      </c>
      <c r="CB56" s="104">
        <v>0</v>
      </c>
      <c r="CC56" s="104">
        <v>0</v>
      </c>
      <c r="CD56" s="104">
        <v>0</v>
      </c>
      <c r="CE56" s="104">
        <v>0</v>
      </c>
      <c r="CF56" s="104">
        <v>0</v>
      </c>
      <c r="CG56" s="104">
        <v>0</v>
      </c>
      <c r="CH56" s="104">
        <v>0</v>
      </c>
      <c r="CI56" s="104">
        <v>0</v>
      </c>
      <c r="CJ56" s="104">
        <v>0</v>
      </c>
      <c r="CK56" s="104">
        <v>0</v>
      </c>
      <c r="CL56" s="104">
        <v>0</v>
      </c>
      <c r="CM56" s="104">
        <v>0</v>
      </c>
      <c r="CN56" s="104">
        <v>0</v>
      </c>
      <c r="CO56" s="104">
        <v>0</v>
      </c>
      <c r="CP56" s="104">
        <v>0</v>
      </c>
      <c r="CQ56" s="104">
        <v>0</v>
      </c>
      <c r="CR56" s="104">
        <v>0</v>
      </c>
      <c r="CS56" s="104">
        <v>0</v>
      </c>
      <c r="CT56" s="104">
        <v>0</v>
      </c>
      <c r="CU56" s="104">
        <v>0</v>
      </c>
      <c r="CV56" s="104">
        <v>0</v>
      </c>
      <c r="CW56" s="104">
        <v>0</v>
      </c>
      <c r="CX56" s="104">
        <v>0</v>
      </c>
      <c r="CY56" s="104">
        <v>0</v>
      </c>
      <c r="CZ56" s="104">
        <v>0</v>
      </c>
      <c r="DA56" s="104">
        <v>0</v>
      </c>
      <c r="DB56" s="104">
        <v>0</v>
      </c>
      <c r="DC56" s="104">
        <v>0</v>
      </c>
      <c r="DD56" s="104">
        <v>0</v>
      </c>
      <c r="DE56" s="104">
        <v>0</v>
      </c>
      <c r="DF56" s="104">
        <v>0</v>
      </c>
      <c r="DG56" s="104">
        <v>0</v>
      </c>
      <c r="DH56" s="104">
        <v>0</v>
      </c>
      <c r="DI56" s="104">
        <v>0</v>
      </c>
      <c r="DJ56" s="104">
        <v>0</v>
      </c>
      <c r="DK56" s="104">
        <v>0</v>
      </c>
      <c r="DL56" s="104">
        <v>0</v>
      </c>
      <c r="DM56" s="104">
        <v>0</v>
      </c>
      <c r="DN56" s="104">
        <v>0</v>
      </c>
      <c r="DO56" s="104">
        <v>0</v>
      </c>
      <c r="DP56" s="104">
        <v>0</v>
      </c>
      <c r="DQ56" s="104">
        <v>0</v>
      </c>
      <c r="DR56" s="104">
        <v>0</v>
      </c>
      <c r="DS56" s="104">
        <v>0</v>
      </c>
      <c r="DT56" s="104">
        <v>0</v>
      </c>
      <c r="DU56" s="104">
        <v>0</v>
      </c>
      <c r="DV56" s="104">
        <v>0</v>
      </c>
      <c r="DW56" s="104">
        <v>0</v>
      </c>
      <c r="DX56" s="104">
        <v>0</v>
      </c>
      <c r="DY56" s="104">
        <v>0</v>
      </c>
      <c r="DZ56" s="104">
        <v>0</v>
      </c>
      <c r="EA56" s="104">
        <v>0</v>
      </c>
      <c r="EB56" s="104">
        <v>0</v>
      </c>
      <c r="EC56" s="104">
        <v>0</v>
      </c>
      <c r="ED56" s="104">
        <v>0</v>
      </c>
      <c r="EE56" s="104">
        <v>0</v>
      </c>
      <c r="EF56" s="104">
        <v>0</v>
      </c>
      <c r="EG56" s="104">
        <v>0</v>
      </c>
      <c r="EH56" s="104">
        <v>0</v>
      </c>
      <c r="EI56" s="104">
        <v>0</v>
      </c>
      <c r="EJ56" s="104">
        <v>0</v>
      </c>
      <c r="EK56" s="104">
        <v>0</v>
      </c>
      <c r="EL56" s="104">
        <v>0</v>
      </c>
      <c r="EM56" s="104">
        <v>0</v>
      </c>
      <c r="EN56" s="104">
        <v>0</v>
      </c>
      <c r="EO56" s="104">
        <v>0</v>
      </c>
      <c r="EP56" s="104">
        <v>0</v>
      </c>
      <c r="EQ56" s="104">
        <v>0</v>
      </c>
      <c r="ER56" s="104">
        <v>0</v>
      </c>
      <c r="ES56" s="104">
        <v>0</v>
      </c>
      <c r="ET56" s="104">
        <v>0</v>
      </c>
      <c r="EU56" s="104">
        <v>0</v>
      </c>
      <c r="EV56" s="104">
        <v>0</v>
      </c>
      <c r="EW56" s="104">
        <v>0</v>
      </c>
      <c r="EX56" s="104">
        <v>0</v>
      </c>
      <c r="EY56" s="104">
        <v>0</v>
      </c>
      <c r="EZ56" s="104">
        <v>193779.00027459287</v>
      </c>
      <c r="FA56" s="104">
        <v>0</v>
      </c>
      <c r="FB56" s="104">
        <v>0</v>
      </c>
      <c r="FC56" s="104">
        <v>8.000000011336331</v>
      </c>
      <c r="FD56" s="104">
        <v>0</v>
      </c>
      <c r="FE56" s="104">
        <v>0</v>
      </c>
      <c r="FF56" s="104">
        <v>0</v>
      </c>
      <c r="FG56" s="104">
        <v>0</v>
      </c>
      <c r="FH56" s="104">
        <v>0</v>
      </c>
      <c r="FI56" s="104">
        <v>0</v>
      </c>
      <c r="FJ56" s="104">
        <v>0</v>
      </c>
      <c r="FK56" s="104">
        <v>0</v>
      </c>
      <c r="FL56" s="104">
        <v>0</v>
      </c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6">
        <v>193787.00027460422</v>
      </c>
      <c r="GQ56" s="6"/>
      <c r="GR56" s="6">
        <f t="shared" si="11"/>
        <v>0</v>
      </c>
      <c r="GS56" s="6">
        <v>193787.00027460416</v>
      </c>
      <c r="GT56" s="92">
        <v>-5.8207660913467407E-11</v>
      </c>
      <c r="GV56" s="2">
        <v>0</v>
      </c>
      <c r="GW56" s="6">
        <v>0</v>
      </c>
      <c r="GX56" s="6">
        <v>193787.00027460398</v>
      </c>
      <c r="GY56" s="92">
        <v>-2.3283064365386963E-10</v>
      </c>
    </row>
    <row r="57" spans="2:207" outlineLevel="1" x14ac:dyDescent="0.2">
      <c r="B57" s="103" t="s">
        <v>47</v>
      </c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104">
        <v>0</v>
      </c>
      <c r="BN57" s="104">
        <v>0</v>
      </c>
      <c r="BO57" s="104">
        <v>0</v>
      </c>
      <c r="BP57" s="104">
        <v>0</v>
      </c>
      <c r="BQ57" s="104">
        <v>0</v>
      </c>
      <c r="BR57" s="104">
        <v>0</v>
      </c>
      <c r="BS57" s="104">
        <v>0</v>
      </c>
      <c r="BT57" s="104">
        <v>0</v>
      </c>
      <c r="BU57" s="104">
        <v>0</v>
      </c>
      <c r="BV57" s="104">
        <v>0</v>
      </c>
      <c r="BW57" s="104">
        <v>0</v>
      </c>
      <c r="BX57" s="104">
        <v>0</v>
      </c>
      <c r="BY57" s="104">
        <v>0</v>
      </c>
      <c r="BZ57" s="104">
        <v>0</v>
      </c>
      <c r="CA57" s="104">
        <v>0</v>
      </c>
      <c r="CB57" s="104">
        <v>0</v>
      </c>
      <c r="CC57" s="104">
        <v>0</v>
      </c>
      <c r="CD57" s="104">
        <v>0</v>
      </c>
      <c r="CE57" s="104">
        <v>0</v>
      </c>
      <c r="CF57" s="104">
        <v>0</v>
      </c>
      <c r="CG57" s="104">
        <v>0</v>
      </c>
      <c r="CH57" s="104">
        <v>0</v>
      </c>
      <c r="CI57" s="104">
        <v>0</v>
      </c>
      <c r="CJ57" s="104">
        <v>0</v>
      </c>
      <c r="CK57" s="104">
        <v>0</v>
      </c>
      <c r="CL57" s="104">
        <v>0</v>
      </c>
      <c r="CM57" s="104">
        <v>0</v>
      </c>
      <c r="CN57" s="104">
        <v>0</v>
      </c>
      <c r="CO57" s="104">
        <v>0</v>
      </c>
      <c r="CP57" s="104">
        <v>0</v>
      </c>
      <c r="CQ57" s="104">
        <v>0</v>
      </c>
      <c r="CR57" s="104">
        <v>0</v>
      </c>
      <c r="CS57" s="104">
        <v>0</v>
      </c>
      <c r="CT57" s="104">
        <v>0</v>
      </c>
      <c r="CU57" s="104">
        <v>0</v>
      </c>
      <c r="CV57" s="104">
        <v>0</v>
      </c>
      <c r="CW57" s="104">
        <v>0</v>
      </c>
      <c r="CX57" s="104">
        <v>0</v>
      </c>
      <c r="CY57" s="104">
        <v>0</v>
      </c>
      <c r="CZ57" s="104">
        <v>0</v>
      </c>
      <c r="DA57" s="104">
        <v>0</v>
      </c>
      <c r="DB57" s="104">
        <v>0</v>
      </c>
      <c r="DC57" s="104">
        <v>0</v>
      </c>
      <c r="DD57" s="104">
        <v>0</v>
      </c>
      <c r="DE57" s="104">
        <v>0</v>
      </c>
      <c r="DF57" s="104">
        <v>0</v>
      </c>
      <c r="DG57" s="104">
        <v>0</v>
      </c>
      <c r="DH57" s="104">
        <v>0</v>
      </c>
      <c r="DI57" s="104">
        <v>0</v>
      </c>
      <c r="DJ57" s="104">
        <v>0</v>
      </c>
      <c r="DK57" s="104">
        <v>0</v>
      </c>
      <c r="DL57" s="104">
        <v>0</v>
      </c>
      <c r="DM57" s="104">
        <v>0</v>
      </c>
      <c r="DN57" s="104">
        <v>0</v>
      </c>
      <c r="DO57" s="104">
        <v>0</v>
      </c>
      <c r="DP57" s="104">
        <v>0</v>
      </c>
      <c r="DQ57" s="104">
        <v>0</v>
      </c>
      <c r="DR57" s="104">
        <v>0</v>
      </c>
      <c r="DS57" s="104">
        <v>0</v>
      </c>
      <c r="DT57" s="104">
        <v>0</v>
      </c>
      <c r="DU57" s="104">
        <v>0</v>
      </c>
      <c r="DV57" s="104">
        <v>0</v>
      </c>
      <c r="DW57" s="104">
        <v>0</v>
      </c>
      <c r="DX57" s="104">
        <v>0</v>
      </c>
      <c r="DY57" s="104">
        <v>0</v>
      </c>
      <c r="DZ57" s="104">
        <v>0</v>
      </c>
      <c r="EA57" s="104">
        <v>0</v>
      </c>
      <c r="EB57" s="104">
        <v>0</v>
      </c>
      <c r="EC57" s="104">
        <v>0</v>
      </c>
      <c r="ED57" s="104">
        <v>0</v>
      </c>
      <c r="EE57" s="104">
        <v>0</v>
      </c>
      <c r="EF57" s="104">
        <v>0</v>
      </c>
      <c r="EG57" s="104">
        <v>0</v>
      </c>
      <c r="EH57" s="104">
        <v>0</v>
      </c>
      <c r="EI57" s="104">
        <v>0</v>
      </c>
      <c r="EJ57" s="104">
        <v>0</v>
      </c>
      <c r="EK57" s="104">
        <v>0</v>
      </c>
      <c r="EL57" s="104">
        <v>0</v>
      </c>
      <c r="EM57" s="104">
        <v>0</v>
      </c>
      <c r="EN57" s="104">
        <v>0</v>
      </c>
      <c r="EO57" s="104">
        <v>0</v>
      </c>
      <c r="EP57" s="104">
        <v>0</v>
      </c>
      <c r="EQ57" s="104">
        <v>0</v>
      </c>
      <c r="ER57" s="104">
        <v>0</v>
      </c>
      <c r="ES57" s="104">
        <v>0</v>
      </c>
      <c r="ET57" s="104">
        <v>0</v>
      </c>
      <c r="EU57" s="104">
        <v>0</v>
      </c>
      <c r="EV57" s="104">
        <v>0</v>
      </c>
      <c r="EW57" s="104">
        <v>0</v>
      </c>
      <c r="EX57" s="104">
        <v>0</v>
      </c>
      <c r="EY57" s="104">
        <v>0</v>
      </c>
      <c r="EZ57" s="104">
        <v>0</v>
      </c>
      <c r="FA57" s="104">
        <v>370356.52954773279</v>
      </c>
      <c r="FB57" s="104">
        <v>161.32438580627786</v>
      </c>
      <c r="FC57" s="104">
        <v>2.9999993730101235</v>
      </c>
      <c r="FD57" s="104">
        <v>0</v>
      </c>
      <c r="FE57" s="104">
        <v>0</v>
      </c>
      <c r="FF57" s="104">
        <v>0</v>
      </c>
      <c r="FG57" s="104">
        <v>0</v>
      </c>
      <c r="FH57" s="104">
        <v>0</v>
      </c>
      <c r="FI57" s="104">
        <v>0</v>
      </c>
      <c r="FJ57" s="104">
        <v>0</v>
      </c>
      <c r="FK57" s="104">
        <v>0</v>
      </c>
      <c r="FL57" s="104">
        <v>0</v>
      </c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6">
        <v>370520.85393291205</v>
      </c>
      <c r="GQ57" s="6"/>
      <c r="GR57" s="6">
        <f t="shared" si="11"/>
        <v>0</v>
      </c>
      <c r="GS57" s="6">
        <v>370520.853932912</v>
      </c>
      <c r="GT57" s="92">
        <v>-5.8207660913467407E-11</v>
      </c>
      <c r="GV57" s="2">
        <v>0</v>
      </c>
      <c r="GW57" s="6">
        <v>0</v>
      </c>
      <c r="GX57" s="6">
        <v>370520.85393291211</v>
      </c>
      <c r="GY57" s="92">
        <v>5.8207660913467407E-11</v>
      </c>
    </row>
    <row r="58" spans="2:207" outlineLevel="1" x14ac:dyDescent="0.2">
      <c r="B58" s="103" t="s">
        <v>48</v>
      </c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104">
        <v>0</v>
      </c>
      <c r="BN58" s="104">
        <v>0</v>
      </c>
      <c r="BO58" s="104">
        <v>0</v>
      </c>
      <c r="BP58" s="104">
        <v>0</v>
      </c>
      <c r="BQ58" s="104">
        <v>0</v>
      </c>
      <c r="BR58" s="104">
        <v>0</v>
      </c>
      <c r="BS58" s="104">
        <v>0</v>
      </c>
      <c r="BT58" s="104">
        <v>0</v>
      </c>
      <c r="BU58" s="104">
        <v>0</v>
      </c>
      <c r="BV58" s="104">
        <v>0</v>
      </c>
      <c r="BW58" s="104">
        <v>0</v>
      </c>
      <c r="BX58" s="104">
        <v>0</v>
      </c>
      <c r="BY58" s="104">
        <v>0</v>
      </c>
      <c r="BZ58" s="104">
        <v>0</v>
      </c>
      <c r="CA58" s="104">
        <v>0</v>
      </c>
      <c r="CB58" s="104">
        <v>0</v>
      </c>
      <c r="CC58" s="104">
        <v>0</v>
      </c>
      <c r="CD58" s="104">
        <v>0</v>
      </c>
      <c r="CE58" s="104">
        <v>0</v>
      </c>
      <c r="CF58" s="104">
        <v>0</v>
      </c>
      <c r="CG58" s="104">
        <v>0</v>
      </c>
      <c r="CH58" s="104">
        <v>0</v>
      </c>
      <c r="CI58" s="104">
        <v>0</v>
      </c>
      <c r="CJ58" s="104">
        <v>0</v>
      </c>
      <c r="CK58" s="104">
        <v>0</v>
      </c>
      <c r="CL58" s="104">
        <v>0</v>
      </c>
      <c r="CM58" s="104">
        <v>0</v>
      </c>
      <c r="CN58" s="104">
        <v>0</v>
      </c>
      <c r="CO58" s="104">
        <v>0</v>
      </c>
      <c r="CP58" s="104">
        <v>0</v>
      </c>
      <c r="CQ58" s="104">
        <v>0</v>
      </c>
      <c r="CR58" s="104">
        <v>0</v>
      </c>
      <c r="CS58" s="104">
        <v>0</v>
      </c>
      <c r="CT58" s="104">
        <v>0</v>
      </c>
      <c r="CU58" s="104">
        <v>0</v>
      </c>
      <c r="CV58" s="104">
        <v>0</v>
      </c>
      <c r="CW58" s="104">
        <v>0</v>
      </c>
      <c r="CX58" s="104">
        <v>0</v>
      </c>
      <c r="CY58" s="104">
        <v>0</v>
      </c>
      <c r="CZ58" s="104">
        <v>0</v>
      </c>
      <c r="DA58" s="104">
        <v>0</v>
      </c>
      <c r="DB58" s="104">
        <v>0</v>
      </c>
      <c r="DC58" s="104">
        <v>0</v>
      </c>
      <c r="DD58" s="104">
        <v>0</v>
      </c>
      <c r="DE58" s="104">
        <v>0</v>
      </c>
      <c r="DF58" s="104">
        <v>0</v>
      </c>
      <c r="DG58" s="104">
        <v>0</v>
      </c>
      <c r="DH58" s="104">
        <v>0</v>
      </c>
      <c r="DI58" s="104">
        <v>0</v>
      </c>
      <c r="DJ58" s="104">
        <v>0</v>
      </c>
      <c r="DK58" s="104">
        <v>0</v>
      </c>
      <c r="DL58" s="104">
        <v>0</v>
      </c>
      <c r="DM58" s="104">
        <v>0</v>
      </c>
      <c r="DN58" s="104">
        <v>0</v>
      </c>
      <c r="DO58" s="104">
        <v>0</v>
      </c>
      <c r="DP58" s="104">
        <v>0</v>
      </c>
      <c r="DQ58" s="104">
        <v>0</v>
      </c>
      <c r="DR58" s="104">
        <v>0</v>
      </c>
      <c r="DS58" s="104">
        <v>0</v>
      </c>
      <c r="DT58" s="104">
        <v>0</v>
      </c>
      <c r="DU58" s="104">
        <v>0</v>
      </c>
      <c r="DV58" s="104">
        <v>0</v>
      </c>
      <c r="DW58" s="104">
        <v>0</v>
      </c>
      <c r="DX58" s="104">
        <v>0</v>
      </c>
      <c r="DY58" s="104">
        <v>0</v>
      </c>
      <c r="DZ58" s="104">
        <v>0</v>
      </c>
      <c r="EA58" s="104">
        <v>0</v>
      </c>
      <c r="EB58" s="104">
        <v>0</v>
      </c>
      <c r="EC58" s="104">
        <v>0</v>
      </c>
      <c r="ED58" s="104">
        <v>0</v>
      </c>
      <c r="EE58" s="104">
        <v>0</v>
      </c>
      <c r="EF58" s="104">
        <v>0</v>
      </c>
      <c r="EG58" s="104">
        <v>0</v>
      </c>
      <c r="EH58" s="104">
        <v>0</v>
      </c>
      <c r="EI58" s="104">
        <v>0</v>
      </c>
      <c r="EJ58" s="104">
        <v>0</v>
      </c>
      <c r="EK58" s="104">
        <v>0</v>
      </c>
      <c r="EL58" s="104">
        <v>0</v>
      </c>
      <c r="EM58" s="104">
        <v>0</v>
      </c>
      <c r="EN58" s="104">
        <v>0</v>
      </c>
      <c r="EO58" s="104">
        <v>0</v>
      </c>
      <c r="EP58" s="104">
        <v>0</v>
      </c>
      <c r="EQ58" s="104">
        <v>0</v>
      </c>
      <c r="ER58" s="104">
        <v>0</v>
      </c>
      <c r="ES58" s="104">
        <v>0</v>
      </c>
      <c r="ET58" s="104">
        <v>0</v>
      </c>
      <c r="EU58" s="104">
        <v>0</v>
      </c>
      <c r="EV58" s="104">
        <v>0</v>
      </c>
      <c r="EW58" s="104">
        <v>0</v>
      </c>
      <c r="EX58" s="104">
        <v>0</v>
      </c>
      <c r="EY58" s="104">
        <v>0</v>
      </c>
      <c r="EZ58" s="104">
        <v>0</v>
      </c>
      <c r="FA58" s="104">
        <v>1363.7610585861187</v>
      </c>
      <c r="FB58" s="104">
        <v>22215.307798904887</v>
      </c>
      <c r="FC58" s="104">
        <v>1.9999999674657196</v>
      </c>
      <c r="FD58" s="104">
        <v>0</v>
      </c>
      <c r="FE58" s="104">
        <v>733.45844343573822</v>
      </c>
      <c r="FF58" s="104">
        <v>0</v>
      </c>
      <c r="FG58" s="104">
        <v>81.495382603970896</v>
      </c>
      <c r="FH58" s="104">
        <v>0</v>
      </c>
      <c r="FI58" s="104">
        <v>0</v>
      </c>
      <c r="FJ58" s="104">
        <v>0</v>
      </c>
      <c r="FK58" s="104">
        <v>0</v>
      </c>
      <c r="FL58" s="104">
        <v>407.47691301985441</v>
      </c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6">
        <v>24803.499596518035</v>
      </c>
      <c r="GQ58" s="6"/>
      <c r="GR58" s="6">
        <f t="shared" si="11"/>
        <v>0</v>
      </c>
      <c r="GS58" s="6">
        <v>24803.499596518013</v>
      </c>
      <c r="GT58" s="92">
        <v>-2.1827872842550278E-11</v>
      </c>
      <c r="GV58" s="2">
        <v>0</v>
      </c>
      <c r="GW58" s="6">
        <v>0</v>
      </c>
      <c r="GX58" s="6">
        <v>24803.499596518035</v>
      </c>
      <c r="GY58" s="92">
        <v>0</v>
      </c>
    </row>
    <row r="59" spans="2:207" outlineLevel="1" x14ac:dyDescent="0.2">
      <c r="B59" s="103" t="s">
        <v>271</v>
      </c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104">
        <v>0</v>
      </c>
      <c r="BN59" s="104">
        <v>0</v>
      </c>
      <c r="BO59" s="104">
        <v>0</v>
      </c>
      <c r="BP59" s="104">
        <v>0</v>
      </c>
      <c r="BQ59" s="104">
        <v>0</v>
      </c>
      <c r="BR59" s="104">
        <v>0</v>
      </c>
      <c r="BS59" s="104">
        <v>0</v>
      </c>
      <c r="BT59" s="104">
        <v>0</v>
      </c>
      <c r="BU59" s="104">
        <v>0</v>
      </c>
      <c r="BV59" s="104">
        <v>0</v>
      </c>
      <c r="BW59" s="104">
        <v>0</v>
      </c>
      <c r="BX59" s="104">
        <v>0</v>
      </c>
      <c r="BY59" s="104">
        <v>0</v>
      </c>
      <c r="BZ59" s="104">
        <v>0</v>
      </c>
      <c r="CA59" s="104">
        <v>0</v>
      </c>
      <c r="CB59" s="104">
        <v>0</v>
      </c>
      <c r="CC59" s="104">
        <v>0</v>
      </c>
      <c r="CD59" s="104">
        <v>0</v>
      </c>
      <c r="CE59" s="104">
        <v>0</v>
      </c>
      <c r="CF59" s="104">
        <v>0</v>
      </c>
      <c r="CG59" s="104">
        <v>0</v>
      </c>
      <c r="CH59" s="104">
        <v>0</v>
      </c>
      <c r="CI59" s="104">
        <v>0</v>
      </c>
      <c r="CJ59" s="104">
        <v>0</v>
      </c>
      <c r="CK59" s="104">
        <v>0</v>
      </c>
      <c r="CL59" s="104">
        <v>0</v>
      </c>
      <c r="CM59" s="104">
        <v>0</v>
      </c>
      <c r="CN59" s="104">
        <v>0</v>
      </c>
      <c r="CO59" s="104">
        <v>0</v>
      </c>
      <c r="CP59" s="104">
        <v>0</v>
      </c>
      <c r="CQ59" s="104">
        <v>0</v>
      </c>
      <c r="CR59" s="104">
        <v>0</v>
      </c>
      <c r="CS59" s="104">
        <v>0</v>
      </c>
      <c r="CT59" s="104">
        <v>0</v>
      </c>
      <c r="CU59" s="104">
        <v>0</v>
      </c>
      <c r="CV59" s="104">
        <v>0</v>
      </c>
      <c r="CW59" s="104">
        <v>0</v>
      </c>
      <c r="CX59" s="104">
        <v>0</v>
      </c>
      <c r="CY59" s="104">
        <v>0</v>
      </c>
      <c r="CZ59" s="104">
        <v>0</v>
      </c>
      <c r="DA59" s="104">
        <v>0</v>
      </c>
      <c r="DB59" s="104">
        <v>0</v>
      </c>
      <c r="DC59" s="104">
        <v>0</v>
      </c>
      <c r="DD59" s="104">
        <v>0</v>
      </c>
      <c r="DE59" s="104">
        <v>0</v>
      </c>
      <c r="DF59" s="104">
        <v>0</v>
      </c>
      <c r="DG59" s="104">
        <v>0</v>
      </c>
      <c r="DH59" s="104">
        <v>0</v>
      </c>
      <c r="DI59" s="104">
        <v>0</v>
      </c>
      <c r="DJ59" s="104">
        <v>0</v>
      </c>
      <c r="DK59" s="104">
        <v>0</v>
      </c>
      <c r="DL59" s="104">
        <v>0</v>
      </c>
      <c r="DM59" s="104">
        <v>0</v>
      </c>
      <c r="DN59" s="104">
        <v>0</v>
      </c>
      <c r="DO59" s="104">
        <v>0</v>
      </c>
      <c r="DP59" s="104">
        <v>0</v>
      </c>
      <c r="DQ59" s="104">
        <v>0</v>
      </c>
      <c r="DR59" s="104">
        <v>0</v>
      </c>
      <c r="DS59" s="104">
        <v>0</v>
      </c>
      <c r="DT59" s="104">
        <v>0</v>
      </c>
      <c r="DU59" s="104">
        <v>0</v>
      </c>
      <c r="DV59" s="104">
        <v>0</v>
      </c>
      <c r="DW59" s="104">
        <v>0</v>
      </c>
      <c r="DX59" s="104">
        <v>0</v>
      </c>
      <c r="DY59" s="104">
        <v>0</v>
      </c>
      <c r="DZ59" s="104">
        <v>0</v>
      </c>
      <c r="EA59" s="104">
        <v>0</v>
      </c>
      <c r="EB59" s="104">
        <v>0</v>
      </c>
      <c r="EC59" s="104">
        <v>0</v>
      </c>
      <c r="ED59" s="104">
        <v>0</v>
      </c>
      <c r="EE59" s="104">
        <v>0</v>
      </c>
      <c r="EF59" s="104">
        <v>0</v>
      </c>
      <c r="EG59" s="104">
        <v>0</v>
      </c>
      <c r="EH59" s="104">
        <v>0</v>
      </c>
      <c r="EI59" s="104">
        <v>0</v>
      </c>
      <c r="EJ59" s="104">
        <v>0</v>
      </c>
      <c r="EK59" s="104">
        <v>0</v>
      </c>
      <c r="EL59" s="104">
        <v>0</v>
      </c>
      <c r="EM59" s="104">
        <v>0</v>
      </c>
      <c r="EN59" s="104">
        <v>0</v>
      </c>
      <c r="EO59" s="104">
        <v>0</v>
      </c>
      <c r="EP59" s="104">
        <v>0</v>
      </c>
      <c r="EQ59" s="104">
        <v>0</v>
      </c>
      <c r="ER59" s="104">
        <v>0</v>
      </c>
      <c r="ES59" s="104">
        <v>0</v>
      </c>
      <c r="ET59" s="104">
        <v>0</v>
      </c>
      <c r="EU59" s="104">
        <v>0</v>
      </c>
      <c r="EV59" s="104">
        <v>0</v>
      </c>
      <c r="EW59" s="104">
        <v>0</v>
      </c>
      <c r="EX59" s="104">
        <v>0</v>
      </c>
      <c r="EY59" s="104">
        <v>0</v>
      </c>
      <c r="EZ59" s="104">
        <v>0</v>
      </c>
      <c r="FA59" s="104">
        <v>332.15683929437881</v>
      </c>
      <c r="FB59" s="104">
        <v>139.40708700162111</v>
      </c>
      <c r="FC59" s="104">
        <v>85.000010012783818</v>
      </c>
      <c r="FD59" s="104">
        <v>0</v>
      </c>
      <c r="FE59" s="104">
        <v>29880.889603905696</v>
      </c>
      <c r="FF59" s="104">
        <v>0</v>
      </c>
      <c r="FG59" s="104">
        <v>0</v>
      </c>
      <c r="FH59" s="104">
        <v>0</v>
      </c>
      <c r="FI59" s="104">
        <v>0</v>
      </c>
      <c r="FJ59" s="104">
        <v>0</v>
      </c>
      <c r="FK59" s="104">
        <v>0</v>
      </c>
      <c r="FL59" s="104">
        <v>1692.5502446177184</v>
      </c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6">
        <v>32130.003784832199</v>
      </c>
      <c r="GQ59" s="6"/>
      <c r="GR59" s="6">
        <f t="shared" si="11"/>
        <v>0</v>
      </c>
      <c r="GS59" s="6">
        <v>32130.003784832188</v>
      </c>
      <c r="GT59" s="92">
        <v>-1.0913936421275139E-11</v>
      </c>
      <c r="GV59" s="2">
        <v>0</v>
      </c>
      <c r="GW59" s="6">
        <v>0</v>
      </c>
      <c r="GX59" s="6">
        <v>32130.003784832192</v>
      </c>
      <c r="GY59" s="92">
        <v>-7.2759576141834259E-12</v>
      </c>
    </row>
    <row r="60" spans="2:207" outlineLevel="1" x14ac:dyDescent="0.2">
      <c r="B60" s="103" t="s">
        <v>49</v>
      </c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104">
        <v>0</v>
      </c>
      <c r="BN60" s="104">
        <v>0</v>
      </c>
      <c r="BO60" s="104">
        <v>0</v>
      </c>
      <c r="BP60" s="104">
        <v>0</v>
      </c>
      <c r="BQ60" s="104">
        <v>0</v>
      </c>
      <c r="BR60" s="104">
        <v>0</v>
      </c>
      <c r="BS60" s="104">
        <v>0</v>
      </c>
      <c r="BT60" s="104">
        <v>0</v>
      </c>
      <c r="BU60" s="104">
        <v>0</v>
      </c>
      <c r="BV60" s="104">
        <v>0</v>
      </c>
      <c r="BW60" s="104">
        <v>0</v>
      </c>
      <c r="BX60" s="104">
        <v>0</v>
      </c>
      <c r="BY60" s="104">
        <v>0</v>
      </c>
      <c r="BZ60" s="104">
        <v>0</v>
      </c>
      <c r="CA60" s="104">
        <v>0</v>
      </c>
      <c r="CB60" s="104">
        <v>0</v>
      </c>
      <c r="CC60" s="104">
        <v>0</v>
      </c>
      <c r="CD60" s="104">
        <v>0</v>
      </c>
      <c r="CE60" s="104">
        <v>0</v>
      </c>
      <c r="CF60" s="104">
        <v>0</v>
      </c>
      <c r="CG60" s="104">
        <v>0</v>
      </c>
      <c r="CH60" s="104">
        <v>0</v>
      </c>
      <c r="CI60" s="104">
        <v>0</v>
      </c>
      <c r="CJ60" s="104">
        <v>0</v>
      </c>
      <c r="CK60" s="104">
        <v>0</v>
      </c>
      <c r="CL60" s="104">
        <v>0</v>
      </c>
      <c r="CM60" s="104">
        <v>0</v>
      </c>
      <c r="CN60" s="104">
        <v>0</v>
      </c>
      <c r="CO60" s="104">
        <v>0</v>
      </c>
      <c r="CP60" s="104">
        <v>0</v>
      </c>
      <c r="CQ60" s="104">
        <v>0</v>
      </c>
      <c r="CR60" s="104">
        <v>0</v>
      </c>
      <c r="CS60" s="104">
        <v>0</v>
      </c>
      <c r="CT60" s="104">
        <v>0</v>
      </c>
      <c r="CU60" s="104">
        <v>0</v>
      </c>
      <c r="CV60" s="104">
        <v>0</v>
      </c>
      <c r="CW60" s="104">
        <v>0</v>
      </c>
      <c r="CX60" s="104">
        <v>0</v>
      </c>
      <c r="CY60" s="104">
        <v>0</v>
      </c>
      <c r="CZ60" s="104">
        <v>0</v>
      </c>
      <c r="DA60" s="104">
        <v>0</v>
      </c>
      <c r="DB60" s="104">
        <v>0</v>
      </c>
      <c r="DC60" s="104">
        <v>0</v>
      </c>
      <c r="DD60" s="104">
        <v>0</v>
      </c>
      <c r="DE60" s="104">
        <v>0</v>
      </c>
      <c r="DF60" s="104">
        <v>0</v>
      </c>
      <c r="DG60" s="104">
        <v>0</v>
      </c>
      <c r="DH60" s="104">
        <v>0</v>
      </c>
      <c r="DI60" s="104">
        <v>0</v>
      </c>
      <c r="DJ60" s="104">
        <v>0</v>
      </c>
      <c r="DK60" s="104">
        <v>0</v>
      </c>
      <c r="DL60" s="104">
        <v>0</v>
      </c>
      <c r="DM60" s="104">
        <v>0</v>
      </c>
      <c r="DN60" s="104">
        <v>0</v>
      </c>
      <c r="DO60" s="104">
        <v>0</v>
      </c>
      <c r="DP60" s="104">
        <v>0</v>
      </c>
      <c r="DQ60" s="104">
        <v>0</v>
      </c>
      <c r="DR60" s="104">
        <v>0</v>
      </c>
      <c r="DS60" s="104">
        <v>0</v>
      </c>
      <c r="DT60" s="104">
        <v>0</v>
      </c>
      <c r="DU60" s="104">
        <v>0</v>
      </c>
      <c r="DV60" s="104">
        <v>0</v>
      </c>
      <c r="DW60" s="104">
        <v>0</v>
      </c>
      <c r="DX60" s="104">
        <v>0</v>
      </c>
      <c r="DY60" s="104">
        <v>0</v>
      </c>
      <c r="DZ60" s="104">
        <v>0</v>
      </c>
      <c r="EA60" s="104">
        <v>0</v>
      </c>
      <c r="EB60" s="104">
        <v>0</v>
      </c>
      <c r="EC60" s="104">
        <v>0</v>
      </c>
      <c r="ED60" s="104">
        <v>0</v>
      </c>
      <c r="EE60" s="104">
        <v>0</v>
      </c>
      <c r="EF60" s="104">
        <v>0</v>
      </c>
      <c r="EG60" s="104">
        <v>0</v>
      </c>
      <c r="EH60" s="104">
        <v>0</v>
      </c>
      <c r="EI60" s="104">
        <v>0</v>
      </c>
      <c r="EJ60" s="104">
        <v>0</v>
      </c>
      <c r="EK60" s="104">
        <v>0</v>
      </c>
      <c r="EL60" s="104">
        <v>0</v>
      </c>
      <c r="EM60" s="104">
        <v>0</v>
      </c>
      <c r="EN60" s="104">
        <v>0</v>
      </c>
      <c r="EO60" s="104">
        <v>0</v>
      </c>
      <c r="EP60" s="104">
        <v>0</v>
      </c>
      <c r="EQ60" s="104">
        <v>0</v>
      </c>
      <c r="ER60" s="104">
        <v>0</v>
      </c>
      <c r="ES60" s="104">
        <v>0</v>
      </c>
      <c r="ET60" s="104">
        <v>0</v>
      </c>
      <c r="EU60" s="104">
        <v>0</v>
      </c>
      <c r="EV60" s="104">
        <v>0</v>
      </c>
      <c r="EW60" s="104">
        <v>0</v>
      </c>
      <c r="EX60" s="104">
        <v>0</v>
      </c>
      <c r="EY60" s="104">
        <v>0</v>
      </c>
      <c r="EZ60" s="104">
        <v>0</v>
      </c>
      <c r="FA60" s="104">
        <v>3.3069918696660787</v>
      </c>
      <c r="FB60" s="104">
        <v>32.335784825473347</v>
      </c>
      <c r="FC60" s="104">
        <v>15486.354911551574</v>
      </c>
      <c r="FD60" s="104">
        <v>0</v>
      </c>
      <c r="FE60" s="104">
        <v>0</v>
      </c>
      <c r="FF60" s="104">
        <v>0</v>
      </c>
      <c r="FG60" s="104">
        <v>0</v>
      </c>
      <c r="FH60" s="104">
        <v>0</v>
      </c>
      <c r="FI60" s="104">
        <v>0</v>
      </c>
      <c r="FJ60" s="104">
        <v>0</v>
      </c>
      <c r="FK60" s="104">
        <v>0</v>
      </c>
      <c r="FL60" s="104">
        <v>0</v>
      </c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6">
        <v>15521.997688246714</v>
      </c>
      <c r="GQ60" s="6"/>
      <c r="GR60" s="6">
        <f t="shared" si="11"/>
        <v>0</v>
      </c>
      <c r="GS60" s="6">
        <v>15521.997688246707</v>
      </c>
      <c r="GT60" s="92">
        <v>-7.2759576141834259E-12</v>
      </c>
      <c r="GV60" s="2">
        <v>0</v>
      </c>
      <c r="GW60" s="6">
        <v>0</v>
      </c>
      <c r="GX60" s="6">
        <v>15521.997688246702</v>
      </c>
      <c r="GY60" s="92">
        <v>-1.2732925824820995E-11</v>
      </c>
    </row>
    <row r="61" spans="2:207" outlineLevel="1" x14ac:dyDescent="0.2">
      <c r="B61" s="103" t="s">
        <v>50</v>
      </c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104">
        <v>0</v>
      </c>
      <c r="BN61" s="104">
        <v>0</v>
      </c>
      <c r="BO61" s="104">
        <v>0</v>
      </c>
      <c r="BP61" s="104">
        <v>0</v>
      </c>
      <c r="BQ61" s="104">
        <v>0</v>
      </c>
      <c r="BR61" s="104">
        <v>0</v>
      </c>
      <c r="BS61" s="104">
        <v>0</v>
      </c>
      <c r="BT61" s="104">
        <v>0</v>
      </c>
      <c r="BU61" s="104">
        <v>0</v>
      </c>
      <c r="BV61" s="104">
        <v>0</v>
      </c>
      <c r="BW61" s="104">
        <v>0</v>
      </c>
      <c r="BX61" s="104">
        <v>0</v>
      </c>
      <c r="BY61" s="104">
        <v>0</v>
      </c>
      <c r="BZ61" s="104">
        <v>0</v>
      </c>
      <c r="CA61" s="104">
        <v>0</v>
      </c>
      <c r="CB61" s="104">
        <v>0</v>
      </c>
      <c r="CC61" s="104">
        <v>0</v>
      </c>
      <c r="CD61" s="104">
        <v>0</v>
      </c>
      <c r="CE61" s="104">
        <v>0</v>
      </c>
      <c r="CF61" s="104">
        <v>0</v>
      </c>
      <c r="CG61" s="104">
        <v>0</v>
      </c>
      <c r="CH61" s="104">
        <v>0</v>
      </c>
      <c r="CI61" s="104">
        <v>0</v>
      </c>
      <c r="CJ61" s="104">
        <v>0</v>
      </c>
      <c r="CK61" s="104">
        <v>0</v>
      </c>
      <c r="CL61" s="104">
        <v>0</v>
      </c>
      <c r="CM61" s="104">
        <v>0</v>
      </c>
      <c r="CN61" s="104">
        <v>0</v>
      </c>
      <c r="CO61" s="104">
        <v>0</v>
      </c>
      <c r="CP61" s="104">
        <v>0</v>
      </c>
      <c r="CQ61" s="104">
        <v>0</v>
      </c>
      <c r="CR61" s="104">
        <v>0</v>
      </c>
      <c r="CS61" s="104">
        <v>0</v>
      </c>
      <c r="CT61" s="104">
        <v>0</v>
      </c>
      <c r="CU61" s="104">
        <v>0</v>
      </c>
      <c r="CV61" s="104">
        <v>0</v>
      </c>
      <c r="CW61" s="104">
        <v>0</v>
      </c>
      <c r="CX61" s="104">
        <v>0</v>
      </c>
      <c r="CY61" s="104">
        <v>0</v>
      </c>
      <c r="CZ61" s="104">
        <v>0</v>
      </c>
      <c r="DA61" s="104">
        <v>0</v>
      </c>
      <c r="DB61" s="104">
        <v>0</v>
      </c>
      <c r="DC61" s="104">
        <v>0</v>
      </c>
      <c r="DD61" s="104">
        <v>0</v>
      </c>
      <c r="DE61" s="104">
        <v>0</v>
      </c>
      <c r="DF61" s="104">
        <v>0</v>
      </c>
      <c r="DG61" s="104">
        <v>0</v>
      </c>
      <c r="DH61" s="104">
        <v>0</v>
      </c>
      <c r="DI61" s="104">
        <v>0</v>
      </c>
      <c r="DJ61" s="104">
        <v>0</v>
      </c>
      <c r="DK61" s="104">
        <v>0</v>
      </c>
      <c r="DL61" s="104">
        <v>0</v>
      </c>
      <c r="DM61" s="104">
        <v>0</v>
      </c>
      <c r="DN61" s="104">
        <v>0</v>
      </c>
      <c r="DO61" s="104">
        <v>0</v>
      </c>
      <c r="DP61" s="104">
        <v>0</v>
      </c>
      <c r="DQ61" s="104">
        <v>0</v>
      </c>
      <c r="DR61" s="104">
        <v>0</v>
      </c>
      <c r="DS61" s="104">
        <v>0</v>
      </c>
      <c r="DT61" s="104">
        <v>0</v>
      </c>
      <c r="DU61" s="104">
        <v>0</v>
      </c>
      <c r="DV61" s="104">
        <v>0</v>
      </c>
      <c r="DW61" s="104">
        <v>0</v>
      </c>
      <c r="DX61" s="104">
        <v>0</v>
      </c>
      <c r="DY61" s="104">
        <v>0</v>
      </c>
      <c r="DZ61" s="104">
        <v>0</v>
      </c>
      <c r="EA61" s="104">
        <v>0</v>
      </c>
      <c r="EB61" s="104">
        <v>0</v>
      </c>
      <c r="EC61" s="104">
        <v>0</v>
      </c>
      <c r="ED61" s="104">
        <v>0</v>
      </c>
      <c r="EE61" s="104">
        <v>0</v>
      </c>
      <c r="EF61" s="104">
        <v>0</v>
      </c>
      <c r="EG61" s="104">
        <v>0</v>
      </c>
      <c r="EH61" s="104">
        <v>0</v>
      </c>
      <c r="EI61" s="104">
        <v>0</v>
      </c>
      <c r="EJ61" s="104">
        <v>0</v>
      </c>
      <c r="EK61" s="104">
        <v>0</v>
      </c>
      <c r="EL61" s="104">
        <v>0</v>
      </c>
      <c r="EM61" s="104">
        <v>0</v>
      </c>
      <c r="EN61" s="104">
        <v>322.40387781936511</v>
      </c>
      <c r="EO61" s="104">
        <v>0</v>
      </c>
      <c r="EP61" s="104">
        <v>0</v>
      </c>
      <c r="EQ61" s="104">
        <v>0</v>
      </c>
      <c r="ER61" s="104">
        <v>0</v>
      </c>
      <c r="ES61" s="104">
        <v>0</v>
      </c>
      <c r="ET61" s="104">
        <v>0</v>
      </c>
      <c r="EU61" s="104">
        <v>0</v>
      </c>
      <c r="EV61" s="104">
        <v>0</v>
      </c>
      <c r="EW61" s="104">
        <v>0</v>
      </c>
      <c r="EX61" s="104">
        <v>0</v>
      </c>
      <c r="EY61" s="104">
        <v>0</v>
      </c>
      <c r="EZ61" s="104">
        <v>3327.5431204835445</v>
      </c>
      <c r="FA61" s="104">
        <v>13977.508791593707</v>
      </c>
      <c r="FB61" s="104">
        <v>2925.1261879780222</v>
      </c>
      <c r="FC61" s="104">
        <v>1238.3366315474971</v>
      </c>
      <c r="FD61" s="104">
        <v>34286.34076239531</v>
      </c>
      <c r="FE61" s="104">
        <v>159116.34081716576</v>
      </c>
      <c r="FF61" s="104">
        <v>0</v>
      </c>
      <c r="FG61" s="104">
        <v>94544.891366201628</v>
      </c>
      <c r="FH61" s="104">
        <v>4839.4275831539908</v>
      </c>
      <c r="FI61" s="104">
        <v>0</v>
      </c>
      <c r="FJ61" s="104">
        <v>0</v>
      </c>
      <c r="FK61" s="104">
        <v>0</v>
      </c>
      <c r="FL61" s="104">
        <v>0</v>
      </c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6">
        <v>314577.91913833882</v>
      </c>
      <c r="GQ61" s="6"/>
      <c r="GR61" s="6">
        <f t="shared" si="11"/>
        <v>0</v>
      </c>
      <c r="GS61" s="6">
        <v>314577.91913833877</v>
      </c>
      <c r="GT61" s="92">
        <v>-5.8207660913467407E-11</v>
      </c>
      <c r="GV61" s="2">
        <v>0</v>
      </c>
      <c r="GW61" s="6">
        <v>0</v>
      </c>
      <c r="GX61" s="6">
        <v>314577.91913833882</v>
      </c>
      <c r="GY61" s="92">
        <v>0</v>
      </c>
    </row>
    <row r="62" spans="2:207" outlineLevel="1" x14ac:dyDescent="0.2">
      <c r="B62" s="103" t="s">
        <v>51</v>
      </c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104">
        <v>0</v>
      </c>
      <c r="BN62" s="104">
        <v>0</v>
      </c>
      <c r="BO62" s="104">
        <v>0</v>
      </c>
      <c r="BP62" s="104">
        <v>0</v>
      </c>
      <c r="BQ62" s="104">
        <v>0</v>
      </c>
      <c r="BR62" s="104">
        <v>0</v>
      </c>
      <c r="BS62" s="104">
        <v>0</v>
      </c>
      <c r="BT62" s="104">
        <v>0</v>
      </c>
      <c r="BU62" s="104">
        <v>0</v>
      </c>
      <c r="BV62" s="104">
        <v>0</v>
      </c>
      <c r="BW62" s="104">
        <v>0</v>
      </c>
      <c r="BX62" s="104">
        <v>0</v>
      </c>
      <c r="BY62" s="104">
        <v>0</v>
      </c>
      <c r="BZ62" s="104">
        <v>0</v>
      </c>
      <c r="CA62" s="104">
        <v>0</v>
      </c>
      <c r="CB62" s="104">
        <v>0</v>
      </c>
      <c r="CC62" s="104">
        <v>0</v>
      </c>
      <c r="CD62" s="104">
        <v>0</v>
      </c>
      <c r="CE62" s="104">
        <v>0</v>
      </c>
      <c r="CF62" s="104">
        <v>0</v>
      </c>
      <c r="CG62" s="104">
        <v>0</v>
      </c>
      <c r="CH62" s="104">
        <v>0</v>
      </c>
      <c r="CI62" s="104">
        <v>0</v>
      </c>
      <c r="CJ62" s="104">
        <v>0</v>
      </c>
      <c r="CK62" s="104">
        <v>0</v>
      </c>
      <c r="CL62" s="104">
        <v>0</v>
      </c>
      <c r="CM62" s="104">
        <v>0</v>
      </c>
      <c r="CN62" s="104">
        <v>0</v>
      </c>
      <c r="CO62" s="104">
        <v>0</v>
      </c>
      <c r="CP62" s="104">
        <v>0</v>
      </c>
      <c r="CQ62" s="104">
        <v>0</v>
      </c>
      <c r="CR62" s="104">
        <v>0</v>
      </c>
      <c r="CS62" s="104">
        <v>0</v>
      </c>
      <c r="CT62" s="104">
        <v>0</v>
      </c>
      <c r="CU62" s="104">
        <v>0</v>
      </c>
      <c r="CV62" s="104">
        <v>0</v>
      </c>
      <c r="CW62" s="104">
        <v>0</v>
      </c>
      <c r="CX62" s="104">
        <v>0</v>
      </c>
      <c r="CY62" s="104">
        <v>0</v>
      </c>
      <c r="CZ62" s="104">
        <v>0</v>
      </c>
      <c r="DA62" s="104">
        <v>0</v>
      </c>
      <c r="DB62" s="104">
        <v>0</v>
      </c>
      <c r="DC62" s="104">
        <v>0</v>
      </c>
      <c r="DD62" s="104">
        <v>0</v>
      </c>
      <c r="DE62" s="104">
        <v>0</v>
      </c>
      <c r="DF62" s="104">
        <v>0</v>
      </c>
      <c r="DG62" s="104">
        <v>0</v>
      </c>
      <c r="DH62" s="104">
        <v>0</v>
      </c>
      <c r="DI62" s="104">
        <v>0</v>
      </c>
      <c r="DJ62" s="104">
        <v>0</v>
      </c>
      <c r="DK62" s="104">
        <v>0</v>
      </c>
      <c r="DL62" s="104">
        <v>0</v>
      </c>
      <c r="DM62" s="104">
        <v>0</v>
      </c>
      <c r="DN62" s="104">
        <v>0</v>
      </c>
      <c r="DO62" s="104">
        <v>0</v>
      </c>
      <c r="DP62" s="104">
        <v>0</v>
      </c>
      <c r="DQ62" s="104">
        <v>0</v>
      </c>
      <c r="DR62" s="104">
        <v>0</v>
      </c>
      <c r="DS62" s="104">
        <v>0</v>
      </c>
      <c r="DT62" s="104">
        <v>0</v>
      </c>
      <c r="DU62" s="104">
        <v>0</v>
      </c>
      <c r="DV62" s="104">
        <v>0</v>
      </c>
      <c r="DW62" s="104">
        <v>0</v>
      </c>
      <c r="DX62" s="104">
        <v>0</v>
      </c>
      <c r="DY62" s="104">
        <v>0</v>
      </c>
      <c r="DZ62" s="104">
        <v>0</v>
      </c>
      <c r="EA62" s="104">
        <v>0</v>
      </c>
      <c r="EB62" s="104">
        <v>0</v>
      </c>
      <c r="EC62" s="104">
        <v>0</v>
      </c>
      <c r="ED62" s="104">
        <v>0</v>
      </c>
      <c r="EE62" s="104">
        <v>0</v>
      </c>
      <c r="EF62" s="104">
        <v>0</v>
      </c>
      <c r="EG62" s="104">
        <v>0</v>
      </c>
      <c r="EH62" s="104">
        <v>0</v>
      </c>
      <c r="EI62" s="104">
        <v>0</v>
      </c>
      <c r="EJ62" s="104">
        <v>0</v>
      </c>
      <c r="EK62" s="104">
        <v>0</v>
      </c>
      <c r="EL62" s="104">
        <v>0</v>
      </c>
      <c r="EM62" s="104">
        <v>0</v>
      </c>
      <c r="EN62" s="104">
        <v>0</v>
      </c>
      <c r="EO62" s="104">
        <v>0</v>
      </c>
      <c r="EP62" s="104">
        <v>0</v>
      </c>
      <c r="EQ62" s="104">
        <v>0</v>
      </c>
      <c r="ER62" s="104">
        <v>0</v>
      </c>
      <c r="ES62" s="104">
        <v>0</v>
      </c>
      <c r="ET62" s="104">
        <v>0</v>
      </c>
      <c r="EU62" s="104">
        <v>0</v>
      </c>
      <c r="EV62" s="104">
        <v>0</v>
      </c>
      <c r="EW62" s="104">
        <v>0</v>
      </c>
      <c r="EX62" s="104">
        <v>0</v>
      </c>
      <c r="EY62" s="104">
        <v>0</v>
      </c>
      <c r="EZ62" s="104">
        <v>0</v>
      </c>
      <c r="FA62" s="104">
        <v>0</v>
      </c>
      <c r="FB62" s="104">
        <v>0</v>
      </c>
      <c r="FC62" s="104">
        <v>2508.9991059640911</v>
      </c>
      <c r="FD62" s="104">
        <v>0</v>
      </c>
      <c r="FE62" s="104">
        <v>0</v>
      </c>
      <c r="FF62" s="104">
        <v>0</v>
      </c>
      <c r="FG62" s="104">
        <v>0</v>
      </c>
      <c r="FH62" s="104">
        <v>0</v>
      </c>
      <c r="FI62" s="104">
        <v>919596.48514917702</v>
      </c>
      <c r="FJ62" s="104">
        <v>0</v>
      </c>
      <c r="FK62" s="104">
        <v>0</v>
      </c>
      <c r="FL62" s="104">
        <v>0</v>
      </c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6">
        <v>922105.48425514111</v>
      </c>
      <c r="GQ62" s="6"/>
      <c r="GR62" s="6">
        <f t="shared" si="11"/>
        <v>0</v>
      </c>
      <c r="GS62" s="6">
        <v>922105.484255141</v>
      </c>
      <c r="GT62" s="92">
        <v>-1.1641532182693481E-10</v>
      </c>
      <c r="GV62" s="2">
        <v>0</v>
      </c>
      <c r="GW62" s="6">
        <v>0</v>
      </c>
      <c r="GX62" s="6">
        <v>922105.484255141</v>
      </c>
      <c r="GY62" s="92">
        <v>-1.1641532182693481E-10</v>
      </c>
    </row>
    <row r="63" spans="2:207" outlineLevel="1" x14ac:dyDescent="0.2">
      <c r="B63" s="103" t="s">
        <v>52</v>
      </c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104">
        <v>0</v>
      </c>
      <c r="BN63" s="104">
        <v>0</v>
      </c>
      <c r="BO63" s="104">
        <v>0</v>
      </c>
      <c r="BP63" s="104">
        <v>0</v>
      </c>
      <c r="BQ63" s="104">
        <v>0</v>
      </c>
      <c r="BR63" s="104">
        <v>0</v>
      </c>
      <c r="BS63" s="104">
        <v>0</v>
      </c>
      <c r="BT63" s="104">
        <v>0</v>
      </c>
      <c r="BU63" s="104">
        <v>0</v>
      </c>
      <c r="BV63" s="104">
        <v>0</v>
      </c>
      <c r="BW63" s="104">
        <v>0</v>
      </c>
      <c r="BX63" s="104">
        <v>0</v>
      </c>
      <c r="BY63" s="104">
        <v>0</v>
      </c>
      <c r="BZ63" s="104">
        <v>0</v>
      </c>
      <c r="CA63" s="104">
        <v>0</v>
      </c>
      <c r="CB63" s="104">
        <v>0</v>
      </c>
      <c r="CC63" s="104">
        <v>0</v>
      </c>
      <c r="CD63" s="104">
        <v>0</v>
      </c>
      <c r="CE63" s="104">
        <v>0</v>
      </c>
      <c r="CF63" s="104">
        <v>0</v>
      </c>
      <c r="CG63" s="104">
        <v>0</v>
      </c>
      <c r="CH63" s="104">
        <v>0</v>
      </c>
      <c r="CI63" s="104">
        <v>0</v>
      </c>
      <c r="CJ63" s="104">
        <v>0</v>
      </c>
      <c r="CK63" s="104">
        <v>0</v>
      </c>
      <c r="CL63" s="104">
        <v>0</v>
      </c>
      <c r="CM63" s="104">
        <v>0</v>
      </c>
      <c r="CN63" s="104">
        <v>0</v>
      </c>
      <c r="CO63" s="104">
        <v>0</v>
      </c>
      <c r="CP63" s="104">
        <v>0</v>
      </c>
      <c r="CQ63" s="104">
        <v>0</v>
      </c>
      <c r="CR63" s="104">
        <v>0</v>
      </c>
      <c r="CS63" s="104">
        <v>0</v>
      </c>
      <c r="CT63" s="104">
        <v>0</v>
      </c>
      <c r="CU63" s="104">
        <v>0</v>
      </c>
      <c r="CV63" s="104">
        <v>0</v>
      </c>
      <c r="CW63" s="104">
        <v>0</v>
      </c>
      <c r="CX63" s="104">
        <v>0</v>
      </c>
      <c r="CY63" s="104">
        <v>0</v>
      </c>
      <c r="CZ63" s="104">
        <v>0</v>
      </c>
      <c r="DA63" s="104">
        <v>0</v>
      </c>
      <c r="DB63" s="104">
        <v>0</v>
      </c>
      <c r="DC63" s="104">
        <v>0</v>
      </c>
      <c r="DD63" s="104">
        <v>0</v>
      </c>
      <c r="DE63" s="104">
        <v>0</v>
      </c>
      <c r="DF63" s="104">
        <v>0</v>
      </c>
      <c r="DG63" s="104">
        <v>0</v>
      </c>
      <c r="DH63" s="104">
        <v>0</v>
      </c>
      <c r="DI63" s="104">
        <v>0</v>
      </c>
      <c r="DJ63" s="104">
        <v>0</v>
      </c>
      <c r="DK63" s="104">
        <v>0</v>
      </c>
      <c r="DL63" s="104">
        <v>0</v>
      </c>
      <c r="DM63" s="104">
        <v>0</v>
      </c>
      <c r="DN63" s="104">
        <v>0</v>
      </c>
      <c r="DO63" s="104">
        <v>0</v>
      </c>
      <c r="DP63" s="104">
        <v>0</v>
      </c>
      <c r="DQ63" s="104">
        <v>0</v>
      </c>
      <c r="DR63" s="104">
        <v>0</v>
      </c>
      <c r="DS63" s="104">
        <v>0</v>
      </c>
      <c r="DT63" s="104">
        <v>0</v>
      </c>
      <c r="DU63" s="104">
        <v>0</v>
      </c>
      <c r="DV63" s="104">
        <v>0</v>
      </c>
      <c r="DW63" s="104">
        <v>0</v>
      </c>
      <c r="DX63" s="104">
        <v>0</v>
      </c>
      <c r="DY63" s="104">
        <v>0</v>
      </c>
      <c r="DZ63" s="104">
        <v>0</v>
      </c>
      <c r="EA63" s="104">
        <v>0</v>
      </c>
      <c r="EB63" s="104">
        <v>0</v>
      </c>
      <c r="EC63" s="104">
        <v>0</v>
      </c>
      <c r="ED63" s="104">
        <v>0</v>
      </c>
      <c r="EE63" s="104">
        <v>0</v>
      </c>
      <c r="EF63" s="104">
        <v>0</v>
      </c>
      <c r="EG63" s="104">
        <v>0</v>
      </c>
      <c r="EH63" s="104">
        <v>0</v>
      </c>
      <c r="EI63" s="104">
        <v>0</v>
      </c>
      <c r="EJ63" s="104">
        <v>0</v>
      </c>
      <c r="EK63" s="104">
        <v>0</v>
      </c>
      <c r="EL63" s="104">
        <v>0</v>
      </c>
      <c r="EM63" s="104">
        <v>0</v>
      </c>
      <c r="EN63" s="104">
        <v>0</v>
      </c>
      <c r="EO63" s="104">
        <v>0</v>
      </c>
      <c r="EP63" s="104">
        <v>5373.5601331266453</v>
      </c>
      <c r="EQ63" s="104">
        <v>0</v>
      </c>
      <c r="ER63" s="104">
        <v>0</v>
      </c>
      <c r="ES63" s="104">
        <v>0</v>
      </c>
      <c r="ET63" s="104">
        <v>0</v>
      </c>
      <c r="EU63" s="104">
        <v>0</v>
      </c>
      <c r="EV63" s="104">
        <v>0</v>
      </c>
      <c r="EW63" s="104">
        <v>0</v>
      </c>
      <c r="EX63" s="104">
        <v>0</v>
      </c>
      <c r="EY63" s="104">
        <v>0</v>
      </c>
      <c r="EZ63" s="104">
        <v>0</v>
      </c>
      <c r="FA63" s="104">
        <v>399.38622611076426</v>
      </c>
      <c r="FB63" s="104">
        <v>1021.806318750916</v>
      </c>
      <c r="FC63" s="104">
        <v>0</v>
      </c>
      <c r="FD63" s="104">
        <v>0</v>
      </c>
      <c r="FE63" s="104">
        <v>0</v>
      </c>
      <c r="FF63" s="104">
        <v>0</v>
      </c>
      <c r="FG63" s="104">
        <v>0</v>
      </c>
      <c r="FH63" s="104">
        <v>0</v>
      </c>
      <c r="FI63" s="104">
        <v>0</v>
      </c>
      <c r="FJ63" s="104">
        <v>69347.97198832361</v>
      </c>
      <c r="FK63" s="104">
        <v>0</v>
      </c>
      <c r="FL63" s="104">
        <v>6748.0711710403139</v>
      </c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6">
        <v>82890.795837352242</v>
      </c>
      <c r="GQ63" s="6"/>
      <c r="GR63" s="6">
        <f t="shared" si="11"/>
        <v>0</v>
      </c>
      <c r="GS63" s="6">
        <v>82890.795837352256</v>
      </c>
      <c r="GT63" s="92">
        <v>1.4551915228366852E-11</v>
      </c>
      <c r="GV63" s="2">
        <v>0</v>
      </c>
      <c r="GW63" s="6">
        <v>0</v>
      </c>
      <c r="GX63" s="6">
        <v>82890.795837352227</v>
      </c>
      <c r="GY63" s="92">
        <v>-1.4551915228366852E-11</v>
      </c>
    </row>
    <row r="64" spans="2:207" outlineLevel="1" x14ac:dyDescent="0.2">
      <c r="B64" s="103" t="s">
        <v>53</v>
      </c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104">
        <v>0</v>
      </c>
      <c r="BN64" s="104">
        <v>0</v>
      </c>
      <c r="BO64" s="104">
        <v>0</v>
      </c>
      <c r="BP64" s="104">
        <v>0</v>
      </c>
      <c r="BQ64" s="104">
        <v>0</v>
      </c>
      <c r="BR64" s="104">
        <v>0</v>
      </c>
      <c r="BS64" s="104">
        <v>0</v>
      </c>
      <c r="BT64" s="104">
        <v>0</v>
      </c>
      <c r="BU64" s="104">
        <v>0</v>
      </c>
      <c r="BV64" s="104">
        <v>0</v>
      </c>
      <c r="BW64" s="104">
        <v>0</v>
      </c>
      <c r="BX64" s="104">
        <v>0</v>
      </c>
      <c r="BY64" s="104">
        <v>0</v>
      </c>
      <c r="BZ64" s="104">
        <v>0</v>
      </c>
      <c r="CA64" s="104">
        <v>0</v>
      </c>
      <c r="CB64" s="104">
        <v>0</v>
      </c>
      <c r="CC64" s="104">
        <v>0</v>
      </c>
      <c r="CD64" s="104">
        <v>0</v>
      </c>
      <c r="CE64" s="104">
        <v>0</v>
      </c>
      <c r="CF64" s="104">
        <v>0</v>
      </c>
      <c r="CG64" s="104">
        <v>0</v>
      </c>
      <c r="CH64" s="104">
        <v>0</v>
      </c>
      <c r="CI64" s="104">
        <v>0</v>
      </c>
      <c r="CJ64" s="104">
        <v>0</v>
      </c>
      <c r="CK64" s="104">
        <v>0</v>
      </c>
      <c r="CL64" s="104">
        <v>0</v>
      </c>
      <c r="CM64" s="104">
        <v>0</v>
      </c>
      <c r="CN64" s="104">
        <v>0</v>
      </c>
      <c r="CO64" s="104">
        <v>0</v>
      </c>
      <c r="CP64" s="104">
        <v>0</v>
      </c>
      <c r="CQ64" s="104">
        <v>0</v>
      </c>
      <c r="CR64" s="104">
        <v>0</v>
      </c>
      <c r="CS64" s="104">
        <v>0</v>
      </c>
      <c r="CT64" s="104">
        <v>0</v>
      </c>
      <c r="CU64" s="104">
        <v>0</v>
      </c>
      <c r="CV64" s="104">
        <v>0</v>
      </c>
      <c r="CW64" s="104">
        <v>0</v>
      </c>
      <c r="CX64" s="104">
        <v>0</v>
      </c>
      <c r="CY64" s="104">
        <v>0</v>
      </c>
      <c r="CZ64" s="104">
        <v>0</v>
      </c>
      <c r="DA64" s="104">
        <v>0</v>
      </c>
      <c r="DB64" s="104">
        <v>0</v>
      </c>
      <c r="DC64" s="104">
        <v>0</v>
      </c>
      <c r="DD64" s="104">
        <v>0</v>
      </c>
      <c r="DE64" s="104">
        <v>0</v>
      </c>
      <c r="DF64" s="104">
        <v>0</v>
      </c>
      <c r="DG64" s="104">
        <v>0</v>
      </c>
      <c r="DH64" s="104">
        <v>0</v>
      </c>
      <c r="DI64" s="104">
        <v>0</v>
      </c>
      <c r="DJ64" s="104">
        <v>0</v>
      </c>
      <c r="DK64" s="104">
        <v>0</v>
      </c>
      <c r="DL64" s="104">
        <v>0</v>
      </c>
      <c r="DM64" s="104">
        <v>0</v>
      </c>
      <c r="DN64" s="104">
        <v>0</v>
      </c>
      <c r="DO64" s="104">
        <v>0</v>
      </c>
      <c r="DP64" s="104">
        <v>0</v>
      </c>
      <c r="DQ64" s="104">
        <v>0</v>
      </c>
      <c r="DR64" s="104">
        <v>0</v>
      </c>
      <c r="DS64" s="104">
        <v>0</v>
      </c>
      <c r="DT64" s="104">
        <v>0</v>
      </c>
      <c r="DU64" s="104">
        <v>0</v>
      </c>
      <c r="DV64" s="104">
        <v>0</v>
      </c>
      <c r="DW64" s="104">
        <v>0</v>
      </c>
      <c r="DX64" s="104">
        <v>0</v>
      </c>
      <c r="DY64" s="104">
        <v>0</v>
      </c>
      <c r="DZ64" s="104">
        <v>0</v>
      </c>
      <c r="EA64" s="104">
        <v>0</v>
      </c>
      <c r="EB64" s="104">
        <v>0</v>
      </c>
      <c r="EC64" s="104">
        <v>0</v>
      </c>
      <c r="ED64" s="104">
        <v>0</v>
      </c>
      <c r="EE64" s="104">
        <v>0</v>
      </c>
      <c r="EF64" s="104">
        <v>0</v>
      </c>
      <c r="EG64" s="104">
        <v>0</v>
      </c>
      <c r="EH64" s="104">
        <v>0</v>
      </c>
      <c r="EI64" s="104">
        <v>0</v>
      </c>
      <c r="EJ64" s="104">
        <v>0</v>
      </c>
      <c r="EK64" s="104">
        <v>0</v>
      </c>
      <c r="EL64" s="104">
        <v>0</v>
      </c>
      <c r="EM64" s="104">
        <v>0</v>
      </c>
      <c r="EN64" s="104">
        <v>0</v>
      </c>
      <c r="EO64" s="104">
        <v>0</v>
      </c>
      <c r="EP64" s="104">
        <v>0</v>
      </c>
      <c r="EQ64" s="104">
        <v>0</v>
      </c>
      <c r="ER64" s="104">
        <v>0</v>
      </c>
      <c r="ES64" s="104">
        <v>0</v>
      </c>
      <c r="ET64" s="104">
        <v>0</v>
      </c>
      <c r="EU64" s="104">
        <v>0</v>
      </c>
      <c r="EV64" s="104">
        <v>0</v>
      </c>
      <c r="EW64" s="104">
        <v>0</v>
      </c>
      <c r="EX64" s="104">
        <v>0</v>
      </c>
      <c r="EY64" s="104">
        <v>0</v>
      </c>
      <c r="EZ64" s="104">
        <v>0</v>
      </c>
      <c r="FA64" s="104">
        <v>1347.8382915808365</v>
      </c>
      <c r="FB64" s="104">
        <v>225.14002643332455</v>
      </c>
      <c r="FC64" s="104">
        <v>101.5714403503074</v>
      </c>
      <c r="FD64" s="104">
        <v>0</v>
      </c>
      <c r="FE64" s="104">
        <v>5475.4054428584541</v>
      </c>
      <c r="FF64" s="104">
        <v>0</v>
      </c>
      <c r="FG64" s="104">
        <v>0</v>
      </c>
      <c r="FH64" s="104">
        <v>0</v>
      </c>
      <c r="FI64" s="104">
        <v>0</v>
      </c>
      <c r="FJ64" s="104">
        <v>0</v>
      </c>
      <c r="FK64" s="104">
        <v>166174.35257692734</v>
      </c>
      <c r="FL64" s="104">
        <v>0</v>
      </c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6">
        <v>173324.30777815025</v>
      </c>
      <c r="GQ64" s="6"/>
      <c r="GR64" s="6">
        <f t="shared" si="11"/>
        <v>0</v>
      </c>
      <c r="GS64" s="6">
        <v>173324.30777815025</v>
      </c>
      <c r="GT64" s="92">
        <v>0</v>
      </c>
      <c r="GV64" s="2">
        <v>0</v>
      </c>
      <c r="GW64" s="6">
        <v>0</v>
      </c>
      <c r="GX64" s="6">
        <v>173324.3077781504</v>
      </c>
      <c r="GY64" s="92">
        <v>1.4551915228366852E-10</v>
      </c>
    </row>
    <row r="65" spans="2:207" outlineLevel="1" x14ac:dyDescent="0.2">
      <c r="B65" s="103" t="s">
        <v>272</v>
      </c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104">
        <v>0</v>
      </c>
      <c r="BN65" s="104">
        <v>0</v>
      </c>
      <c r="BO65" s="104">
        <v>0</v>
      </c>
      <c r="BP65" s="104">
        <v>0</v>
      </c>
      <c r="BQ65" s="104">
        <v>0</v>
      </c>
      <c r="BR65" s="104">
        <v>0</v>
      </c>
      <c r="BS65" s="104">
        <v>0</v>
      </c>
      <c r="BT65" s="104">
        <v>0</v>
      </c>
      <c r="BU65" s="104">
        <v>0</v>
      </c>
      <c r="BV65" s="104">
        <v>0</v>
      </c>
      <c r="BW65" s="104">
        <v>0</v>
      </c>
      <c r="BX65" s="104">
        <v>0</v>
      </c>
      <c r="BY65" s="104">
        <v>0</v>
      </c>
      <c r="BZ65" s="104">
        <v>0</v>
      </c>
      <c r="CA65" s="104">
        <v>0</v>
      </c>
      <c r="CB65" s="104">
        <v>0</v>
      </c>
      <c r="CC65" s="104">
        <v>0</v>
      </c>
      <c r="CD65" s="104">
        <v>0</v>
      </c>
      <c r="CE65" s="104">
        <v>0</v>
      </c>
      <c r="CF65" s="104">
        <v>0</v>
      </c>
      <c r="CG65" s="104">
        <v>0</v>
      </c>
      <c r="CH65" s="104">
        <v>0</v>
      </c>
      <c r="CI65" s="104">
        <v>0</v>
      </c>
      <c r="CJ65" s="104">
        <v>0</v>
      </c>
      <c r="CK65" s="104">
        <v>0</v>
      </c>
      <c r="CL65" s="104">
        <v>0</v>
      </c>
      <c r="CM65" s="104">
        <v>0</v>
      </c>
      <c r="CN65" s="104">
        <v>0</v>
      </c>
      <c r="CO65" s="104">
        <v>0</v>
      </c>
      <c r="CP65" s="104">
        <v>0</v>
      </c>
      <c r="CQ65" s="104">
        <v>0</v>
      </c>
      <c r="CR65" s="104">
        <v>0</v>
      </c>
      <c r="CS65" s="104">
        <v>0</v>
      </c>
      <c r="CT65" s="104">
        <v>0</v>
      </c>
      <c r="CU65" s="104">
        <v>0</v>
      </c>
      <c r="CV65" s="104">
        <v>0</v>
      </c>
      <c r="CW65" s="104">
        <v>0</v>
      </c>
      <c r="CX65" s="104">
        <v>0</v>
      </c>
      <c r="CY65" s="104">
        <v>0</v>
      </c>
      <c r="CZ65" s="104">
        <v>0</v>
      </c>
      <c r="DA65" s="104">
        <v>0</v>
      </c>
      <c r="DB65" s="104">
        <v>0</v>
      </c>
      <c r="DC65" s="104">
        <v>0</v>
      </c>
      <c r="DD65" s="104">
        <v>0</v>
      </c>
      <c r="DE65" s="104">
        <v>0</v>
      </c>
      <c r="DF65" s="104">
        <v>0</v>
      </c>
      <c r="DG65" s="104">
        <v>0</v>
      </c>
      <c r="DH65" s="104">
        <v>0</v>
      </c>
      <c r="DI65" s="104">
        <v>0</v>
      </c>
      <c r="DJ65" s="104">
        <v>0</v>
      </c>
      <c r="DK65" s="104">
        <v>0</v>
      </c>
      <c r="DL65" s="104">
        <v>0</v>
      </c>
      <c r="DM65" s="104">
        <v>0</v>
      </c>
      <c r="DN65" s="104">
        <v>0</v>
      </c>
      <c r="DO65" s="104">
        <v>0</v>
      </c>
      <c r="DP65" s="104">
        <v>0</v>
      </c>
      <c r="DQ65" s="104">
        <v>0</v>
      </c>
      <c r="DR65" s="104">
        <v>0</v>
      </c>
      <c r="DS65" s="104">
        <v>0</v>
      </c>
      <c r="DT65" s="104">
        <v>0</v>
      </c>
      <c r="DU65" s="104">
        <v>0</v>
      </c>
      <c r="DV65" s="104">
        <v>0</v>
      </c>
      <c r="DW65" s="104">
        <v>0</v>
      </c>
      <c r="DX65" s="104">
        <v>0</v>
      </c>
      <c r="DY65" s="104">
        <v>0</v>
      </c>
      <c r="DZ65" s="104">
        <v>0</v>
      </c>
      <c r="EA65" s="104">
        <v>0</v>
      </c>
      <c r="EB65" s="104">
        <v>0</v>
      </c>
      <c r="EC65" s="104">
        <v>0</v>
      </c>
      <c r="ED65" s="104">
        <v>0</v>
      </c>
      <c r="EE65" s="104">
        <v>0</v>
      </c>
      <c r="EF65" s="104">
        <v>0</v>
      </c>
      <c r="EG65" s="104">
        <v>0</v>
      </c>
      <c r="EH65" s="104">
        <v>0</v>
      </c>
      <c r="EI65" s="104">
        <v>0</v>
      </c>
      <c r="EJ65" s="104">
        <v>0</v>
      </c>
      <c r="EK65" s="104">
        <v>0</v>
      </c>
      <c r="EL65" s="104">
        <v>0</v>
      </c>
      <c r="EM65" s="104">
        <v>0</v>
      </c>
      <c r="EN65" s="104">
        <v>0</v>
      </c>
      <c r="EO65" s="104">
        <v>0</v>
      </c>
      <c r="EP65" s="104">
        <v>0</v>
      </c>
      <c r="EQ65" s="104">
        <v>0</v>
      </c>
      <c r="ER65" s="104">
        <v>0</v>
      </c>
      <c r="ES65" s="104">
        <v>0</v>
      </c>
      <c r="ET65" s="104">
        <v>0</v>
      </c>
      <c r="EU65" s="104">
        <v>0</v>
      </c>
      <c r="EV65" s="104">
        <v>0</v>
      </c>
      <c r="EW65" s="104">
        <v>0</v>
      </c>
      <c r="EX65" s="104">
        <v>0</v>
      </c>
      <c r="EY65" s="104">
        <v>0</v>
      </c>
      <c r="EZ65" s="104">
        <v>0</v>
      </c>
      <c r="FA65" s="104">
        <v>11.410629484899061</v>
      </c>
      <c r="FB65" s="104">
        <v>14.580248786259913</v>
      </c>
      <c r="FC65" s="104">
        <v>0</v>
      </c>
      <c r="FD65" s="104">
        <v>0</v>
      </c>
      <c r="FE65" s="104">
        <v>1.2678477205443404</v>
      </c>
      <c r="FF65" s="104">
        <v>0</v>
      </c>
      <c r="FG65" s="104">
        <v>0</v>
      </c>
      <c r="FH65" s="104">
        <v>0</v>
      </c>
      <c r="FI65" s="104">
        <v>2031.7259721723053</v>
      </c>
      <c r="FJ65" s="104">
        <v>0</v>
      </c>
      <c r="FK65" s="104">
        <v>0</v>
      </c>
      <c r="FL65" s="104">
        <v>14.580248786259913</v>
      </c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6">
        <v>2073.5649469502682</v>
      </c>
      <c r="GQ65" s="6"/>
      <c r="GR65" s="6">
        <f t="shared" si="11"/>
        <v>0</v>
      </c>
      <c r="GS65" s="6">
        <v>2073.5649469502678</v>
      </c>
      <c r="GT65" s="92">
        <v>-4.5474735088646412E-13</v>
      </c>
      <c r="GV65" s="2">
        <v>0</v>
      </c>
      <c r="GW65" s="6">
        <v>0</v>
      </c>
      <c r="GX65" s="6">
        <v>2073.5649469502682</v>
      </c>
      <c r="GY65" s="92">
        <v>0</v>
      </c>
    </row>
    <row r="66" spans="2:207" outlineLevel="1" x14ac:dyDescent="0.2">
      <c r="B66" s="103" t="s">
        <v>273</v>
      </c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104">
        <v>0</v>
      </c>
      <c r="BN66" s="104">
        <v>0</v>
      </c>
      <c r="BO66" s="104">
        <v>0</v>
      </c>
      <c r="BP66" s="104">
        <v>0</v>
      </c>
      <c r="BQ66" s="104">
        <v>0</v>
      </c>
      <c r="BR66" s="104">
        <v>0</v>
      </c>
      <c r="BS66" s="104">
        <v>0</v>
      </c>
      <c r="BT66" s="104">
        <v>0</v>
      </c>
      <c r="BU66" s="104">
        <v>0</v>
      </c>
      <c r="BV66" s="104">
        <v>0</v>
      </c>
      <c r="BW66" s="104">
        <v>0</v>
      </c>
      <c r="BX66" s="104">
        <v>0</v>
      </c>
      <c r="BY66" s="104">
        <v>0</v>
      </c>
      <c r="BZ66" s="104">
        <v>0</v>
      </c>
      <c r="CA66" s="104">
        <v>0</v>
      </c>
      <c r="CB66" s="104">
        <v>0</v>
      </c>
      <c r="CC66" s="104">
        <v>0</v>
      </c>
      <c r="CD66" s="104">
        <v>0</v>
      </c>
      <c r="CE66" s="104">
        <v>0</v>
      </c>
      <c r="CF66" s="104">
        <v>0</v>
      </c>
      <c r="CG66" s="104">
        <v>0</v>
      </c>
      <c r="CH66" s="104">
        <v>0</v>
      </c>
      <c r="CI66" s="104">
        <v>0</v>
      </c>
      <c r="CJ66" s="104">
        <v>0</v>
      </c>
      <c r="CK66" s="104">
        <v>0</v>
      </c>
      <c r="CL66" s="104">
        <v>0</v>
      </c>
      <c r="CM66" s="104">
        <v>0</v>
      </c>
      <c r="CN66" s="104">
        <v>0</v>
      </c>
      <c r="CO66" s="104">
        <v>0</v>
      </c>
      <c r="CP66" s="104">
        <v>0</v>
      </c>
      <c r="CQ66" s="104">
        <v>0</v>
      </c>
      <c r="CR66" s="104">
        <v>0</v>
      </c>
      <c r="CS66" s="104">
        <v>0</v>
      </c>
      <c r="CT66" s="104">
        <v>0</v>
      </c>
      <c r="CU66" s="104">
        <v>0</v>
      </c>
      <c r="CV66" s="104">
        <v>0</v>
      </c>
      <c r="CW66" s="104">
        <v>0</v>
      </c>
      <c r="CX66" s="104">
        <v>0</v>
      </c>
      <c r="CY66" s="104">
        <v>0</v>
      </c>
      <c r="CZ66" s="104">
        <v>0</v>
      </c>
      <c r="DA66" s="104">
        <v>0</v>
      </c>
      <c r="DB66" s="104">
        <v>0</v>
      </c>
      <c r="DC66" s="104">
        <v>0</v>
      </c>
      <c r="DD66" s="104">
        <v>0</v>
      </c>
      <c r="DE66" s="104">
        <v>0</v>
      </c>
      <c r="DF66" s="104">
        <v>0</v>
      </c>
      <c r="DG66" s="104">
        <v>0</v>
      </c>
      <c r="DH66" s="104">
        <v>0</v>
      </c>
      <c r="DI66" s="104">
        <v>0</v>
      </c>
      <c r="DJ66" s="104">
        <v>0</v>
      </c>
      <c r="DK66" s="104">
        <v>0</v>
      </c>
      <c r="DL66" s="104">
        <v>0</v>
      </c>
      <c r="DM66" s="104">
        <v>0</v>
      </c>
      <c r="DN66" s="104">
        <v>0</v>
      </c>
      <c r="DO66" s="104">
        <v>0</v>
      </c>
      <c r="DP66" s="104">
        <v>0</v>
      </c>
      <c r="DQ66" s="104">
        <v>0</v>
      </c>
      <c r="DR66" s="104">
        <v>0</v>
      </c>
      <c r="DS66" s="104">
        <v>0</v>
      </c>
      <c r="DT66" s="104">
        <v>0</v>
      </c>
      <c r="DU66" s="104">
        <v>0</v>
      </c>
      <c r="DV66" s="104">
        <v>0</v>
      </c>
      <c r="DW66" s="104">
        <v>0</v>
      </c>
      <c r="DX66" s="104">
        <v>0</v>
      </c>
      <c r="DY66" s="104">
        <v>0</v>
      </c>
      <c r="DZ66" s="104">
        <v>0</v>
      </c>
      <c r="EA66" s="104">
        <v>0</v>
      </c>
      <c r="EB66" s="104">
        <v>0</v>
      </c>
      <c r="EC66" s="104">
        <v>0</v>
      </c>
      <c r="ED66" s="104">
        <v>0</v>
      </c>
      <c r="EE66" s="104">
        <v>0</v>
      </c>
      <c r="EF66" s="104">
        <v>0</v>
      </c>
      <c r="EG66" s="104">
        <v>0</v>
      </c>
      <c r="EH66" s="104">
        <v>0</v>
      </c>
      <c r="EI66" s="104">
        <v>0</v>
      </c>
      <c r="EJ66" s="104">
        <v>0</v>
      </c>
      <c r="EK66" s="104">
        <v>0</v>
      </c>
      <c r="EL66" s="104">
        <v>0</v>
      </c>
      <c r="EM66" s="104">
        <v>0</v>
      </c>
      <c r="EN66" s="104">
        <v>0</v>
      </c>
      <c r="EO66" s="104">
        <v>0</v>
      </c>
      <c r="EP66" s="104">
        <v>0</v>
      </c>
      <c r="EQ66" s="104">
        <v>0</v>
      </c>
      <c r="ER66" s="104">
        <v>0</v>
      </c>
      <c r="ES66" s="104">
        <v>0</v>
      </c>
      <c r="ET66" s="104">
        <v>0</v>
      </c>
      <c r="EU66" s="104">
        <v>0</v>
      </c>
      <c r="EV66" s="104">
        <v>0</v>
      </c>
      <c r="EW66" s="104">
        <v>0</v>
      </c>
      <c r="EX66" s="104">
        <v>0</v>
      </c>
      <c r="EY66" s="104">
        <v>0</v>
      </c>
      <c r="EZ66" s="104">
        <v>0</v>
      </c>
      <c r="FA66" s="104">
        <v>33.589769540857915</v>
      </c>
      <c r="FB66" s="104">
        <v>14.928786462603519</v>
      </c>
      <c r="FC66" s="104">
        <v>239.15093996579475</v>
      </c>
      <c r="FD66" s="104">
        <v>0</v>
      </c>
      <c r="FE66" s="104">
        <v>0</v>
      </c>
      <c r="FF66" s="104">
        <v>0</v>
      </c>
      <c r="FG66" s="104">
        <v>0</v>
      </c>
      <c r="FH66" s="104">
        <v>0</v>
      </c>
      <c r="FI66" s="104">
        <v>0</v>
      </c>
      <c r="FJ66" s="104">
        <v>357.04680956393406</v>
      </c>
      <c r="FK66" s="104">
        <v>0</v>
      </c>
      <c r="FL66" s="104">
        <v>3805.596482425346</v>
      </c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6">
        <v>4450.3127879585363</v>
      </c>
      <c r="GQ66" s="6"/>
      <c r="GR66" s="6">
        <f t="shared" si="11"/>
        <v>0</v>
      </c>
      <c r="GS66" s="6">
        <v>4450.3127879585354</v>
      </c>
      <c r="GT66" s="92">
        <v>-9.0949470177292824E-13</v>
      </c>
      <c r="GV66" s="2">
        <v>0</v>
      </c>
      <c r="GW66" s="6">
        <v>0</v>
      </c>
      <c r="GX66" s="6">
        <v>4450.3127879585372</v>
      </c>
      <c r="GY66" s="92">
        <v>9.0949470177292824E-13</v>
      </c>
    </row>
    <row r="67" spans="2:207" outlineLevel="1" x14ac:dyDescent="0.2">
      <c r="B67" s="103" t="s">
        <v>274</v>
      </c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104">
        <v>0</v>
      </c>
      <c r="BN67" s="104">
        <v>0</v>
      </c>
      <c r="BO67" s="104">
        <v>0</v>
      </c>
      <c r="BP67" s="104">
        <v>0</v>
      </c>
      <c r="BQ67" s="104">
        <v>0</v>
      </c>
      <c r="BR67" s="104">
        <v>0</v>
      </c>
      <c r="BS67" s="104">
        <v>0</v>
      </c>
      <c r="BT67" s="104">
        <v>0</v>
      </c>
      <c r="BU67" s="104">
        <v>0</v>
      </c>
      <c r="BV67" s="104">
        <v>0</v>
      </c>
      <c r="BW67" s="104">
        <v>0</v>
      </c>
      <c r="BX67" s="104">
        <v>0</v>
      </c>
      <c r="BY67" s="104">
        <v>0</v>
      </c>
      <c r="BZ67" s="104">
        <v>0</v>
      </c>
      <c r="CA67" s="104">
        <v>0</v>
      </c>
      <c r="CB67" s="104">
        <v>0</v>
      </c>
      <c r="CC67" s="104">
        <v>0</v>
      </c>
      <c r="CD67" s="104">
        <v>0</v>
      </c>
      <c r="CE67" s="104">
        <v>0</v>
      </c>
      <c r="CF67" s="104">
        <v>0</v>
      </c>
      <c r="CG67" s="104">
        <v>0</v>
      </c>
      <c r="CH67" s="104">
        <v>0</v>
      </c>
      <c r="CI67" s="104">
        <v>0</v>
      </c>
      <c r="CJ67" s="104">
        <v>0</v>
      </c>
      <c r="CK67" s="104">
        <v>0</v>
      </c>
      <c r="CL67" s="104">
        <v>0</v>
      </c>
      <c r="CM67" s="104">
        <v>0</v>
      </c>
      <c r="CN67" s="104">
        <v>0</v>
      </c>
      <c r="CO67" s="104">
        <v>0</v>
      </c>
      <c r="CP67" s="104">
        <v>0</v>
      </c>
      <c r="CQ67" s="104">
        <v>0</v>
      </c>
      <c r="CR67" s="104">
        <v>0</v>
      </c>
      <c r="CS67" s="104">
        <v>0</v>
      </c>
      <c r="CT67" s="104">
        <v>0</v>
      </c>
      <c r="CU67" s="104">
        <v>0</v>
      </c>
      <c r="CV67" s="104">
        <v>0</v>
      </c>
      <c r="CW67" s="104">
        <v>0</v>
      </c>
      <c r="CX67" s="104">
        <v>0</v>
      </c>
      <c r="CY67" s="104">
        <v>0</v>
      </c>
      <c r="CZ67" s="104">
        <v>0</v>
      </c>
      <c r="DA67" s="104">
        <v>0</v>
      </c>
      <c r="DB67" s="104">
        <v>0</v>
      </c>
      <c r="DC67" s="104">
        <v>0</v>
      </c>
      <c r="DD67" s="104">
        <v>0</v>
      </c>
      <c r="DE67" s="104">
        <v>0</v>
      </c>
      <c r="DF67" s="104">
        <v>0</v>
      </c>
      <c r="DG67" s="104">
        <v>0</v>
      </c>
      <c r="DH67" s="104">
        <v>0</v>
      </c>
      <c r="DI67" s="104">
        <v>0</v>
      </c>
      <c r="DJ67" s="104">
        <v>0</v>
      </c>
      <c r="DK67" s="104">
        <v>0</v>
      </c>
      <c r="DL67" s="104">
        <v>0</v>
      </c>
      <c r="DM67" s="104">
        <v>0</v>
      </c>
      <c r="DN67" s="104">
        <v>0</v>
      </c>
      <c r="DO67" s="104">
        <v>0</v>
      </c>
      <c r="DP67" s="104">
        <v>0</v>
      </c>
      <c r="DQ67" s="104">
        <v>0</v>
      </c>
      <c r="DR67" s="104">
        <v>0</v>
      </c>
      <c r="DS67" s="104">
        <v>0</v>
      </c>
      <c r="DT67" s="104">
        <v>0</v>
      </c>
      <c r="DU67" s="104">
        <v>0</v>
      </c>
      <c r="DV67" s="104">
        <v>0</v>
      </c>
      <c r="DW67" s="104">
        <v>0</v>
      </c>
      <c r="DX67" s="104">
        <v>0</v>
      </c>
      <c r="DY67" s="104">
        <v>0</v>
      </c>
      <c r="DZ67" s="104">
        <v>0</v>
      </c>
      <c r="EA67" s="104">
        <v>0</v>
      </c>
      <c r="EB67" s="104">
        <v>0</v>
      </c>
      <c r="EC67" s="104">
        <v>0</v>
      </c>
      <c r="ED67" s="104">
        <v>0</v>
      </c>
      <c r="EE67" s="104">
        <v>0</v>
      </c>
      <c r="EF67" s="104">
        <v>0</v>
      </c>
      <c r="EG67" s="104">
        <v>0</v>
      </c>
      <c r="EH67" s="104">
        <v>0</v>
      </c>
      <c r="EI67" s="104">
        <v>0</v>
      </c>
      <c r="EJ67" s="104">
        <v>0</v>
      </c>
      <c r="EK67" s="104">
        <v>0</v>
      </c>
      <c r="EL67" s="104">
        <v>0</v>
      </c>
      <c r="EM67" s="104">
        <v>0</v>
      </c>
      <c r="EN67" s="104">
        <v>0</v>
      </c>
      <c r="EO67" s="104">
        <v>0</v>
      </c>
      <c r="EP67" s="104">
        <v>826.248447972044</v>
      </c>
      <c r="EQ67" s="104">
        <v>140.68554654659127</v>
      </c>
      <c r="ER67" s="104">
        <v>0</v>
      </c>
      <c r="ES67" s="104">
        <v>0</v>
      </c>
      <c r="ET67" s="104">
        <v>0</v>
      </c>
      <c r="EU67" s="104">
        <v>0</v>
      </c>
      <c r="EV67" s="104">
        <v>0</v>
      </c>
      <c r="EW67" s="104">
        <v>0</v>
      </c>
      <c r="EX67" s="104">
        <v>0</v>
      </c>
      <c r="EY67" s="104">
        <v>0</v>
      </c>
      <c r="EZ67" s="104">
        <v>0</v>
      </c>
      <c r="FA67" s="104">
        <v>609.63736836856231</v>
      </c>
      <c r="FB67" s="104">
        <v>591.77253706105853</v>
      </c>
      <c r="FC67" s="104">
        <v>88.301890337372285</v>
      </c>
      <c r="FD67" s="104">
        <v>0</v>
      </c>
      <c r="FE67" s="104">
        <v>2786.9136839705702</v>
      </c>
      <c r="FF67" s="104">
        <v>1967.3645477388402</v>
      </c>
      <c r="FG67" s="104">
        <v>2360.3908365039206</v>
      </c>
      <c r="FH67" s="104">
        <v>0</v>
      </c>
      <c r="FI67" s="104">
        <v>0</v>
      </c>
      <c r="FJ67" s="104">
        <v>0</v>
      </c>
      <c r="FK67" s="104">
        <v>0</v>
      </c>
      <c r="FL67" s="104">
        <v>32299.615003966614</v>
      </c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6">
        <v>41670.929862465571</v>
      </c>
      <c r="GQ67" s="6"/>
      <c r="GR67" s="6">
        <f t="shared" si="11"/>
        <v>0</v>
      </c>
      <c r="GS67" s="6">
        <v>41670.929862465564</v>
      </c>
      <c r="GT67" s="92">
        <v>-7.2759576141834259E-12</v>
      </c>
      <c r="GV67" s="2">
        <v>0</v>
      </c>
      <c r="GW67" s="6">
        <v>0</v>
      </c>
      <c r="GX67" s="6">
        <v>41670.929862465578</v>
      </c>
      <c r="GY67" s="92">
        <v>7.2759576141834259E-12</v>
      </c>
    </row>
    <row r="68" spans="2:207" outlineLevel="1" x14ac:dyDescent="0.2">
      <c r="B68" s="103" t="s">
        <v>275</v>
      </c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104">
        <v>0</v>
      </c>
      <c r="BN68" s="104">
        <v>0</v>
      </c>
      <c r="BO68" s="104">
        <v>0</v>
      </c>
      <c r="BP68" s="104">
        <v>0</v>
      </c>
      <c r="BQ68" s="104">
        <v>0</v>
      </c>
      <c r="BR68" s="104">
        <v>0</v>
      </c>
      <c r="BS68" s="104">
        <v>0</v>
      </c>
      <c r="BT68" s="104">
        <v>0</v>
      </c>
      <c r="BU68" s="104">
        <v>0</v>
      </c>
      <c r="BV68" s="104">
        <v>0</v>
      </c>
      <c r="BW68" s="104">
        <v>0</v>
      </c>
      <c r="BX68" s="104">
        <v>0</v>
      </c>
      <c r="BY68" s="104">
        <v>0</v>
      </c>
      <c r="BZ68" s="104">
        <v>0</v>
      </c>
      <c r="CA68" s="104">
        <v>0</v>
      </c>
      <c r="CB68" s="104">
        <v>0</v>
      </c>
      <c r="CC68" s="104">
        <v>0</v>
      </c>
      <c r="CD68" s="104">
        <v>0</v>
      </c>
      <c r="CE68" s="104">
        <v>0</v>
      </c>
      <c r="CF68" s="104">
        <v>0</v>
      </c>
      <c r="CG68" s="104">
        <v>0</v>
      </c>
      <c r="CH68" s="104">
        <v>0</v>
      </c>
      <c r="CI68" s="104">
        <v>0</v>
      </c>
      <c r="CJ68" s="104">
        <v>0</v>
      </c>
      <c r="CK68" s="104">
        <v>0</v>
      </c>
      <c r="CL68" s="104">
        <v>0</v>
      </c>
      <c r="CM68" s="104">
        <v>0</v>
      </c>
      <c r="CN68" s="104">
        <v>0</v>
      </c>
      <c r="CO68" s="104">
        <v>0</v>
      </c>
      <c r="CP68" s="104">
        <v>0</v>
      </c>
      <c r="CQ68" s="104">
        <v>0</v>
      </c>
      <c r="CR68" s="104">
        <v>0</v>
      </c>
      <c r="CS68" s="104">
        <v>0</v>
      </c>
      <c r="CT68" s="104">
        <v>0</v>
      </c>
      <c r="CU68" s="104">
        <v>0</v>
      </c>
      <c r="CV68" s="104">
        <v>0</v>
      </c>
      <c r="CW68" s="104">
        <v>0</v>
      </c>
      <c r="CX68" s="104">
        <v>0</v>
      </c>
      <c r="CY68" s="104">
        <v>0</v>
      </c>
      <c r="CZ68" s="104">
        <v>0</v>
      </c>
      <c r="DA68" s="104">
        <v>0</v>
      </c>
      <c r="DB68" s="104">
        <v>0</v>
      </c>
      <c r="DC68" s="104">
        <v>0</v>
      </c>
      <c r="DD68" s="104">
        <v>0</v>
      </c>
      <c r="DE68" s="104">
        <v>0</v>
      </c>
      <c r="DF68" s="104">
        <v>0</v>
      </c>
      <c r="DG68" s="104">
        <v>0</v>
      </c>
      <c r="DH68" s="104">
        <v>0</v>
      </c>
      <c r="DI68" s="104">
        <v>0</v>
      </c>
      <c r="DJ68" s="104">
        <v>0</v>
      </c>
      <c r="DK68" s="104">
        <v>0</v>
      </c>
      <c r="DL68" s="104">
        <v>0</v>
      </c>
      <c r="DM68" s="104">
        <v>13.916166493501823</v>
      </c>
      <c r="DN68" s="104">
        <v>0</v>
      </c>
      <c r="DO68" s="104">
        <v>0</v>
      </c>
      <c r="DP68" s="104">
        <v>0</v>
      </c>
      <c r="DQ68" s="104">
        <v>0</v>
      </c>
      <c r="DR68" s="104">
        <v>0</v>
      </c>
      <c r="DS68" s="104">
        <v>0</v>
      </c>
      <c r="DT68" s="104">
        <v>0</v>
      </c>
      <c r="DU68" s="104">
        <v>0</v>
      </c>
      <c r="DV68" s="104">
        <v>0</v>
      </c>
      <c r="DW68" s="104">
        <v>0</v>
      </c>
      <c r="DX68" s="104">
        <v>0</v>
      </c>
      <c r="DY68" s="104">
        <v>0</v>
      </c>
      <c r="DZ68" s="104">
        <v>0</v>
      </c>
      <c r="EA68" s="104">
        <v>0</v>
      </c>
      <c r="EB68" s="104">
        <v>0</v>
      </c>
      <c r="EC68" s="104">
        <v>0</v>
      </c>
      <c r="ED68" s="104">
        <v>0</v>
      </c>
      <c r="EE68" s="104">
        <v>0</v>
      </c>
      <c r="EF68" s="104">
        <v>0</v>
      </c>
      <c r="EG68" s="104">
        <v>0</v>
      </c>
      <c r="EH68" s="104">
        <v>0</v>
      </c>
      <c r="EI68" s="104">
        <v>0</v>
      </c>
      <c r="EJ68" s="104">
        <v>0</v>
      </c>
      <c r="EK68" s="104">
        <v>0</v>
      </c>
      <c r="EL68" s="104">
        <v>0</v>
      </c>
      <c r="EM68" s="104">
        <v>0</v>
      </c>
      <c r="EN68" s="104">
        <v>0</v>
      </c>
      <c r="EO68" s="104">
        <v>0</v>
      </c>
      <c r="EP68" s="104">
        <v>0</v>
      </c>
      <c r="EQ68" s="104">
        <v>0</v>
      </c>
      <c r="ER68" s="104">
        <v>0</v>
      </c>
      <c r="ES68" s="104">
        <v>0</v>
      </c>
      <c r="ET68" s="104">
        <v>0</v>
      </c>
      <c r="EU68" s="104">
        <v>0</v>
      </c>
      <c r="EV68" s="104">
        <v>0</v>
      </c>
      <c r="EW68" s="104">
        <v>0</v>
      </c>
      <c r="EX68" s="104">
        <v>0</v>
      </c>
      <c r="EY68" s="104">
        <v>0</v>
      </c>
      <c r="EZ68" s="104">
        <v>0</v>
      </c>
      <c r="FA68" s="104">
        <v>7.9520951391438972</v>
      </c>
      <c r="FB68" s="104">
        <v>12.922154601108838</v>
      </c>
      <c r="FC68" s="104">
        <v>0</v>
      </c>
      <c r="FD68" s="104">
        <v>0</v>
      </c>
      <c r="FE68" s="104">
        <v>0</v>
      </c>
      <c r="FF68" s="104">
        <v>0</v>
      </c>
      <c r="FG68" s="104">
        <v>0</v>
      </c>
      <c r="FH68" s="104">
        <v>0</v>
      </c>
      <c r="FI68" s="104">
        <v>0</v>
      </c>
      <c r="FJ68" s="104">
        <v>0</v>
      </c>
      <c r="FK68" s="104">
        <v>0</v>
      </c>
      <c r="FL68" s="104">
        <v>5178.8019593674644</v>
      </c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6">
        <v>5213.5923756012189</v>
      </c>
      <c r="GQ68" s="6"/>
      <c r="GR68" s="6">
        <f t="shared" si="11"/>
        <v>0</v>
      </c>
      <c r="GS68" s="6">
        <v>5213.592375601218</v>
      </c>
      <c r="GT68" s="92">
        <v>-9.0949470177292824E-13</v>
      </c>
      <c r="GV68" s="2">
        <v>0</v>
      </c>
      <c r="GW68" s="6">
        <v>0</v>
      </c>
      <c r="GX68" s="6">
        <v>5213.5923756012207</v>
      </c>
      <c r="GY68" s="92">
        <v>1.8189894035458565E-12</v>
      </c>
    </row>
    <row r="69" spans="2:207" x14ac:dyDescent="0.2">
      <c r="B69" s="103" t="s">
        <v>276</v>
      </c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104">
        <v>223.46195413357975</v>
      </c>
      <c r="BN69" s="104">
        <v>0</v>
      </c>
      <c r="BO69" s="104">
        <v>0</v>
      </c>
      <c r="BP69" s="104">
        <v>71.45189361071769</v>
      </c>
      <c r="BQ69" s="104">
        <v>0</v>
      </c>
      <c r="BR69" s="104">
        <v>34.941715568254118</v>
      </c>
      <c r="BS69" s="104">
        <v>427.21939432393827</v>
      </c>
      <c r="BT69" s="104">
        <v>0</v>
      </c>
      <c r="BU69" s="104">
        <v>0</v>
      </c>
      <c r="BV69" s="104">
        <v>4663.5379973991576</v>
      </c>
      <c r="BW69" s="104">
        <v>1915.7143850082487</v>
      </c>
      <c r="BX69" s="104">
        <v>1019.3933837487815</v>
      </c>
      <c r="BY69" s="104">
        <v>1193.2474299011733</v>
      </c>
      <c r="BZ69" s="104">
        <v>0</v>
      </c>
      <c r="CA69" s="104">
        <v>0</v>
      </c>
      <c r="CB69" s="104">
        <v>0</v>
      </c>
      <c r="CC69" s="104">
        <v>0</v>
      </c>
      <c r="CD69" s="104">
        <v>0</v>
      </c>
      <c r="CE69" s="104">
        <v>4038.3982052015281</v>
      </c>
      <c r="CF69" s="104">
        <v>0</v>
      </c>
      <c r="CG69" s="104">
        <v>0</v>
      </c>
      <c r="CH69" s="104">
        <v>0</v>
      </c>
      <c r="CI69" s="104">
        <v>0</v>
      </c>
      <c r="CJ69" s="104">
        <v>42.759226654224278</v>
      </c>
      <c r="CK69" s="104">
        <v>0</v>
      </c>
      <c r="CL69" s="104">
        <v>0</v>
      </c>
      <c r="CM69" s="104">
        <v>0</v>
      </c>
      <c r="CN69" s="104">
        <v>0</v>
      </c>
      <c r="CO69" s="104">
        <v>520.25348201544648</v>
      </c>
      <c r="CP69" s="104">
        <v>0</v>
      </c>
      <c r="CQ69" s="104">
        <v>0</v>
      </c>
      <c r="CR69" s="104">
        <v>6513.7190307020928</v>
      </c>
      <c r="CS69" s="104">
        <v>1611.7953906199205</v>
      </c>
      <c r="CT69" s="104">
        <v>0</v>
      </c>
      <c r="CU69" s="104">
        <v>1609.9974610475822</v>
      </c>
      <c r="CV69" s="104">
        <v>0</v>
      </c>
      <c r="CW69" s="104">
        <v>0</v>
      </c>
      <c r="CX69" s="104">
        <v>0</v>
      </c>
      <c r="CY69" s="104">
        <v>0</v>
      </c>
      <c r="CZ69" s="104">
        <v>0</v>
      </c>
      <c r="DA69" s="104">
        <v>0</v>
      </c>
      <c r="DB69" s="104">
        <v>221.65088205967021</v>
      </c>
      <c r="DC69" s="104">
        <v>0</v>
      </c>
      <c r="DD69" s="104">
        <v>0</v>
      </c>
      <c r="DE69" s="104">
        <v>0</v>
      </c>
      <c r="DF69" s="104">
        <v>0</v>
      </c>
      <c r="DG69" s="104">
        <v>0</v>
      </c>
      <c r="DH69" s="104">
        <v>0</v>
      </c>
      <c r="DI69" s="104">
        <v>0</v>
      </c>
      <c r="DJ69" s="104">
        <v>0</v>
      </c>
      <c r="DK69" s="104">
        <v>0</v>
      </c>
      <c r="DL69" s="104">
        <v>0</v>
      </c>
      <c r="DM69" s="104">
        <v>0</v>
      </c>
      <c r="DN69" s="104">
        <v>0</v>
      </c>
      <c r="DO69" s="104">
        <v>720.63655967797956</v>
      </c>
      <c r="DP69" s="104">
        <v>1370.3386807898819</v>
      </c>
      <c r="DQ69" s="104">
        <v>0</v>
      </c>
      <c r="DR69" s="104">
        <v>0</v>
      </c>
      <c r="DS69" s="104">
        <v>0</v>
      </c>
      <c r="DT69" s="104">
        <v>0</v>
      </c>
      <c r="DU69" s="104">
        <v>0</v>
      </c>
      <c r="DV69" s="104">
        <v>0</v>
      </c>
      <c r="DW69" s="104">
        <v>0</v>
      </c>
      <c r="DX69" s="104">
        <v>0</v>
      </c>
      <c r="DY69" s="104">
        <v>0</v>
      </c>
      <c r="DZ69" s="104">
        <v>0</v>
      </c>
      <c r="EA69" s="104">
        <v>0</v>
      </c>
      <c r="EB69" s="104">
        <v>0</v>
      </c>
      <c r="EC69" s="104">
        <v>0</v>
      </c>
      <c r="ED69" s="104">
        <v>0</v>
      </c>
      <c r="EE69" s="104">
        <v>0</v>
      </c>
      <c r="EF69" s="104">
        <v>194.29331832711381</v>
      </c>
      <c r="EG69" s="104">
        <v>0</v>
      </c>
      <c r="EH69" s="104">
        <v>0</v>
      </c>
      <c r="EI69" s="104">
        <v>0</v>
      </c>
      <c r="EJ69" s="104">
        <v>0</v>
      </c>
      <c r="EK69" s="104">
        <v>0</v>
      </c>
      <c r="EL69" s="104">
        <v>0</v>
      </c>
      <c r="EM69" s="104">
        <v>0</v>
      </c>
      <c r="EN69" s="104">
        <v>65793.296139853643</v>
      </c>
      <c r="EO69" s="104">
        <v>117427.29138581298</v>
      </c>
      <c r="EP69" s="104">
        <v>0</v>
      </c>
      <c r="EQ69" s="104">
        <v>12503.307959463174</v>
      </c>
      <c r="ER69" s="104">
        <v>8505.0232156232596</v>
      </c>
      <c r="ES69" s="104">
        <v>46120.397730658318</v>
      </c>
      <c r="ET69" s="104">
        <v>0</v>
      </c>
      <c r="EU69" s="104">
        <v>0</v>
      </c>
      <c r="EV69" s="104">
        <v>0</v>
      </c>
      <c r="EW69" s="104">
        <v>0</v>
      </c>
      <c r="EX69" s="104">
        <v>68050.737781883741</v>
      </c>
      <c r="EY69" s="104">
        <v>0</v>
      </c>
      <c r="EZ69" s="104">
        <v>0</v>
      </c>
      <c r="FA69" s="104">
        <v>0</v>
      </c>
      <c r="FB69" s="104">
        <v>0</v>
      </c>
      <c r="FC69" s="104">
        <v>0</v>
      </c>
      <c r="FD69" s="104">
        <v>0</v>
      </c>
      <c r="FE69" s="104">
        <v>0</v>
      </c>
      <c r="FF69" s="104">
        <v>0</v>
      </c>
      <c r="FG69" s="104">
        <v>0</v>
      </c>
      <c r="FH69" s="104">
        <v>0</v>
      </c>
      <c r="FI69" s="104">
        <v>0</v>
      </c>
      <c r="FJ69" s="104">
        <v>0</v>
      </c>
      <c r="FK69" s="104">
        <v>0</v>
      </c>
      <c r="FL69" s="104">
        <v>115632.81616782524</v>
      </c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6">
        <v>460425.68077190965</v>
      </c>
      <c r="GQ69" s="6"/>
      <c r="GR69" s="6">
        <f t="shared" si="11"/>
        <v>0</v>
      </c>
      <c r="GS69" s="6">
        <v>460425.68077190954</v>
      </c>
      <c r="GT69" s="92">
        <v>-1.1641532182693481E-10</v>
      </c>
      <c r="GV69" s="2">
        <v>0</v>
      </c>
      <c r="GW69" s="6">
        <v>0</v>
      </c>
      <c r="GX69" s="6">
        <v>460425.68077190977</v>
      </c>
      <c r="GY69" s="92">
        <v>1.1641532182693481E-10</v>
      </c>
    </row>
    <row r="70" spans="2:207" x14ac:dyDescent="0.2">
      <c r="B70" s="103" t="s">
        <v>55</v>
      </c>
      <c r="C70" s="104">
        <v>5098.0941381652992</v>
      </c>
      <c r="D70" s="104">
        <v>544.43030301763417</v>
      </c>
      <c r="E70" s="104">
        <v>58.804165642517141</v>
      </c>
      <c r="F70" s="104">
        <v>11.294066712845146</v>
      </c>
      <c r="G70" s="104">
        <v>1.0569969661594671</v>
      </c>
      <c r="H70" s="104">
        <v>4.0238384025957217</v>
      </c>
      <c r="I70" s="104">
        <v>5.0157736599347515</v>
      </c>
      <c r="J70" s="104">
        <v>48128.350653719906</v>
      </c>
      <c r="K70" s="104">
        <v>10261.047169097736</v>
      </c>
      <c r="L70" s="104">
        <v>1847.3143537356259</v>
      </c>
      <c r="M70" s="104">
        <v>42.485905594095755</v>
      </c>
      <c r="N70" s="104">
        <v>0.62832760072845928</v>
      </c>
      <c r="O70" s="104">
        <v>76.585242920231735</v>
      </c>
      <c r="P70" s="104">
        <v>28.36231963249978</v>
      </c>
      <c r="Q70" s="104">
        <v>136.56611373298495</v>
      </c>
      <c r="R70" s="104">
        <v>77.176733847376738</v>
      </c>
      <c r="S70" s="104">
        <v>107.27930930136577</v>
      </c>
      <c r="T70" s="104">
        <v>102.78217409425032</v>
      </c>
      <c r="U70" s="104">
        <v>335.56029984301659</v>
      </c>
      <c r="V70" s="104">
        <v>953.08588016519639</v>
      </c>
      <c r="W70" s="104">
        <v>9.7912515890229308</v>
      </c>
      <c r="X70" s="104">
        <v>13.432588791240001</v>
      </c>
      <c r="Y70" s="104">
        <v>61.747708399418087</v>
      </c>
      <c r="Z70" s="104">
        <v>11.142329239907211</v>
      </c>
      <c r="AA70" s="104">
        <v>83.364492250592974</v>
      </c>
      <c r="AB70" s="104">
        <v>55.18877437592397</v>
      </c>
      <c r="AC70" s="104">
        <v>148.18998234786358</v>
      </c>
      <c r="AD70" s="104">
        <v>104.3106892821193</v>
      </c>
      <c r="AE70" s="104">
        <v>0</v>
      </c>
      <c r="AF70" s="104">
        <v>23.908319755566989</v>
      </c>
      <c r="AG70" s="104">
        <v>110.88344230048547</v>
      </c>
      <c r="AH70" s="104">
        <v>67.955740565683286</v>
      </c>
      <c r="AI70" s="104">
        <v>22.715707142463465</v>
      </c>
      <c r="AJ70" s="104">
        <v>421.11142337600779</v>
      </c>
      <c r="AK70" s="104">
        <v>24.759333225019269</v>
      </c>
      <c r="AL70" s="104">
        <v>0</v>
      </c>
      <c r="AM70" s="104">
        <v>6.228469705647913</v>
      </c>
      <c r="AN70" s="104">
        <v>21.77375649830924</v>
      </c>
      <c r="AO70" s="104">
        <v>7.2504708907103987</v>
      </c>
      <c r="AP70" s="104">
        <v>0</v>
      </c>
      <c r="AQ70" s="104">
        <v>298.92650628980829</v>
      </c>
      <c r="AR70" s="104">
        <v>1.8423502245622343</v>
      </c>
      <c r="AS70" s="104">
        <v>4.8607387515053113E-2</v>
      </c>
      <c r="AT70" s="104">
        <v>0.43165295953430555</v>
      </c>
      <c r="AU70" s="104">
        <v>0.49103675824796478</v>
      </c>
      <c r="AV70" s="104">
        <v>3.5148954624447427E-2</v>
      </c>
      <c r="AW70" s="104">
        <v>0</v>
      </c>
      <c r="AX70" s="104">
        <v>0</v>
      </c>
      <c r="AY70" s="104">
        <v>0</v>
      </c>
      <c r="AZ70" s="104">
        <v>61.843534663215031</v>
      </c>
      <c r="BA70" s="104">
        <v>5.4861531797722538</v>
      </c>
      <c r="BB70" s="104">
        <v>17.923804185676403</v>
      </c>
      <c r="BC70" s="104">
        <v>2.1574602203273967</v>
      </c>
      <c r="BD70" s="104">
        <v>78.855801399165045</v>
      </c>
      <c r="BE70" s="104">
        <v>268.89109372911696</v>
      </c>
      <c r="BF70" s="104">
        <v>58.18838486652681</v>
      </c>
      <c r="BG70" s="104">
        <v>208.60070910197416</v>
      </c>
      <c r="BH70" s="104">
        <v>0.97556703397241573</v>
      </c>
      <c r="BI70" s="104">
        <v>2.9431625141929043</v>
      </c>
      <c r="BJ70" s="104">
        <v>60.156202830192875</v>
      </c>
      <c r="BK70" s="104">
        <v>5.9756279605819369</v>
      </c>
      <c r="BL70" s="104">
        <v>959.46205257674092</v>
      </c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>
        <v>0</v>
      </c>
      <c r="FN70" s="40"/>
      <c r="FO70" s="40"/>
      <c r="FP70" s="40"/>
      <c r="FQ70" s="40"/>
      <c r="FR70" s="40"/>
      <c r="FS70" s="40"/>
      <c r="FT70" s="105">
        <v>8652.1101845871508</v>
      </c>
      <c r="FU70" s="105">
        <v>10092.322766121048</v>
      </c>
      <c r="FV70" s="105">
        <v>8875.499024712919</v>
      </c>
      <c r="FW70" s="105">
        <v>8397.2238016251886</v>
      </c>
      <c r="FX70" s="105">
        <v>8118.0173020712482</v>
      </c>
      <c r="FY70" s="105">
        <v>7535.9003144830485</v>
      </c>
      <c r="FZ70" s="105">
        <v>7315.3273277210919</v>
      </c>
      <c r="GA70" s="105">
        <v>7952.0081520652129</v>
      </c>
      <c r="GB70" s="105">
        <v>7669.022945367964</v>
      </c>
      <c r="GC70" s="105">
        <v>2135.8570441267543</v>
      </c>
      <c r="GD70" s="105">
        <v>1900.4878826196248</v>
      </c>
      <c r="GE70" s="105">
        <v>2686.9721343597321</v>
      </c>
      <c r="GF70" s="105">
        <v>3547.9797379072256</v>
      </c>
      <c r="GG70" s="105">
        <v>0</v>
      </c>
      <c r="GH70" s="40">
        <v>0</v>
      </c>
      <c r="GI70" s="40"/>
      <c r="GJ70" s="40"/>
      <c r="GK70" s="40"/>
      <c r="GL70" s="40"/>
      <c r="GM70" s="40">
        <v>0</v>
      </c>
      <c r="GN70" s="40">
        <v>-134.70848470562487</v>
      </c>
      <c r="GO70" s="40">
        <v>24490.805119692399</v>
      </c>
      <c r="GP70" s="6">
        <v>180281.75835517872</v>
      </c>
      <c r="GQ70" s="6"/>
      <c r="GR70" s="6">
        <f t="shared" si="11"/>
        <v>109234.82525275496</v>
      </c>
      <c r="GS70" s="6">
        <v>180281.75835517875</v>
      </c>
      <c r="GT70" s="92">
        <v>2.9103830456733704E-11</v>
      </c>
      <c r="GV70" s="2">
        <v>0</v>
      </c>
      <c r="GW70" s="6">
        <v>109234.82525275496</v>
      </c>
      <c r="GX70" s="6">
        <v>180281.75835517878</v>
      </c>
      <c r="GY70" s="92">
        <v>5.8207660913467407E-11</v>
      </c>
    </row>
    <row r="71" spans="2:207" outlineLevel="1" x14ac:dyDescent="0.2">
      <c r="B71" s="103" t="s">
        <v>412</v>
      </c>
      <c r="C71" s="104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29237.086523266415</v>
      </c>
      <c r="K71" s="104">
        <v>212.59746436319406</v>
      </c>
      <c r="L71" s="104">
        <v>3834.65414757708</v>
      </c>
      <c r="M71" s="104">
        <v>0</v>
      </c>
      <c r="N71" s="104">
        <v>4152.0630557129116</v>
      </c>
      <c r="O71" s="104">
        <v>824.09051792089679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392.6820383506336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1364.8121339206332</v>
      </c>
      <c r="AK71" s="104">
        <v>0</v>
      </c>
      <c r="AL71" s="104">
        <v>0</v>
      </c>
      <c r="AM71" s="104">
        <v>0</v>
      </c>
      <c r="AN71" s="104">
        <v>0</v>
      </c>
      <c r="AO71" s="104">
        <v>0</v>
      </c>
      <c r="AP71" s="104">
        <v>0</v>
      </c>
      <c r="AQ71" s="104">
        <v>0</v>
      </c>
      <c r="AR71" s="104">
        <v>0</v>
      </c>
      <c r="AS71" s="104">
        <v>0</v>
      </c>
      <c r="AT71" s="104">
        <v>0</v>
      </c>
      <c r="AU71" s="104">
        <v>0</v>
      </c>
      <c r="AV71" s="104">
        <v>0</v>
      </c>
      <c r="AW71" s="104">
        <v>0</v>
      </c>
      <c r="AX71" s="104">
        <v>0</v>
      </c>
      <c r="AY71" s="104">
        <v>0</v>
      </c>
      <c r="AZ71" s="104">
        <v>0</v>
      </c>
      <c r="BA71" s="104">
        <v>0</v>
      </c>
      <c r="BB71" s="104">
        <v>0</v>
      </c>
      <c r="BC71" s="104">
        <v>0</v>
      </c>
      <c r="BD71" s="104">
        <v>0</v>
      </c>
      <c r="BE71" s="104">
        <v>0</v>
      </c>
      <c r="BF71" s="104">
        <v>0</v>
      </c>
      <c r="BG71" s="104">
        <v>0</v>
      </c>
      <c r="BH71" s="104">
        <v>0</v>
      </c>
      <c r="BI71" s="104">
        <v>0</v>
      </c>
      <c r="BJ71" s="104">
        <v>0</v>
      </c>
      <c r="BK71" s="104">
        <v>0</v>
      </c>
      <c r="BL71" s="104">
        <v>2870.2957291718972</v>
      </c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>
        <v>0</v>
      </c>
      <c r="FN71" s="40"/>
      <c r="FO71" s="40"/>
      <c r="FP71" s="40"/>
      <c r="FQ71" s="40"/>
      <c r="FR71" s="40"/>
      <c r="FS71" s="40"/>
      <c r="FT71" s="105">
        <v>387.10969897651904</v>
      </c>
      <c r="FU71" s="105">
        <v>730.60295056367931</v>
      </c>
      <c r="FV71" s="105">
        <v>771.15622275100816</v>
      </c>
      <c r="FW71" s="105">
        <v>708.87289921943284</v>
      </c>
      <c r="FX71" s="105">
        <v>617.08804935258695</v>
      </c>
      <c r="FY71" s="105">
        <v>393.40039748291804</v>
      </c>
      <c r="FZ71" s="105">
        <v>453.35618184504597</v>
      </c>
      <c r="GA71" s="105">
        <v>933.44534474829891</v>
      </c>
      <c r="GB71" s="105">
        <v>1736.4205391321848</v>
      </c>
      <c r="GC71" s="105">
        <v>1361.6648336381038</v>
      </c>
      <c r="GD71" s="105">
        <v>605.00813007943225</v>
      </c>
      <c r="GE71" s="105">
        <v>1568.2657436958043</v>
      </c>
      <c r="GF71" s="105">
        <v>933.24466593880186</v>
      </c>
      <c r="GG71" s="105">
        <v>2931.7736826633627</v>
      </c>
      <c r="GH71" s="40">
        <v>0</v>
      </c>
      <c r="GI71" s="40"/>
      <c r="GJ71" s="40"/>
      <c r="GK71" s="40"/>
      <c r="GL71" s="40"/>
      <c r="GM71" s="40">
        <v>0</v>
      </c>
      <c r="GN71" s="40">
        <v>-486.24147574231029</v>
      </c>
      <c r="GO71" s="40">
        <v>3618.5168897171297</v>
      </c>
      <c r="GP71" s="6">
        <v>60151.966364345659</v>
      </c>
      <c r="GQ71" s="6"/>
      <c r="GR71" s="6">
        <f t="shared" si="11"/>
        <v>17263.684754062</v>
      </c>
      <c r="GS71" s="6">
        <v>60151.966364345673</v>
      </c>
      <c r="GT71" s="92">
        <v>1.4551915228366852E-11</v>
      </c>
      <c r="GV71" s="2">
        <v>0</v>
      </c>
      <c r="GW71" s="6">
        <v>17263.684754062</v>
      </c>
      <c r="GX71" s="6">
        <v>60151.966364345652</v>
      </c>
      <c r="GY71" s="92">
        <v>-7.2759576141834259E-12</v>
      </c>
    </row>
    <row r="72" spans="2:207" outlineLevel="1" x14ac:dyDescent="0.2">
      <c r="B72" s="103" t="s">
        <v>56</v>
      </c>
      <c r="C72" s="104">
        <v>0</v>
      </c>
      <c r="D72" s="104">
        <v>0</v>
      </c>
      <c r="E72" s="104">
        <v>0</v>
      </c>
      <c r="F72" s="104">
        <v>0</v>
      </c>
      <c r="G72" s="104">
        <v>0</v>
      </c>
      <c r="H72" s="104">
        <v>0</v>
      </c>
      <c r="I72" s="104">
        <v>0</v>
      </c>
      <c r="J72" s="104">
        <v>0</v>
      </c>
      <c r="K72" s="104">
        <v>0</v>
      </c>
      <c r="L72" s="104">
        <v>0</v>
      </c>
      <c r="M72" s="104">
        <v>0</v>
      </c>
      <c r="N72" s="104">
        <v>0</v>
      </c>
      <c r="O72" s="104">
        <v>0</v>
      </c>
      <c r="P72" s="104">
        <v>6712.5038060356428</v>
      </c>
      <c r="Q72" s="104">
        <v>8285.5314617996173</v>
      </c>
      <c r="R72" s="104">
        <v>97.06450312735403</v>
      </c>
      <c r="S72" s="104">
        <v>0</v>
      </c>
      <c r="T72" s="104">
        <v>0</v>
      </c>
      <c r="U72" s="104">
        <v>27.012640374408711</v>
      </c>
      <c r="V72" s="104">
        <v>24.123906089014959</v>
      </c>
      <c r="W72" s="104">
        <v>0</v>
      </c>
      <c r="X72" s="104">
        <v>0</v>
      </c>
      <c r="Y72" s="104">
        <v>0</v>
      </c>
      <c r="Z72" s="104">
        <v>0</v>
      </c>
      <c r="AA72" s="104">
        <v>0</v>
      </c>
      <c r="AB72" s="104">
        <v>0</v>
      </c>
      <c r="AC72" s="104">
        <v>0</v>
      </c>
      <c r="AD72" s="104">
        <v>0</v>
      </c>
      <c r="AE72" s="104">
        <v>0</v>
      </c>
      <c r="AF72" s="104">
        <v>0</v>
      </c>
      <c r="AG72" s="104">
        <v>0</v>
      </c>
      <c r="AH72" s="104">
        <v>0</v>
      </c>
      <c r="AI72" s="104">
        <v>292.82946814809299</v>
      </c>
      <c r="AJ72" s="104">
        <v>18.155360181309025</v>
      </c>
      <c r="AK72" s="104">
        <v>0</v>
      </c>
      <c r="AL72" s="104">
        <v>0</v>
      </c>
      <c r="AM72" s="104">
        <v>0</v>
      </c>
      <c r="AN72" s="104">
        <v>0</v>
      </c>
      <c r="AO72" s="104">
        <v>0</v>
      </c>
      <c r="AP72" s="104">
        <v>0</v>
      </c>
      <c r="AQ72" s="104">
        <v>0</v>
      </c>
      <c r="AR72" s="104">
        <v>0</v>
      </c>
      <c r="AS72" s="104">
        <v>0</v>
      </c>
      <c r="AT72" s="104">
        <v>0</v>
      </c>
      <c r="AU72" s="104">
        <v>0</v>
      </c>
      <c r="AV72" s="104">
        <v>0</v>
      </c>
      <c r="AW72" s="104">
        <v>0</v>
      </c>
      <c r="AX72" s="104">
        <v>0</v>
      </c>
      <c r="AY72" s="104">
        <v>0</v>
      </c>
      <c r="AZ72" s="104">
        <v>0</v>
      </c>
      <c r="BA72" s="104">
        <v>0</v>
      </c>
      <c r="BB72" s="104">
        <v>0</v>
      </c>
      <c r="BC72" s="104">
        <v>0</v>
      </c>
      <c r="BD72" s="104">
        <v>0</v>
      </c>
      <c r="BE72" s="104">
        <v>0</v>
      </c>
      <c r="BF72" s="104">
        <v>0</v>
      </c>
      <c r="BG72" s="104">
        <v>0</v>
      </c>
      <c r="BH72" s="104">
        <v>0</v>
      </c>
      <c r="BI72" s="104">
        <v>0</v>
      </c>
      <c r="BJ72" s="104">
        <v>0</v>
      </c>
      <c r="BK72" s="104">
        <v>0</v>
      </c>
      <c r="BL72" s="104">
        <v>38.253766335674328</v>
      </c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>
        <v>0</v>
      </c>
      <c r="FN72" s="40"/>
      <c r="FO72" s="40"/>
      <c r="FP72" s="40"/>
      <c r="FQ72" s="40"/>
      <c r="FR72" s="40"/>
      <c r="FS72" s="40"/>
      <c r="FT72" s="105">
        <v>685.38144437792869</v>
      </c>
      <c r="FU72" s="105">
        <v>1215.9931348915545</v>
      </c>
      <c r="FV72" s="105">
        <v>1546.9102165853333</v>
      </c>
      <c r="FW72" s="105">
        <v>677.21426687852056</v>
      </c>
      <c r="FX72" s="105">
        <v>338.32850046933095</v>
      </c>
      <c r="FY72" s="105">
        <v>362.91869881864432</v>
      </c>
      <c r="FZ72" s="105">
        <v>218.7053684545742</v>
      </c>
      <c r="GA72" s="105">
        <v>121.67836802192561</v>
      </c>
      <c r="GB72" s="105">
        <v>538.8866444067304</v>
      </c>
      <c r="GC72" s="105">
        <v>27.918245002597388</v>
      </c>
      <c r="GD72" s="105">
        <v>138.49789491677259</v>
      </c>
      <c r="GE72" s="105">
        <v>209.18556888839672</v>
      </c>
      <c r="GF72" s="105">
        <v>289.82051996578303</v>
      </c>
      <c r="GG72" s="105">
        <v>82.539795098305291</v>
      </c>
      <c r="GH72" s="40">
        <v>0</v>
      </c>
      <c r="GI72" s="40"/>
      <c r="GJ72" s="40"/>
      <c r="GK72" s="40"/>
      <c r="GL72" s="40"/>
      <c r="GM72" s="40">
        <v>0</v>
      </c>
      <c r="GN72" s="40">
        <v>-87.757052489494527</v>
      </c>
      <c r="GO72" s="40">
        <v>741.06917254284008</v>
      </c>
      <c r="GP72" s="6">
        <v>22602.765698920863</v>
      </c>
      <c r="GQ72" s="6"/>
      <c r="GR72" s="6">
        <f t="shared" ref="GR72:GR135" si="12">SUM(FT72:GO72)</f>
        <v>7107.2907868297443</v>
      </c>
      <c r="GS72" s="6">
        <v>22602.765698920866</v>
      </c>
      <c r="GT72" s="92">
        <v>3.637978807091713E-12</v>
      </c>
      <c r="GV72" s="2">
        <v>0</v>
      </c>
      <c r="GW72" s="6">
        <v>7107.2907868297443</v>
      </c>
      <c r="GX72" s="6">
        <v>22602.765698920881</v>
      </c>
      <c r="GY72" s="92">
        <v>1.8189894035458565E-11</v>
      </c>
    </row>
    <row r="73" spans="2:207" outlineLevel="1" x14ac:dyDescent="0.2">
      <c r="B73" s="103" t="s">
        <v>57</v>
      </c>
      <c r="C73" s="104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3674.1516851973829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150.19367755314454</v>
      </c>
      <c r="AK73" s="104">
        <v>8.5935146324248617</v>
      </c>
      <c r="AL73" s="104">
        <v>0</v>
      </c>
      <c r="AM73" s="104">
        <v>0</v>
      </c>
      <c r="AN73" s="104">
        <v>0</v>
      </c>
      <c r="AO73" s="104">
        <v>0</v>
      </c>
      <c r="AP73" s="104">
        <v>0</v>
      </c>
      <c r="AQ73" s="104">
        <v>222.74362927664228</v>
      </c>
      <c r="AR73" s="104">
        <v>6.1581046918216993</v>
      </c>
      <c r="AS73" s="104">
        <v>0.16247148757306507</v>
      </c>
      <c r="AT73" s="104">
        <v>1.4428115132971047</v>
      </c>
      <c r="AU73" s="104">
        <v>1.6413034435865825</v>
      </c>
      <c r="AV73" s="104">
        <v>0.11748631654666773</v>
      </c>
      <c r="AW73" s="104">
        <v>0</v>
      </c>
      <c r="AX73" s="104">
        <v>0</v>
      </c>
      <c r="AY73" s="104">
        <v>0</v>
      </c>
      <c r="AZ73" s="104">
        <v>16.791962760054492</v>
      </c>
      <c r="BA73" s="104">
        <v>1.4896186050869811</v>
      </c>
      <c r="BB73" s="104">
        <v>4.8667310796310925</v>
      </c>
      <c r="BC73" s="104">
        <v>0.5858007916506921</v>
      </c>
      <c r="BD73" s="104">
        <v>21.411190150830127</v>
      </c>
      <c r="BE73" s="104">
        <v>152.39502971834128</v>
      </c>
      <c r="BF73" s="104">
        <v>14.041277916120197</v>
      </c>
      <c r="BG73" s="104">
        <v>50.336859098702838</v>
      </c>
      <c r="BH73" s="104">
        <v>0.23541137747347896</v>
      </c>
      <c r="BI73" s="104">
        <v>0.71020639044356049</v>
      </c>
      <c r="BJ73" s="104">
        <v>14.516126615913839</v>
      </c>
      <c r="BK73" s="104">
        <v>1.4419622244245462</v>
      </c>
      <c r="BL73" s="104">
        <v>431.51274347288734</v>
      </c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>
        <v>0</v>
      </c>
      <c r="FN73" s="40"/>
      <c r="FO73" s="40"/>
      <c r="FP73" s="40"/>
      <c r="FQ73" s="40"/>
      <c r="FR73" s="40"/>
      <c r="FS73" s="40"/>
      <c r="FT73" s="105">
        <v>68.316070204489108</v>
      </c>
      <c r="FU73" s="105">
        <v>128.93482801975136</v>
      </c>
      <c r="FV73" s="105">
        <v>136.09155955372248</v>
      </c>
      <c r="FW73" s="105">
        <v>125.09996746961374</v>
      </c>
      <c r="FX73" s="105">
        <v>108.90202599775134</v>
      </c>
      <c r="FY73" s="105">
        <v>69.426235622546741</v>
      </c>
      <c r="FZ73" s="105">
        <v>80.007069904089207</v>
      </c>
      <c r="GA73" s="105">
        <v>164.73190383108016</v>
      </c>
      <c r="GB73" s="105">
        <v>306.4387892359851</v>
      </c>
      <c r="GC73" s="105">
        <v>240.30291830907399</v>
      </c>
      <c r="GD73" s="105">
        <v>106.77019459360082</v>
      </c>
      <c r="GE73" s="105">
        <v>276.76328681218752</v>
      </c>
      <c r="GF73" s="105">
        <v>164.69648857882893</v>
      </c>
      <c r="GG73" s="105">
        <v>517.39147135306655</v>
      </c>
      <c r="GH73" s="40">
        <v>0</v>
      </c>
      <c r="GI73" s="40"/>
      <c r="GJ73" s="40"/>
      <c r="GK73" s="40"/>
      <c r="GL73" s="40"/>
      <c r="GM73" s="40">
        <v>0</v>
      </c>
      <c r="GN73" s="40">
        <v>323.79515375608207</v>
      </c>
      <c r="GO73" s="40">
        <v>1992.492107724921</v>
      </c>
      <c r="GP73" s="6">
        <v>9585.6996752807718</v>
      </c>
      <c r="GQ73" s="6"/>
      <c r="GR73" s="6">
        <f t="shared" si="12"/>
        <v>4810.16007096679</v>
      </c>
      <c r="GS73" s="6">
        <v>9585.69967528077</v>
      </c>
      <c r="GT73" s="92">
        <v>-1.8189894035458565E-12</v>
      </c>
      <c r="GV73" s="2">
        <v>0</v>
      </c>
      <c r="GW73" s="6">
        <v>4810.16007096679</v>
      </c>
      <c r="GX73" s="6">
        <v>9585.6996752807736</v>
      </c>
      <c r="GY73" s="92">
        <v>1.8189894035458565E-12</v>
      </c>
    </row>
    <row r="74" spans="2:207" outlineLevel="1" x14ac:dyDescent="0.2">
      <c r="B74" s="103" t="s">
        <v>58</v>
      </c>
      <c r="C74" s="104">
        <v>17.856740013046011</v>
      </c>
      <c r="D74" s="104">
        <v>0</v>
      </c>
      <c r="E74" s="104">
        <v>0</v>
      </c>
      <c r="F74" s="104">
        <v>6.8551721700188359</v>
      </c>
      <c r="G74" s="104">
        <v>361.75989021636957</v>
      </c>
      <c r="H74" s="104">
        <v>2858.2373358244345</v>
      </c>
      <c r="I74" s="104">
        <v>615.49919006658297</v>
      </c>
      <c r="J74" s="104">
        <v>504.07906557921837</v>
      </c>
      <c r="K74" s="104">
        <v>86.129039553964816</v>
      </c>
      <c r="L74" s="104">
        <v>190.42247664221821</v>
      </c>
      <c r="M74" s="104">
        <v>56.840544506385022</v>
      </c>
      <c r="N74" s="104">
        <v>2.803571968816637</v>
      </c>
      <c r="O74" s="104">
        <v>0.83679263062157916</v>
      </c>
      <c r="P74" s="104">
        <v>129.60920442427982</v>
      </c>
      <c r="Q74" s="104">
        <v>2586.2076589355661</v>
      </c>
      <c r="R74" s="104">
        <v>20.751977761778306</v>
      </c>
      <c r="S74" s="104">
        <v>7107.1488306481879</v>
      </c>
      <c r="T74" s="104">
        <v>255.07903237293073</v>
      </c>
      <c r="U74" s="104">
        <v>74.316145176898189</v>
      </c>
      <c r="V74" s="104">
        <v>48.923128497036664</v>
      </c>
      <c r="W74" s="104">
        <v>8.0861038330819177</v>
      </c>
      <c r="X74" s="104">
        <v>12.780094959101097</v>
      </c>
      <c r="Y74" s="104">
        <v>936.97056793639899</v>
      </c>
      <c r="Z74" s="104">
        <v>2906.1939317534575</v>
      </c>
      <c r="AA74" s="104">
        <v>16.628763141787722</v>
      </c>
      <c r="AB74" s="104">
        <v>44.871783884908865</v>
      </c>
      <c r="AC74" s="104">
        <v>23.238184276941492</v>
      </c>
      <c r="AD74" s="104">
        <v>14.232538506634354</v>
      </c>
      <c r="AE74" s="104">
        <v>3.7262290794554174</v>
      </c>
      <c r="AF74" s="104">
        <v>0.35491408077141612</v>
      </c>
      <c r="AG74" s="104">
        <v>2.6080186204833362</v>
      </c>
      <c r="AH74" s="104">
        <v>3.6412427519375186</v>
      </c>
      <c r="AI74" s="104">
        <v>18.574861616445329</v>
      </c>
      <c r="AJ74" s="104">
        <v>8.7410493778564309</v>
      </c>
      <c r="AK74" s="104">
        <v>28450.182392306386</v>
      </c>
      <c r="AL74" s="104">
        <v>1208.2819964191538</v>
      </c>
      <c r="AM74" s="104">
        <v>0</v>
      </c>
      <c r="AN74" s="104">
        <v>0</v>
      </c>
      <c r="AO74" s="104">
        <v>0</v>
      </c>
      <c r="AP74" s="104">
        <v>0</v>
      </c>
      <c r="AQ74" s="104">
        <v>35.547538267167582</v>
      </c>
      <c r="AR74" s="104">
        <v>68.323953987361051</v>
      </c>
      <c r="AS74" s="104">
        <v>1.8026154210342817</v>
      </c>
      <c r="AT74" s="104">
        <v>16.007942764876933</v>
      </c>
      <c r="AU74" s="104">
        <v>18.21020374946735</v>
      </c>
      <c r="AV74" s="104">
        <v>1.3035065453530765</v>
      </c>
      <c r="AW74" s="104">
        <v>0</v>
      </c>
      <c r="AX74" s="104">
        <v>0</v>
      </c>
      <c r="AY74" s="104">
        <v>0</v>
      </c>
      <c r="AZ74" s="104">
        <v>0</v>
      </c>
      <c r="BA74" s="104">
        <v>0</v>
      </c>
      <c r="BB74" s="104">
        <v>0</v>
      </c>
      <c r="BC74" s="104">
        <v>0</v>
      </c>
      <c r="BD74" s="104">
        <v>0</v>
      </c>
      <c r="BE74" s="104">
        <v>512.5069265871258</v>
      </c>
      <c r="BF74" s="104">
        <v>11.968081429366022</v>
      </c>
      <c r="BG74" s="104">
        <v>42.904615391039101</v>
      </c>
      <c r="BH74" s="104">
        <v>0.20065285762007504</v>
      </c>
      <c r="BI74" s="104">
        <v>0.60534432605986577</v>
      </c>
      <c r="BJ74" s="104">
        <v>12.372818657068207</v>
      </c>
      <c r="BK74" s="104">
        <v>1.2290563173952738</v>
      </c>
      <c r="BL74" s="104">
        <v>55.770772757551995</v>
      </c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>
        <v>0</v>
      </c>
      <c r="FN74" s="40"/>
      <c r="FO74" s="40"/>
      <c r="FP74" s="40"/>
      <c r="FQ74" s="40"/>
      <c r="FR74" s="40"/>
      <c r="FS74" s="40"/>
      <c r="FT74" s="105">
        <v>119.50737121853935</v>
      </c>
      <c r="FU74" s="105">
        <v>178.25899785201142</v>
      </c>
      <c r="FV74" s="105">
        <v>79.133667334363437</v>
      </c>
      <c r="FW74" s="105">
        <v>68.54025913586311</v>
      </c>
      <c r="FX74" s="105">
        <v>232.43399181414316</v>
      </c>
      <c r="FY74" s="105">
        <v>94.862489309925493</v>
      </c>
      <c r="FZ74" s="105">
        <v>75.846870770794183</v>
      </c>
      <c r="GA74" s="105">
        <v>28.366324090325712</v>
      </c>
      <c r="GB74" s="105">
        <v>5.8172658241285751</v>
      </c>
      <c r="GC74" s="105">
        <v>0</v>
      </c>
      <c r="GD74" s="105">
        <v>0</v>
      </c>
      <c r="GE74" s="105">
        <v>0</v>
      </c>
      <c r="GF74" s="105">
        <v>6.8343653677151783</v>
      </c>
      <c r="GG74" s="105">
        <v>0</v>
      </c>
      <c r="GH74" s="40">
        <v>0</v>
      </c>
      <c r="GI74" s="40"/>
      <c r="GJ74" s="40"/>
      <c r="GK74" s="40"/>
      <c r="GL74" s="40"/>
      <c r="GM74" s="40">
        <v>0</v>
      </c>
      <c r="GN74" s="40">
        <v>576.45977571611002</v>
      </c>
      <c r="GO74" s="40">
        <v>50558.388161126568</v>
      </c>
      <c r="GP74" s="6">
        <v>101385.67203815212</v>
      </c>
      <c r="GQ74" s="6"/>
      <c r="GR74" s="6">
        <f t="shared" si="12"/>
        <v>52024.44953956049</v>
      </c>
      <c r="GS74" s="6">
        <v>101385.67203815217</v>
      </c>
      <c r="GT74" s="92">
        <v>5.8207660913467407E-11</v>
      </c>
      <c r="GV74" s="2">
        <v>0</v>
      </c>
      <c r="GW74" s="6">
        <v>52024.44953956049</v>
      </c>
      <c r="GX74" s="6">
        <v>101385.67203815217</v>
      </c>
      <c r="GY74" s="92">
        <v>5.8207660913467407E-11</v>
      </c>
    </row>
    <row r="75" spans="2:207" outlineLevel="1" x14ac:dyDescent="0.2">
      <c r="B75" s="103" t="s">
        <v>59</v>
      </c>
      <c r="C75" s="104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1.4826814149084537E-3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11.376578954716114</v>
      </c>
      <c r="Q75" s="104">
        <v>0</v>
      </c>
      <c r="R75" s="104">
        <v>0.40135747007859701</v>
      </c>
      <c r="S75" s="104">
        <v>8.3955319900570018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0.18622431034526474</v>
      </c>
      <c r="Z75" s="104">
        <v>35141.379867922835</v>
      </c>
      <c r="AA75" s="104">
        <v>9289.6047158183756</v>
      </c>
      <c r="AB75" s="104">
        <v>2029.348151105869</v>
      </c>
      <c r="AC75" s="104">
        <v>2008.031407029443</v>
      </c>
      <c r="AD75" s="104">
        <v>2000.8632123948428</v>
      </c>
      <c r="AE75" s="104">
        <v>653.75005675859427</v>
      </c>
      <c r="AF75" s="104">
        <v>0</v>
      </c>
      <c r="AG75" s="104">
        <v>2764.8588506125375</v>
      </c>
      <c r="AH75" s="104">
        <v>266.86291895082496</v>
      </c>
      <c r="AI75" s="104">
        <v>0</v>
      </c>
      <c r="AJ75" s="104">
        <v>219.31494225789896</v>
      </c>
      <c r="AK75" s="104">
        <v>0</v>
      </c>
      <c r="AL75" s="104">
        <v>0</v>
      </c>
      <c r="AM75" s="104">
        <v>0</v>
      </c>
      <c r="AN75" s="104">
        <v>0</v>
      </c>
      <c r="AO75" s="104">
        <v>0</v>
      </c>
      <c r="AP75" s="104">
        <v>0</v>
      </c>
      <c r="AQ75" s="104">
        <v>0</v>
      </c>
      <c r="AR75" s="104">
        <v>0</v>
      </c>
      <c r="AS75" s="104">
        <v>0</v>
      </c>
      <c r="AT75" s="104">
        <v>0</v>
      </c>
      <c r="AU75" s="104">
        <v>0</v>
      </c>
      <c r="AV75" s="104">
        <v>0</v>
      </c>
      <c r="AW75" s="104">
        <v>0</v>
      </c>
      <c r="AX75" s="104">
        <v>0</v>
      </c>
      <c r="AY75" s="104">
        <v>0</v>
      </c>
      <c r="AZ75" s="104">
        <v>0</v>
      </c>
      <c r="BA75" s="104">
        <v>0</v>
      </c>
      <c r="BB75" s="104">
        <v>0</v>
      </c>
      <c r="BC75" s="104">
        <v>0</v>
      </c>
      <c r="BD75" s="104">
        <v>0</v>
      </c>
      <c r="BE75" s="104">
        <v>0</v>
      </c>
      <c r="BF75" s="104">
        <v>0</v>
      </c>
      <c r="BG75" s="104">
        <v>0</v>
      </c>
      <c r="BH75" s="104">
        <v>0</v>
      </c>
      <c r="BI75" s="104">
        <v>0</v>
      </c>
      <c r="BJ75" s="104">
        <v>0</v>
      </c>
      <c r="BK75" s="104">
        <v>0</v>
      </c>
      <c r="BL75" s="104">
        <v>6.2810770081492819</v>
      </c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>
        <v>0</v>
      </c>
      <c r="FN75" s="40"/>
      <c r="FO75" s="40"/>
      <c r="FP75" s="40"/>
      <c r="FQ75" s="40"/>
      <c r="FR75" s="40"/>
      <c r="FS75" s="40"/>
      <c r="FT75" s="105">
        <v>0</v>
      </c>
      <c r="FU75" s="105">
        <v>0</v>
      </c>
      <c r="FV75" s="105">
        <v>0</v>
      </c>
      <c r="FW75" s="105">
        <v>0</v>
      </c>
      <c r="FX75" s="105">
        <v>0</v>
      </c>
      <c r="FY75" s="105">
        <v>0</v>
      </c>
      <c r="FZ75" s="105">
        <v>0</v>
      </c>
      <c r="GA75" s="105">
        <v>0</v>
      </c>
      <c r="GB75" s="105">
        <v>0</v>
      </c>
      <c r="GC75" s="105">
        <v>0</v>
      </c>
      <c r="GD75" s="105">
        <v>0</v>
      </c>
      <c r="GE75" s="105">
        <v>0</v>
      </c>
      <c r="GF75" s="105">
        <v>0</v>
      </c>
      <c r="GG75" s="105">
        <v>0</v>
      </c>
      <c r="GH75" s="40">
        <v>0</v>
      </c>
      <c r="GI75" s="40"/>
      <c r="GJ75" s="40"/>
      <c r="GK75" s="40"/>
      <c r="GL75" s="40"/>
      <c r="GM75" s="40">
        <v>0</v>
      </c>
      <c r="GN75" s="40">
        <v>9723.9060409652302</v>
      </c>
      <c r="GO75" s="40">
        <v>241688.85268383773</v>
      </c>
      <c r="GP75" s="6">
        <v>305813.41510006896</v>
      </c>
      <c r="GQ75" s="6"/>
      <c r="GR75" s="6">
        <f t="shared" si="12"/>
        <v>251412.75872480296</v>
      </c>
      <c r="GS75" s="6">
        <v>305813.41510006919</v>
      </c>
      <c r="GT75" s="92">
        <v>2.3283064365386963E-10</v>
      </c>
      <c r="GV75" s="2">
        <v>0</v>
      </c>
      <c r="GW75" s="6">
        <v>251412.75872480296</v>
      </c>
      <c r="GX75" s="6">
        <v>305813.41510006879</v>
      </c>
      <c r="GY75" s="92">
        <v>-1.7462298274040222E-10</v>
      </c>
    </row>
    <row r="76" spans="2:207" outlineLevel="1" x14ac:dyDescent="0.2">
      <c r="B76" s="103" t="s">
        <v>60</v>
      </c>
      <c r="C76" s="104">
        <v>3838.779004752299</v>
      </c>
      <c r="D76" s="104">
        <v>411.49206802142601</v>
      </c>
      <c r="E76" s="104">
        <v>43.44946978795425</v>
      </c>
      <c r="F76" s="104">
        <v>271.27645004134428</v>
      </c>
      <c r="G76" s="104">
        <v>88.513149095072336</v>
      </c>
      <c r="H76" s="104">
        <v>702.21705592029139</v>
      </c>
      <c r="I76" s="104">
        <v>252.9019713855962</v>
      </c>
      <c r="J76" s="104">
        <v>682.54460363789997</v>
      </c>
      <c r="K76" s="104">
        <v>0.28251736587841286</v>
      </c>
      <c r="L76" s="104">
        <v>30.250905500716122</v>
      </c>
      <c r="M76" s="104">
        <v>0</v>
      </c>
      <c r="N76" s="104">
        <v>0</v>
      </c>
      <c r="O76" s="104">
        <v>0</v>
      </c>
      <c r="P76" s="104">
        <v>714.84931369500134</v>
      </c>
      <c r="Q76" s="104">
        <v>4.6332340084345187</v>
      </c>
      <c r="R76" s="104">
        <v>500.92189680360025</v>
      </c>
      <c r="S76" s="104">
        <v>98781.799081166711</v>
      </c>
      <c r="T76" s="104">
        <v>8673.241854281654</v>
      </c>
      <c r="U76" s="104">
        <v>4662.7388120555161</v>
      </c>
      <c r="V76" s="104">
        <v>0</v>
      </c>
      <c r="W76" s="104">
        <v>663.39611636029531</v>
      </c>
      <c r="X76" s="104">
        <v>1939.7495450728838</v>
      </c>
      <c r="Y76" s="104">
        <v>17812.324332368295</v>
      </c>
      <c r="Z76" s="104">
        <v>823.29954285259578</v>
      </c>
      <c r="AA76" s="104">
        <v>251.02124621794798</v>
      </c>
      <c r="AB76" s="104">
        <v>55.150577754597336</v>
      </c>
      <c r="AC76" s="104">
        <v>654.51623519546979</v>
      </c>
      <c r="AD76" s="104">
        <v>0</v>
      </c>
      <c r="AE76" s="104">
        <v>11.699181476890185</v>
      </c>
      <c r="AF76" s="104">
        <v>0</v>
      </c>
      <c r="AG76" s="104">
        <v>150.02998130361135</v>
      </c>
      <c r="AH76" s="104">
        <v>0.28634767404296035</v>
      </c>
      <c r="AI76" s="104">
        <v>5.2867165629691746</v>
      </c>
      <c r="AJ76" s="104">
        <v>6096.5957231459652</v>
      </c>
      <c r="AK76" s="104">
        <v>133.82888401872091</v>
      </c>
      <c r="AL76" s="104">
        <v>50.109011500556029</v>
      </c>
      <c r="AM76" s="104">
        <v>16112.336233522905</v>
      </c>
      <c r="AN76" s="104">
        <v>0</v>
      </c>
      <c r="AO76" s="104">
        <v>0</v>
      </c>
      <c r="AP76" s="104">
        <v>0</v>
      </c>
      <c r="AQ76" s="104">
        <v>31.878319387792846</v>
      </c>
      <c r="AR76" s="104">
        <v>1059.1685656596308</v>
      </c>
      <c r="AS76" s="104">
        <v>27.944424737716879</v>
      </c>
      <c r="AT76" s="104">
        <v>248.15761951780399</v>
      </c>
      <c r="AU76" s="104">
        <v>282.29741196299949</v>
      </c>
      <c r="AV76" s="104">
        <v>20.207161288859702</v>
      </c>
      <c r="AW76" s="104">
        <v>0</v>
      </c>
      <c r="AX76" s="104">
        <v>0</v>
      </c>
      <c r="AY76" s="104">
        <v>0</v>
      </c>
      <c r="AZ76" s="104">
        <v>0</v>
      </c>
      <c r="BA76" s="104">
        <v>0</v>
      </c>
      <c r="BB76" s="104">
        <v>0</v>
      </c>
      <c r="BC76" s="104">
        <v>0</v>
      </c>
      <c r="BD76" s="104">
        <v>0</v>
      </c>
      <c r="BE76" s="104">
        <v>2870.6052512530437</v>
      </c>
      <c r="BF76" s="104">
        <v>588.94077096594424</v>
      </c>
      <c r="BG76" s="104">
        <v>2111.3055935994662</v>
      </c>
      <c r="BH76" s="104">
        <v>9.8739843465226276</v>
      </c>
      <c r="BI76" s="104">
        <v>29.788563547016395</v>
      </c>
      <c r="BJ76" s="104">
        <v>608.85760195375872</v>
      </c>
      <c r="BK76" s="104">
        <v>60.480986815336472</v>
      </c>
      <c r="BL76" s="104">
        <v>5347.9825956803188</v>
      </c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>
        <v>0</v>
      </c>
      <c r="FN76" s="40"/>
      <c r="FO76" s="40"/>
      <c r="FP76" s="40"/>
      <c r="FQ76" s="40"/>
      <c r="FR76" s="40"/>
      <c r="FS76" s="40"/>
      <c r="FT76" s="105">
        <v>139.83375138155509</v>
      </c>
      <c r="FU76" s="105">
        <v>208.57813315616156</v>
      </c>
      <c r="FV76" s="105">
        <v>92.593096568987619</v>
      </c>
      <c r="FW76" s="105">
        <v>80.197911291222709</v>
      </c>
      <c r="FX76" s="105">
        <v>271.96746688140024</v>
      </c>
      <c r="FY76" s="105">
        <v>110.9971511409309</v>
      </c>
      <c r="FZ76" s="105">
        <v>88.747266066437035</v>
      </c>
      <c r="GA76" s="105">
        <v>33.191002948275738</v>
      </c>
      <c r="GB76" s="105">
        <v>6.8066939693960968</v>
      </c>
      <c r="GC76" s="105">
        <v>0</v>
      </c>
      <c r="GD76" s="105">
        <v>0</v>
      </c>
      <c r="GE76" s="105">
        <v>0</v>
      </c>
      <c r="GF76" s="105">
        <v>7.9967866244181884</v>
      </c>
      <c r="GG76" s="105">
        <v>0</v>
      </c>
      <c r="GH76" s="40">
        <v>0</v>
      </c>
      <c r="GI76" s="40"/>
      <c r="GJ76" s="40"/>
      <c r="GK76" s="40"/>
      <c r="GL76" s="40"/>
      <c r="GM76" s="40">
        <v>0</v>
      </c>
      <c r="GN76" s="40">
        <v>767.4142145383521</v>
      </c>
      <c r="GO76" s="40">
        <v>102212.84865781697</v>
      </c>
      <c r="GP76" s="6">
        <v>281738.18204564741</v>
      </c>
      <c r="GQ76" s="6"/>
      <c r="GR76" s="6">
        <f t="shared" si="12"/>
        <v>104021.1721323841</v>
      </c>
      <c r="GS76" s="6">
        <v>281738.18204564747</v>
      </c>
      <c r="GT76" s="92">
        <v>5.8207660913467407E-11</v>
      </c>
      <c r="GV76" s="2">
        <v>0</v>
      </c>
      <c r="GW76" s="6">
        <v>104021.1721323841</v>
      </c>
      <c r="GX76" s="6">
        <v>281738.18204564747</v>
      </c>
      <c r="GY76" s="92">
        <v>5.8207660913467407E-11</v>
      </c>
    </row>
    <row r="77" spans="2:207" outlineLevel="1" x14ac:dyDescent="0.2">
      <c r="B77" s="103" t="s">
        <v>74</v>
      </c>
      <c r="C77" s="104">
        <v>4185.0150408561294</v>
      </c>
      <c r="D77" s="104">
        <v>447.79251421728708</v>
      </c>
      <c r="E77" s="104">
        <v>48.045055805367397</v>
      </c>
      <c r="F77" s="104">
        <v>1065.7579747697512</v>
      </c>
      <c r="G77" s="104">
        <v>9510.192715841029</v>
      </c>
      <c r="H77" s="104">
        <v>3841.253987636826</v>
      </c>
      <c r="I77" s="104">
        <v>984.97283984664352</v>
      </c>
      <c r="J77" s="104">
        <v>457.42184022661644</v>
      </c>
      <c r="K77" s="104">
        <v>14.785828957946393</v>
      </c>
      <c r="L77" s="104">
        <v>226.31957747019703</v>
      </c>
      <c r="M77" s="104">
        <v>26.483035057832286</v>
      </c>
      <c r="N77" s="104">
        <v>3.6247032439179074</v>
      </c>
      <c r="O77" s="104">
        <v>2.7557262111344554E-2</v>
      </c>
      <c r="P77" s="104">
        <v>150.43794896780767</v>
      </c>
      <c r="Q77" s="104">
        <v>706.26893511780111</v>
      </c>
      <c r="R77" s="104">
        <v>33.573836501089133</v>
      </c>
      <c r="S77" s="104">
        <v>1.0245820387930764</v>
      </c>
      <c r="T77" s="104">
        <v>8914.246907390303</v>
      </c>
      <c r="U77" s="104">
        <v>4135.7178469321398</v>
      </c>
      <c r="V77" s="104">
        <v>33.583161189112566</v>
      </c>
      <c r="W77" s="104">
        <v>45.307330093545204</v>
      </c>
      <c r="X77" s="104">
        <v>334.82467399266642</v>
      </c>
      <c r="Y77" s="104">
        <v>488.44742581670613</v>
      </c>
      <c r="Z77" s="104">
        <v>3648.7195830859041</v>
      </c>
      <c r="AA77" s="104">
        <v>359.04886231862139</v>
      </c>
      <c r="AB77" s="104">
        <v>560.90624701531408</v>
      </c>
      <c r="AC77" s="104">
        <v>327.98793111712803</v>
      </c>
      <c r="AD77" s="104">
        <v>37.057588968524875</v>
      </c>
      <c r="AE77" s="104">
        <v>8.7297271145239446</v>
      </c>
      <c r="AF77" s="104">
        <v>1.437459605016846</v>
      </c>
      <c r="AG77" s="104">
        <v>544.16860029216934</v>
      </c>
      <c r="AH77" s="104">
        <v>124.84504651661737</v>
      </c>
      <c r="AI77" s="104">
        <v>38.571783222232384</v>
      </c>
      <c r="AJ77" s="104">
        <v>46.034800357403498</v>
      </c>
      <c r="AK77" s="104">
        <v>0</v>
      </c>
      <c r="AL77" s="104">
        <v>0</v>
      </c>
      <c r="AM77" s="104">
        <v>0</v>
      </c>
      <c r="AN77" s="104">
        <v>0</v>
      </c>
      <c r="AO77" s="104">
        <v>0</v>
      </c>
      <c r="AP77" s="104">
        <v>0</v>
      </c>
      <c r="AQ77" s="104">
        <v>0</v>
      </c>
      <c r="AR77" s="104">
        <v>0</v>
      </c>
      <c r="AS77" s="104">
        <v>0</v>
      </c>
      <c r="AT77" s="104">
        <v>0</v>
      </c>
      <c r="AU77" s="104">
        <v>0</v>
      </c>
      <c r="AV77" s="104">
        <v>0</v>
      </c>
      <c r="AW77" s="104">
        <v>0</v>
      </c>
      <c r="AX77" s="104">
        <v>0</v>
      </c>
      <c r="AY77" s="104">
        <v>0</v>
      </c>
      <c r="AZ77" s="104">
        <v>0</v>
      </c>
      <c r="BA77" s="104">
        <v>0</v>
      </c>
      <c r="BB77" s="104">
        <v>0</v>
      </c>
      <c r="BC77" s="104">
        <v>0</v>
      </c>
      <c r="BD77" s="104">
        <v>0</v>
      </c>
      <c r="BE77" s="104">
        <v>0</v>
      </c>
      <c r="BF77" s="104">
        <v>0</v>
      </c>
      <c r="BG77" s="104">
        <v>0</v>
      </c>
      <c r="BH77" s="104">
        <v>0</v>
      </c>
      <c r="BI77" s="104">
        <v>0</v>
      </c>
      <c r="BJ77" s="104">
        <v>0</v>
      </c>
      <c r="BK77" s="104">
        <v>0</v>
      </c>
      <c r="BL77" s="104">
        <v>19.198337493881013</v>
      </c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>
        <v>0</v>
      </c>
      <c r="FN77" s="40"/>
      <c r="FO77" s="40"/>
      <c r="FP77" s="40"/>
      <c r="FQ77" s="40"/>
      <c r="FR77" s="40"/>
      <c r="FS77" s="40"/>
      <c r="FT77" s="105">
        <v>30.983875492644675</v>
      </c>
      <c r="FU77" s="105">
        <v>38.447019797845932</v>
      </c>
      <c r="FV77" s="105">
        <v>45.018218071891816</v>
      </c>
      <c r="FW77" s="105">
        <v>53.726652623889599</v>
      </c>
      <c r="FX77" s="105">
        <v>64.277211844238238</v>
      </c>
      <c r="FY77" s="105">
        <v>76.365377920869349</v>
      </c>
      <c r="FZ77" s="105">
        <v>88.619855281553981</v>
      </c>
      <c r="GA77" s="105">
        <v>131.27054113305056</v>
      </c>
      <c r="GB77" s="105">
        <v>186.43542977415609</v>
      </c>
      <c r="GC77" s="105">
        <v>46.365092455278038</v>
      </c>
      <c r="GD77" s="105">
        <v>46.995310681812079</v>
      </c>
      <c r="GE77" s="105">
        <v>50.316368642857746</v>
      </c>
      <c r="GF77" s="105">
        <v>61.409933209835955</v>
      </c>
      <c r="GG77" s="105">
        <v>72.456565437564706</v>
      </c>
      <c r="GH77" s="40">
        <v>0</v>
      </c>
      <c r="GI77" s="40"/>
      <c r="GJ77" s="40"/>
      <c r="GK77" s="40"/>
      <c r="GL77" s="40"/>
      <c r="GM77" s="40">
        <v>0</v>
      </c>
      <c r="GN77" s="40">
        <v>-141.25146799403592</v>
      </c>
      <c r="GO77" s="40">
        <v>3600.6518393899846</v>
      </c>
      <c r="GP77" s="6">
        <v>45823.91911010239</v>
      </c>
      <c r="GQ77" s="6"/>
      <c r="GR77" s="6">
        <f t="shared" si="12"/>
        <v>4452.087823763437</v>
      </c>
      <c r="GS77" s="6">
        <v>45823.919110102383</v>
      </c>
      <c r="GT77" s="92">
        <v>-7.2759576141834259E-12</v>
      </c>
      <c r="GV77" s="2">
        <v>0</v>
      </c>
      <c r="GW77" s="6">
        <v>4452.087823763437</v>
      </c>
      <c r="GX77" s="6">
        <v>45823.919110102419</v>
      </c>
      <c r="GY77" s="92">
        <v>2.9103830456733704E-11</v>
      </c>
    </row>
    <row r="78" spans="2:207" outlineLevel="1" x14ac:dyDescent="0.2">
      <c r="B78" s="103" t="s">
        <v>413</v>
      </c>
      <c r="C78" s="104">
        <v>788.89448765026395</v>
      </c>
      <c r="D78" s="104">
        <v>85.772404969562473</v>
      </c>
      <c r="E78" s="104">
        <v>10.566165043600776</v>
      </c>
      <c r="F78" s="104">
        <v>26.335239497423323</v>
      </c>
      <c r="G78" s="104">
        <v>258.29853750325822</v>
      </c>
      <c r="H78" s="104">
        <v>359.18925541061577</v>
      </c>
      <c r="I78" s="104">
        <v>92.033589443366878</v>
      </c>
      <c r="J78" s="104">
        <v>166.09941444610314</v>
      </c>
      <c r="K78" s="104">
        <v>1530.1053936418014</v>
      </c>
      <c r="L78" s="104">
        <v>0</v>
      </c>
      <c r="M78" s="104">
        <v>0</v>
      </c>
      <c r="N78" s="104">
        <v>7.1986736664761922E-2</v>
      </c>
      <c r="O78" s="104">
        <v>0</v>
      </c>
      <c r="P78" s="104">
        <v>0</v>
      </c>
      <c r="Q78" s="104">
        <v>0</v>
      </c>
      <c r="R78" s="104">
        <v>0</v>
      </c>
      <c r="S78" s="104">
        <v>0</v>
      </c>
      <c r="T78" s="104">
        <v>40.55449087045897</v>
      </c>
      <c r="U78" s="104">
        <v>25.05293282059716</v>
      </c>
      <c r="V78" s="104">
        <v>0</v>
      </c>
      <c r="W78" s="104">
        <v>0</v>
      </c>
      <c r="X78" s="104">
        <v>0</v>
      </c>
      <c r="Y78" s="104">
        <v>0</v>
      </c>
      <c r="Z78" s="104">
        <v>0</v>
      </c>
      <c r="AA78" s="104">
        <v>0</v>
      </c>
      <c r="AB78" s="104">
        <v>0</v>
      </c>
      <c r="AC78" s="104">
        <v>0</v>
      </c>
      <c r="AD78" s="104">
        <v>0</v>
      </c>
      <c r="AE78" s="104">
        <v>0</v>
      </c>
      <c r="AF78" s="104">
        <v>0</v>
      </c>
      <c r="AG78" s="104">
        <v>0</v>
      </c>
      <c r="AH78" s="104">
        <v>0</v>
      </c>
      <c r="AI78" s="104">
        <v>0</v>
      </c>
      <c r="AJ78" s="104">
        <v>4.5151967819625085</v>
      </c>
      <c r="AK78" s="104">
        <v>0</v>
      </c>
      <c r="AL78" s="104">
        <v>9403.7076362817534</v>
      </c>
      <c r="AM78" s="104">
        <v>0</v>
      </c>
      <c r="AN78" s="104">
        <v>0</v>
      </c>
      <c r="AO78" s="104">
        <v>0</v>
      </c>
      <c r="AP78" s="104">
        <v>0</v>
      </c>
      <c r="AQ78" s="104">
        <v>0</v>
      </c>
      <c r="AR78" s="104">
        <v>0</v>
      </c>
      <c r="AS78" s="104">
        <v>0</v>
      </c>
      <c r="AT78" s="104">
        <v>0</v>
      </c>
      <c r="AU78" s="104">
        <v>0</v>
      </c>
      <c r="AV78" s="104">
        <v>0</v>
      </c>
      <c r="AW78" s="104">
        <v>0</v>
      </c>
      <c r="AX78" s="104">
        <v>0</v>
      </c>
      <c r="AY78" s="104">
        <v>0</v>
      </c>
      <c r="AZ78" s="104">
        <v>0</v>
      </c>
      <c r="BA78" s="104">
        <v>0</v>
      </c>
      <c r="BB78" s="104">
        <v>0</v>
      </c>
      <c r="BC78" s="104">
        <v>0</v>
      </c>
      <c r="BD78" s="104">
        <v>0</v>
      </c>
      <c r="BE78" s="104">
        <v>0</v>
      </c>
      <c r="BF78" s="104">
        <v>0</v>
      </c>
      <c r="BG78" s="104">
        <v>0</v>
      </c>
      <c r="BH78" s="104">
        <v>0</v>
      </c>
      <c r="BI78" s="104">
        <v>0</v>
      </c>
      <c r="BJ78" s="104">
        <v>0</v>
      </c>
      <c r="BK78" s="104">
        <v>0</v>
      </c>
      <c r="BL78" s="104">
        <v>9.6428100427526253</v>
      </c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>
        <v>0</v>
      </c>
      <c r="FN78" s="40"/>
      <c r="FO78" s="40"/>
      <c r="FP78" s="40"/>
      <c r="FQ78" s="40"/>
      <c r="FR78" s="40"/>
      <c r="FS78" s="40"/>
      <c r="FT78" s="105">
        <v>0</v>
      </c>
      <c r="FU78" s="105">
        <v>0</v>
      </c>
      <c r="FV78" s="105">
        <v>0</v>
      </c>
      <c r="FW78" s="105">
        <v>0</v>
      </c>
      <c r="FX78" s="105">
        <v>0</v>
      </c>
      <c r="FY78" s="105">
        <v>0</v>
      </c>
      <c r="FZ78" s="105">
        <v>0</v>
      </c>
      <c r="GA78" s="105">
        <v>0</v>
      </c>
      <c r="GB78" s="105">
        <v>0</v>
      </c>
      <c r="GC78" s="105">
        <v>0</v>
      </c>
      <c r="GD78" s="105">
        <v>0</v>
      </c>
      <c r="GE78" s="105">
        <v>0</v>
      </c>
      <c r="GF78" s="105">
        <v>0</v>
      </c>
      <c r="GG78" s="105">
        <v>0</v>
      </c>
      <c r="GH78" s="40">
        <v>0</v>
      </c>
      <c r="GI78" s="40"/>
      <c r="GJ78" s="40"/>
      <c r="GK78" s="40"/>
      <c r="GL78" s="40"/>
      <c r="GM78" s="40">
        <v>0</v>
      </c>
      <c r="GN78" s="40">
        <v>2.2956241668580333</v>
      </c>
      <c r="GO78" s="40">
        <v>4.9999989163265868</v>
      </c>
      <c r="GP78" s="6">
        <v>12808.135164223369</v>
      </c>
      <c r="GQ78" s="6"/>
      <c r="GR78" s="6">
        <f t="shared" si="12"/>
        <v>7.2956230831846201</v>
      </c>
      <c r="GS78" s="6">
        <v>12808.13516422336</v>
      </c>
      <c r="GT78" s="92">
        <v>-9.0949470177292824E-12</v>
      </c>
      <c r="GV78" s="2">
        <v>0</v>
      </c>
      <c r="GW78" s="6">
        <v>7.2956230831846201</v>
      </c>
      <c r="GX78" s="6">
        <v>12808.135164223368</v>
      </c>
      <c r="GY78" s="92">
        <v>-1.8189894035458565E-12</v>
      </c>
    </row>
    <row r="79" spans="2:207" outlineLevel="1" x14ac:dyDescent="0.2">
      <c r="B79" s="103" t="s">
        <v>414</v>
      </c>
      <c r="C79" s="104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3352.6719280752768</v>
      </c>
      <c r="K79" s="104">
        <v>4.6170197734893996E-2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39.902470102456476</v>
      </c>
      <c r="R79" s="104">
        <v>0</v>
      </c>
      <c r="S79" s="104">
        <v>0</v>
      </c>
      <c r="T79" s="104">
        <v>0</v>
      </c>
      <c r="U79" s="104">
        <v>3.6659117857418613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18.598268978236742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112.75421934251999</v>
      </c>
      <c r="AK79" s="104">
        <v>88.986284816677994</v>
      </c>
      <c r="AL79" s="104">
        <v>0</v>
      </c>
      <c r="AM79" s="104">
        <v>0</v>
      </c>
      <c r="AN79" s="104">
        <v>0</v>
      </c>
      <c r="AO79" s="104">
        <v>0</v>
      </c>
      <c r="AP79" s="104">
        <v>0</v>
      </c>
      <c r="AQ79" s="104">
        <v>1751.8300445299503</v>
      </c>
      <c r="AR79" s="104">
        <v>25.836983155085964</v>
      </c>
      <c r="AS79" s="104">
        <v>0.68166640736447848</v>
      </c>
      <c r="AT79" s="104">
        <v>6.05346914840585</v>
      </c>
      <c r="AU79" s="104">
        <v>6.8862631619298815</v>
      </c>
      <c r="AV79" s="104">
        <v>13.756326276657674</v>
      </c>
      <c r="AW79" s="104">
        <v>0</v>
      </c>
      <c r="AX79" s="104">
        <v>0</v>
      </c>
      <c r="AY79" s="104">
        <v>0</v>
      </c>
      <c r="AZ79" s="104">
        <v>503.47250566809072</v>
      </c>
      <c r="BA79" s="104">
        <v>44.663153611104704</v>
      </c>
      <c r="BB79" s="104">
        <v>145.91893323811203</v>
      </c>
      <c r="BC79" s="104">
        <v>17.564033329543658</v>
      </c>
      <c r="BD79" s="104">
        <v>641.97054929862338</v>
      </c>
      <c r="BE79" s="104">
        <v>754.14556846656296</v>
      </c>
      <c r="BF79" s="104">
        <v>85.260364532326165</v>
      </c>
      <c r="BG79" s="104">
        <v>305.65159251354737</v>
      </c>
      <c r="BH79" s="104">
        <v>1.4294468073071767</v>
      </c>
      <c r="BI79" s="104">
        <v>4.3124604577952415</v>
      </c>
      <c r="BJ79" s="104">
        <v>88.143704173792628</v>
      </c>
      <c r="BK79" s="104">
        <v>8.7557717815278888</v>
      </c>
      <c r="BL79" s="104">
        <v>1119.9704982374762</v>
      </c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>
        <v>0</v>
      </c>
      <c r="FN79" s="40"/>
      <c r="FO79" s="40"/>
      <c r="FP79" s="40"/>
      <c r="FQ79" s="40"/>
      <c r="FR79" s="40"/>
      <c r="FS79" s="40"/>
      <c r="FT79" s="105">
        <v>2774.2174755131368</v>
      </c>
      <c r="FU79" s="105">
        <v>4035.5546908632641</v>
      </c>
      <c r="FV79" s="105">
        <v>4766.0537989108334</v>
      </c>
      <c r="FW79" s="105">
        <v>5396.8703652492941</v>
      </c>
      <c r="FX79" s="105">
        <v>5890.0727531306766</v>
      </c>
      <c r="FY79" s="105">
        <v>6633.4609624596023</v>
      </c>
      <c r="FZ79" s="105">
        <v>6658.2775379935247</v>
      </c>
      <c r="GA79" s="105">
        <v>8943.1038433168051</v>
      </c>
      <c r="GB79" s="105">
        <v>9980.7132215620422</v>
      </c>
      <c r="GC79" s="105">
        <v>2737.5415834998407</v>
      </c>
      <c r="GD79" s="105">
        <v>2142.1230538089922</v>
      </c>
      <c r="GE79" s="105">
        <v>2366.6635315113408</v>
      </c>
      <c r="GF79" s="105">
        <v>2266.5303342835118</v>
      </c>
      <c r="GG79" s="105">
        <v>2567.1667512722984</v>
      </c>
      <c r="GH79" s="40">
        <v>0</v>
      </c>
      <c r="GI79" s="40"/>
      <c r="GJ79" s="40"/>
      <c r="GK79" s="40"/>
      <c r="GL79" s="40"/>
      <c r="GM79" s="40">
        <v>0</v>
      </c>
      <c r="GN79" s="40">
        <v>-100.34955596944201</v>
      </c>
      <c r="GO79" s="40">
        <v>4592.3380965031647</v>
      </c>
      <c r="GP79" s="6">
        <v>80793.267032002725</v>
      </c>
      <c r="GQ79" s="6"/>
      <c r="GR79" s="6">
        <f t="shared" si="12"/>
        <v>71650.338443908884</v>
      </c>
      <c r="GS79" s="6">
        <v>80793.267032002754</v>
      </c>
      <c r="GT79" s="92">
        <v>2.9103830456733704E-11</v>
      </c>
      <c r="GV79" s="2">
        <v>0</v>
      </c>
      <c r="GW79" s="6">
        <v>71650.338443908884</v>
      </c>
      <c r="GX79" s="6">
        <v>80793.267032002739</v>
      </c>
      <c r="GY79" s="92">
        <v>1.4551915228366852E-11</v>
      </c>
    </row>
    <row r="80" spans="2:207" outlineLevel="1" x14ac:dyDescent="0.2">
      <c r="B80" s="103" t="s">
        <v>415</v>
      </c>
      <c r="C80" s="104">
        <v>0</v>
      </c>
      <c r="D80" s="104">
        <v>0</v>
      </c>
      <c r="E80" s="104">
        <v>0</v>
      </c>
      <c r="F80" s="104">
        <v>0</v>
      </c>
      <c r="G80" s="104">
        <v>0</v>
      </c>
      <c r="H80" s="104">
        <v>0</v>
      </c>
      <c r="I80" s="104">
        <v>0</v>
      </c>
      <c r="J80" s="104">
        <v>10448.408759236405</v>
      </c>
      <c r="K80" s="104">
        <v>0</v>
      </c>
      <c r="L80" s="104">
        <v>0</v>
      </c>
      <c r="M80" s="104">
        <v>0</v>
      </c>
      <c r="N80" s="104">
        <v>0</v>
      </c>
      <c r="O80" s="104">
        <v>0</v>
      </c>
      <c r="P80" s="104">
        <v>0</v>
      </c>
      <c r="Q80" s="104">
        <v>0</v>
      </c>
      <c r="R80" s="104">
        <v>0</v>
      </c>
      <c r="S80" s="104">
        <v>0</v>
      </c>
      <c r="T80" s="104">
        <v>0</v>
      </c>
      <c r="U80" s="104">
        <v>0</v>
      </c>
      <c r="V80" s="104">
        <v>0</v>
      </c>
      <c r="W80" s="104">
        <v>0</v>
      </c>
      <c r="X80" s="104">
        <v>0</v>
      </c>
      <c r="Y80" s="104">
        <v>0</v>
      </c>
      <c r="Z80" s="104">
        <v>0</v>
      </c>
      <c r="AA80" s="104">
        <v>0</v>
      </c>
      <c r="AB80" s="104">
        <v>0</v>
      </c>
      <c r="AC80" s="104">
        <v>0</v>
      </c>
      <c r="AD80" s="104">
        <v>0</v>
      </c>
      <c r="AE80" s="104">
        <v>0</v>
      </c>
      <c r="AF80" s="104">
        <v>0</v>
      </c>
      <c r="AG80" s="104">
        <v>0</v>
      </c>
      <c r="AH80" s="104">
        <v>0</v>
      </c>
      <c r="AI80" s="104">
        <v>0</v>
      </c>
      <c r="AJ80" s="104">
        <v>148.9543815201628</v>
      </c>
      <c r="AK80" s="104">
        <v>0</v>
      </c>
      <c r="AL80" s="104">
        <v>0</v>
      </c>
      <c r="AM80" s="104">
        <v>0</v>
      </c>
      <c r="AN80" s="104">
        <v>0</v>
      </c>
      <c r="AO80" s="104">
        <v>0</v>
      </c>
      <c r="AP80" s="104">
        <v>0</v>
      </c>
      <c r="AQ80" s="104">
        <v>0</v>
      </c>
      <c r="AR80" s="104">
        <v>0</v>
      </c>
      <c r="AS80" s="104">
        <v>0</v>
      </c>
      <c r="AT80" s="104">
        <v>0</v>
      </c>
      <c r="AU80" s="104">
        <v>0</v>
      </c>
      <c r="AV80" s="104">
        <v>0.75182496642034635</v>
      </c>
      <c r="AW80" s="104">
        <v>0</v>
      </c>
      <c r="AX80" s="104">
        <v>0</v>
      </c>
      <c r="AY80" s="104">
        <v>0</v>
      </c>
      <c r="AZ80" s="104">
        <v>0</v>
      </c>
      <c r="BA80" s="104">
        <v>0</v>
      </c>
      <c r="BB80" s="104">
        <v>0</v>
      </c>
      <c r="BC80" s="104">
        <v>0</v>
      </c>
      <c r="BD80" s="104">
        <v>0</v>
      </c>
      <c r="BE80" s="104">
        <v>0</v>
      </c>
      <c r="BF80" s="104">
        <v>0</v>
      </c>
      <c r="BG80" s="104">
        <v>0</v>
      </c>
      <c r="BH80" s="104">
        <v>0</v>
      </c>
      <c r="BI80" s="104">
        <v>0</v>
      </c>
      <c r="BJ80" s="104">
        <v>0</v>
      </c>
      <c r="BK80" s="104">
        <v>0</v>
      </c>
      <c r="BL80" s="104">
        <v>313.23592766237698</v>
      </c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>
        <v>0</v>
      </c>
      <c r="FN80" s="40"/>
      <c r="FO80" s="40"/>
      <c r="FP80" s="40"/>
      <c r="FQ80" s="40"/>
      <c r="FR80" s="40"/>
      <c r="FS80" s="40"/>
      <c r="FT80" s="105">
        <v>558.31902005377628</v>
      </c>
      <c r="FU80" s="105">
        <v>645.46553836020178</v>
      </c>
      <c r="FV80" s="105">
        <v>730.47910311406417</v>
      </c>
      <c r="FW80" s="105">
        <v>726.00251663460642</v>
      </c>
      <c r="FX80" s="105">
        <v>774.60163828931536</v>
      </c>
      <c r="FY80" s="105">
        <v>951.04440789579974</v>
      </c>
      <c r="FZ80" s="105">
        <v>870.7999381157515</v>
      </c>
      <c r="GA80" s="105">
        <v>1031.0647228168757</v>
      </c>
      <c r="GB80" s="105">
        <v>1437.7573232382567</v>
      </c>
      <c r="GC80" s="105">
        <v>450.06413657376208</v>
      </c>
      <c r="GD80" s="105">
        <v>289.2873839539057</v>
      </c>
      <c r="GE80" s="105">
        <v>356.13798978188856</v>
      </c>
      <c r="GF80" s="105">
        <v>556.11165608289491</v>
      </c>
      <c r="GG80" s="105">
        <v>420.77193639018276</v>
      </c>
      <c r="GH80" s="40">
        <v>0</v>
      </c>
      <c r="GI80" s="40"/>
      <c r="GJ80" s="40"/>
      <c r="GK80" s="40"/>
      <c r="GL80" s="40"/>
      <c r="GM80" s="40">
        <v>0</v>
      </c>
      <c r="GN80" s="40">
        <v>2181.7066802577428</v>
      </c>
      <c r="GO80" s="40">
        <v>6061.6883614830922</v>
      </c>
      <c r="GP80" s="6">
        <v>28952.653246427479</v>
      </c>
      <c r="GQ80" s="6"/>
      <c r="GR80" s="6">
        <f t="shared" si="12"/>
        <v>18041.302353042116</v>
      </c>
      <c r="GS80" s="6">
        <v>28952.653246427482</v>
      </c>
      <c r="GT80" s="92">
        <v>3.637978807091713E-12</v>
      </c>
      <c r="GV80" s="2">
        <v>0</v>
      </c>
      <c r="GW80" s="6">
        <v>18041.302353042116</v>
      </c>
      <c r="GX80" s="6">
        <v>28952.653246427493</v>
      </c>
      <c r="GY80" s="92">
        <v>1.4551915228366852E-11</v>
      </c>
    </row>
    <row r="81" spans="2:207" outlineLevel="1" x14ac:dyDescent="0.2">
      <c r="B81" s="103" t="s">
        <v>416</v>
      </c>
      <c r="C81" s="104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585.61839013925157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12.603402475534171</v>
      </c>
      <c r="AK81" s="104">
        <v>11.032265218723465</v>
      </c>
      <c r="AL81" s="104">
        <v>0</v>
      </c>
      <c r="AM81" s="104">
        <v>0</v>
      </c>
      <c r="AN81" s="104">
        <v>0</v>
      </c>
      <c r="AO81" s="104">
        <v>0</v>
      </c>
      <c r="AP81" s="104">
        <v>0</v>
      </c>
      <c r="AQ81" s="104">
        <v>37.785739426724021</v>
      </c>
      <c r="AR81" s="104">
        <v>2.6637493163031611</v>
      </c>
      <c r="AS81" s="104">
        <v>7.0278654751635486E-2</v>
      </c>
      <c r="AT81" s="104">
        <v>0.62410244289368288</v>
      </c>
      <c r="AU81" s="104">
        <v>0.70996209725153947</v>
      </c>
      <c r="AV81" s="104">
        <v>0.55661602092476758</v>
      </c>
      <c r="AW81" s="104">
        <v>0</v>
      </c>
      <c r="AX81" s="104">
        <v>0</v>
      </c>
      <c r="AY81" s="104">
        <v>0</v>
      </c>
      <c r="AZ81" s="104">
        <v>0</v>
      </c>
      <c r="BA81" s="104">
        <v>0</v>
      </c>
      <c r="BB81" s="104">
        <v>0</v>
      </c>
      <c r="BC81" s="104">
        <v>0</v>
      </c>
      <c r="BD81" s="104">
        <v>0</v>
      </c>
      <c r="BE81" s="104">
        <v>133.1454538204699</v>
      </c>
      <c r="BF81" s="104">
        <v>19.875325938571724</v>
      </c>
      <c r="BG81" s="104">
        <v>71.251454980006045</v>
      </c>
      <c r="BH81" s="104">
        <v>0.33322307922955913</v>
      </c>
      <c r="BI81" s="104">
        <v>1.0052919389038419</v>
      </c>
      <c r="BJ81" s="104">
        <v>20.547470792030534</v>
      </c>
      <c r="BK81" s="104">
        <v>2.0410869566844978</v>
      </c>
      <c r="BL81" s="104">
        <v>62.965558980299015</v>
      </c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>
        <v>0</v>
      </c>
      <c r="FN81" s="40"/>
      <c r="FO81" s="40"/>
      <c r="FP81" s="40"/>
      <c r="FQ81" s="40"/>
      <c r="FR81" s="40"/>
      <c r="FS81" s="40"/>
      <c r="FT81" s="105">
        <v>784.65720902914904</v>
      </c>
      <c r="FU81" s="105">
        <v>904.78730967068645</v>
      </c>
      <c r="FV81" s="105">
        <v>926.44374889914138</v>
      </c>
      <c r="FW81" s="105">
        <v>924.70168274656965</v>
      </c>
      <c r="FX81" s="105">
        <v>925.35478726994722</v>
      </c>
      <c r="FY81" s="105">
        <v>955.19055036875363</v>
      </c>
      <c r="FZ81" s="105">
        <v>937.55834556246634</v>
      </c>
      <c r="GA81" s="105">
        <v>1090.9533556999422</v>
      </c>
      <c r="GB81" s="105">
        <v>1361.1293595881996</v>
      </c>
      <c r="GC81" s="105">
        <v>367.34798740803308</v>
      </c>
      <c r="GD81" s="105">
        <v>331.15919800079166</v>
      </c>
      <c r="GE81" s="105">
        <v>484.14552854387205</v>
      </c>
      <c r="GF81" s="105">
        <v>345.69821905184534</v>
      </c>
      <c r="GG81" s="105">
        <v>403.72000550290051</v>
      </c>
      <c r="GH81" s="40">
        <v>0</v>
      </c>
      <c r="GI81" s="40"/>
      <c r="GJ81" s="40"/>
      <c r="GK81" s="40"/>
      <c r="GL81" s="40"/>
      <c r="GM81" s="40">
        <v>0</v>
      </c>
      <c r="GN81" s="40">
        <v>157.72510228690589</v>
      </c>
      <c r="GO81" s="40">
        <v>1564.3106483925512</v>
      </c>
      <c r="GP81" s="6">
        <v>13427.712410300308</v>
      </c>
      <c r="GQ81" s="6"/>
      <c r="GR81" s="6">
        <f t="shared" si="12"/>
        <v>12464.883038021755</v>
      </c>
      <c r="GS81" s="6">
        <v>13427.712410300321</v>
      </c>
      <c r="GT81" s="92">
        <v>1.2732925824820995E-11</v>
      </c>
      <c r="GV81" s="2">
        <v>0</v>
      </c>
      <c r="GW81" s="6">
        <v>12464.883038021755</v>
      </c>
      <c r="GX81" s="6">
        <v>13427.712410300297</v>
      </c>
      <c r="GY81" s="92">
        <v>-1.0913936421275139E-11</v>
      </c>
    </row>
    <row r="82" spans="2:207" outlineLevel="1" x14ac:dyDescent="0.2">
      <c r="B82" s="103" t="s">
        <v>417</v>
      </c>
      <c r="C82" s="104">
        <v>0</v>
      </c>
      <c r="D82" s="104">
        <v>0</v>
      </c>
      <c r="E82" s="104">
        <v>0</v>
      </c>
      <c r="F82" s="104">
        <v>0</v>
      </c>
      <c r="G82" s="104">
        <v>0</v>
      </c>
      <c r="H82" s="104">
        <v>0</v>
      </c>
      <c r="I82" s="104">
        <v>0</v>
      </c>
      <c r="J82" s="104">
        <v>9163.2082430542723</v>
      </c>
      <c r="K82" s="104">
        <v>3561.0610467137635</v>
      </c>
      <c r="L82" s="104">
        <v>0</v>
      </c>
      <c r="M82" s="104">
        <v>0</v>
      </c>
      <c r="N82" s="104">
        <v>0.4376676551293095</v>
      </c>
      <c r="O82" s="104">
        <v>0</v>
      </c>
      <c r="P82" s="104">
        <v>0</v>
      </c>
      <c r="Q82" s="104">
        <v>0</v>
      </c>
      <c r="R82" s="104">
        <v>0</v>
      </c>
      <c r="S82" s="104">
        <v>0</v>
      </c>
      <c r="T82" s="104">
        <v>0</v>
      </c>
      <c r="U82" s="104">
        <v>4.4322133172463776</v>
      </c>
      <c r="V82" s="104">
        <v>0</v>
      </c>
      <c r="W82" s="104">
        <v>0</v>
      </c>
      <c r="X82" s="104">
        <v>0</v>
      </c>
      <c r="Y82" s="104">
        <v>0</v>
      </c>
      <c r="Z82" s="104">
        <v>0</v>
      </c>
      <c r="AA82" s="104">
        <v>0</v>
      </c>
      <c r="AB82" s="104">
        <v>0</v>
      </c>
      <c r="AC82" s="104">
        <v>0</v>
      </c>
      <c r="AD82" s="104">
        <v>0</v>
      </c>
      <c r="AE82" s="104">
        <v>0</v>
      </c>
      <c r="AF82" s="104">
        <v>0</v>
      </c>
      <c r="AG82" s="104">
        <v>0</v>
      </c>
      <c r="AH82" s="104">
        <v>0</v>
      </c>
      <c r="AI82" s="104">
        <v>0</v>
      </c>
      <c r="AJ82" s="104">
        <v>217.623735895095</v>
      </c>
      <c r="AK82" s="104">
        <v>12.295978317927661</v>
      </c>
      <c r="AL82" s="104">
        <v>0</v>
      </c>
      <c r="AM82" s="104">
        <v>0</v>
      </c>
      <c r="AN82" s="104">
        <v>0</v>
      </c>
      <c r="AO82" s="104">
        <v>0</v>
      </c>
      <c r="AP82" s="104">
        <v>0</v>
      </c>
      <c r="AQ82" s="104">
        <v>51.689456153255598</v>
      </c>
      <c r="AR82" s="104">
        <v>2.9691101199903809</v>
      </c>
      <c r="AS82" s="104">
        <v>7.8335098175695894E-2</v>
      </c>
      <c r="AT82" s="104">
        <v>0.69564687229854494</v>
      </c>
      <c r="AU82" s="104">
        <v>0.79134910618203569</v>
      </c>
      <c r="AV82" s="104">
        <v>1.9125520457735625</v>
      </c>
      <c r="AW82" s="104">
        <v>0</v>
      </c>
      <c r="AX82" s="104">
        <v>0</v>
      </c>
      <c r="AY82" s="104">
        <v>0</v>
      </c>
      <c r="AZ82" s="104">
        <v>0</v>
      </c>
      <c r="BA82" s="104">
        <v>0</v>
      </c>
      <c r="BB82" s="104">
        <v>0</v>
      </c>
      <c r="BC82" s="104">
        <v>0</v>
      </c>
      <c r="BD82" s="104">
        <v>0</v>
      </c>
      <c r="BE82" s="104">
        <v>148.40867798143412</v>
      </c>
      <c r="BF82" s="104">
        <v>19.938373305915441</v>
      </c>
      <c r="BG82" s="104">
        <v>71.477474749083456</v>
      </c>
      <c r="BH82" s="104">
        <v>0.33428010958896309</v>
      </c>
      <c r="BI82" s="104">
        <v>1.0084808677397314</v>
      </c>
      <c r="BJ82" s="104">
        <v>20.61265029790102</v>
      </c>
      <c r="BK82" s="104">
        <v>2.0475615751124505</v>
      </c>
      <c r="BL82" s="104">
        <v>502.98433005454245</v>
      </c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>
        <v>0</v>
      </c>
      <c r="FN82" s="40"/>
      <c r="FO82" s="40"/>
      <c r="FP82" s="40"/>
      <c r="FQ82" s="40"/>
      <c r="FR82" s="40"/>
      <c r="FS82" s="40"/>
      <c r="FT82" s="105">
        <v>266.34650789113391</v>
      </c>
      <c r="FU82" s="105">
        <v>444.71617456392204</v>
      </c>
      <c r="FV82" s="105">
        <v>538.59828767470492</v>
      </c>
      <c r="FW82" s="105">
        <v>648.38591367748211</v>
      </c>
      <c r="FX82" s="105">
        <v>693.05386753892799</v>
      </c>
      <c r="FY82" s="105">
        <v>853.72778115730785</v>
      </c>
      <c r="FZ82" s="105">
        <v>885.39205181524926</v>
      </c>
      <c r="GA82" s="105">
        <v>1430.4569479351749</v>
      </c>
      <c r="GB82" s="105">
        <v>1946.9045915703234</v>
      </c>
      <c r="GC82" s="105">
        <v>718.48254917026293</v>
      </c>
      <c r="GD82" s="105">
        <v>605.77300627727845</v>
      </c>
      <c r="GE82" s="105">
        <v>633.94850039185928</v>
      </c>
      <c r="GF82" s="105">
        <v>913.86327979452915</v>
      </c>
      <c r="GG82" s="105">
        <v>939.80202869670927</v>
      </c>
      <c r="GH82" s="40">
        <v>0</v>
      </c>
      <c r="GI82" s="40"/>
      <c r="GJ82" s="40"/>
      <c r="GK82" s="40"/>
      <c r="GL82" s="40"/>
      <c r="GM82" s="40">
        <v>0</v>
      </c>
      <c r="GN82" s="40">
        <v>1075.240123110656</v>
      </c>
      <c r="GO82" s="40">
        <v>6696.8579245706733</v>
      </c>
      <c r="GP82" s="6">
        <v>33075.556699126617</v>
      </c>
      <c r="GQ82" s="6"/>
      <c r="GR82" s="6">
        <f t="shared" si="12"/>
        <v>19291.549535836195</v>
      </c>
      <c r="GS82" s="6">
        <v>33075.556699126661</v>
      </c>
      <c r="GT82" s="92">
        <v>4.3655745685100555E-11</v>
      </c>
      <c r="GV82" s="2">
        <v>0</v>
      </c>
      <c r="GW82" s="6">
        <v>19291.549535836195</v>
      </c>
      <c r="GX82" s="6">
        <v>33075.556699126631</v>
      </c>
      <c r="GY82" s="92">
        <v>1.4551915228366852E-11</v>
      </c>
    </row>
    <row r="83" spans="2:207" outlineLevel="1" x14ac:dyDescent="0.2">
      <c r="B83" s="103" t="s">
        <v>418</v>
      </c>
      <c r="C83" s="104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6721.4866090571295</v>
      </c>
      <c r="K83" s="104">
        <v>0</v>
      </c>
      <c r="L83" s="104">
        <v>19.144219997813114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442.74143294468246</v>
      </c>
      <c r="U83" s="104">
        <v>2245.9807553551291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0</v>
      </c>
      <c r="AH83" s="104">
        <v>0</v>
      </c>
      <c r="AI83" s="104">
        <v>0</v>
      </c>
      <c r="AJ83" s="104">
        <v>45.992810851309684</v>
      </c>
      <c r="AK83" s="104">
        <v>0</v>
      </c>
      <c r="AL83" s="104">
        <v>0</v>
      </c>
      <c r="AM83" s="104">
        <v>0</v>
      </c>
      <c r="AN83" s="104">
        <v>0</v>
      </c>
      <c r="AO83" s="104">
        <v>0</v>
      </c>
      <c r="AP83" s="104">
        <v>0</v>
      </c>
      <c r="AQ83" s="104">
        <v>130.24973209832996</v>
      </c>
      <c r="AR83" s="104">
        <v>0</v>
      </c>
      <c r="AS83" s="104">
        <v>0</v>
      </c>
      <c r="AT83" s="104">
        <v>0</v>
      </c>
      <c r="AU83" s="104">
        <v>0</v>
      </c>
      <c r="AV83" s="104">
        <v>1.5086231252457962</v>
      </c>
      <c r="AW83" s="104">
        <v>0</v>
      </c>
      <c r="AX83" s="104">
        <v>0</v>
      </c>
      <c r="AY83" s="104">
        <v>0</v>
      </c>
      <c r="AZ83" s="104">
        <v>0</v>
      </c>
      <c r="BA83" s="104">
        <v>0</v>
      </c>
      <c r="BB83" s="104">
        <v>0</v>
      </c>
      <c r="BC83" s="104">
        <v>0</v>
      </c>
      <c r="BD83" s="104">
        <v>0</v>
      </c>
      <c r="BE83" s="104">
        <v>121.62849573533033</v>
      </c>
      <c r="BF83" s="104">
        <v>34.831842033318978</v>
      </c>
      <c r="BG83" s="104">
        <v>124.86936980398566</v>
      </c>
      <c r="BH83" s="104">
        <v>0.58397903464911394</v>
      </c>
      <c r="BI83" s="104">
        <v>1.7617909829359917</v>
      </c>
      <c r="BJ83" s="104">
        <v>36.009787160536192</v>
      </c>
      <c r="BK83" s="104">
        <v>3.5770391229902923</v>
      </c>
      <c r="BL83" s="104">
        <v>189.47752451770342</v>
      </c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>
        <v>0</v>
      </c>
      <c r="FN83" s="40"/>
      <c r="FO83" s="40"/>
      <c r="FP83" s="40"/>
      <c r="FQ83" s="40"/>
      <c r="FR83" s="40"/>
      <c r="FS83" s="40"/>
      <c r="FT83" s="105">
        <v>1305.0376538174812</v>
      </c>
      <c r="FU83" s="105">
        <v>1592.3123941726631</v>
      </c>
      <c r="FV83" s="105">
        <v>1619.5952798832184</v>
      </c>
      <c r="FW83" s="105">
        <v>1767.5601686354539</v>
      </c>
      <c r="FX83" s="105">
        <v>1708.6417922424278</v>
      </c>
      <c r="FY83" s="105">
        <v>1669.4961851319015</v>
      </c>
      <c r="FZ83" s="105">
        <v>1695.1445858233778</v>
      </c>
      <c r="GA83" s="105">
        <v>1841.9223072239008</v>
      </c>
      <c r="GB83" s="105">
        <v>2423.31972898091</v>
      </c>
      <c r="GC83" s="105">
        <v>433.08235097019133</v>
      </c>
      <c r="GD83" s="105">
        <v>325.47429896010294</v>
      </c>
      <c r="GE83" s="105">
        <v>349.86264377404893</v>
      </c>
      <c r="GF83" s="105">
        <v>518.44610698041072</v>
      </c>
      <c r="GG83" s="105">
        <v>369.18774381008905</v>
      </c>
      <c r="GH83" s="40">
        <v>0</v>
      </c>
      <c r="GI83" s="40"/>
      <c r="GJ83" s="40"/>
      <c r="GK83" s="40"/>
      <c r="GL83" s="40"/>
      <c r="GM83" s="40">
        <v>0</v>
      </c>
      <c r="GN83" s="40">
        <v>-121.34068068557463</v>
      </c>
      <c r="GO83" s="40">
        <v>4393.0195030996656</v>
      </c>
      <c r="GP83" s="6">
        <v>32010.60607464136</v>
      </c>
      <c r="GQ83" s="6"/>
      <c r="GR83" s="6">
        <f t="shared" si="12"/>
        <v>21890.762062820268</v>
      </c>
      <c r="GS83" s="6">
        <v>32010.60607464132</v>
      </c>
      <c r="GT83" s="92">
        <v>-4.0017766878008842E-11</v>
      </c>
      <c r="GV83" s="2">
        <v>0</v>
      </c>
      <c r="GW83" s="6">
        <v>21890.762062820268</v>
      </c>
      <c r="GX83" s="6">
        <v>32010.606074641379</v>
      </c>
      <c r="GY83" s="92">
        <v>1.8189894035458565E-11</v>
      </c>
    </row>
    <row r="84" spans="2:207" outlineLevel="1" x14ac:dyDescent="0.2">
      <c r="B84" s="103" t="s">
        <v>419</v>
      </c>
      <c r="C84" s="104">
        <v>0</v>
      </c>
      <c r="D84" s="104">
        <v>0</v>
      </c>
      <c r="E84" s="104">
        <v>0</v>
      </c>
      <c r="F84" s="104">
        <v>0</v>
      </c>
      <c r="G84" s="104">
        <v>0</v>
      </c>
      <c r="H84" s="104">
        <v>0</v>
      </c>
      <c r="I84" s="104">
        <v>0</v>
      </c>
      <c r="J84" s="104">
        <v>8389.0885228043262</v>
      </c>
      <c r="K84" s="104">
        <v>21.004486530917003</v>
      </c>
      <c r="L84" s="104">
        <v>0</v>
      </c>
      <c r="M84" s="104">
        <v>0</v>
      </c>
      <c r="N84" s="104">
        <v>0</v>
      </c>
      <c r="O84" s="104">
        <v>0</v>
      </c>
      <c r="P84" s="104">
        <v>0</v>
      </c>
      <c r="Q84" s="104">
        <v>0</v>
      </c>
      <c r="R84" s="104">
        <v>0</v>
      </c>
      <c r="S84" s="104">
        <v>0</v>
      </c>
      <c r="T84" s="104">
        <v>0</v>
      </c>
      <c r="U84" s="104">
        <v>194.50119155761513</v>
      </c>
      <c r="V84" s="104">
        <v>0</v>
      </c>
      <c r="W84" s="104">
        <v>0</v>
      </c>
      <c r="X84" s="104">
        <v>0</v>
      </c>
      <c r="Y84" s="104">
        <v>0</v>
      </c>
      <c r="Z84" s="104">
        <v>0</v>
      </c>
      <c r="AA84" s="104">
        <v>0</v>
      </c>
      <c r="AB84" s="104">
        <v>0</v>
      </c>
      <c r="AC84" s="104">
        <v>0</v>
      </c>
      <c r="AD84" s="104">
        <v>0</v>
      </c>
      <c r="AE84" s="104">
        <v>0</v>
      </c>
      <c r="AF84" s="104">
        <v>0</v>
      </c>
      <c r="AG84" s="104">
        <v>0</v>
      </c>
      <c r="AH84" s="104">
        <v>0</v>
      </c>
      <c r="AI84" s="104">
        <v>0</v>
      </c>
      <c r="AJ84" s="104">
        <v>3.8971869407529813</v>
      </c>
      <c r="AK84" s="104">
        <v>9.810971871467105</v>
      </c>
      <c r="AL84" s="104">
        <v>0</v>
      </c>
      <c r="AM84" s="104">
        <v>0</v>
      </c>
      <c r="AN84" s="104">
        <v>216.94773762525367</v>
      </c>
      <c r="AO84" s="104">
        <v>72.241703303324229</v>
      </c>
      <c r="AP84" s="104">
        <v>0</v>
      </c>
      <c r="AQ84" s="104">
        <v>470.04140001664945</v>
      </c>
      <c r="AR84" s="104">
        <v>6.0279675723926101</v>
      </c>
      <c r="AS84" s="104">
        <v>0.1590380337278699</v>
      </c>
      <c r="AT84" s="104">
        <v>1.4123210713044272</v>
      </c>
      <c r="AU84" s="104">
        <v>1.606618341549066</v>
      </c>
      <c r="AV84" s="104">
        <v>2.0370831471533042</v>
      </c>
      <c r="AW84" s="104">
        <v>0</v>
      </c>
      <c r="AX84" s="104">
        <v>0</v>
      </c>
      <c r="AY84" s="104">
        <v>0</v>
      </c>
      <c r="AZ84" s="104">
        <v>53.688266482601549</v>
      </c>
      <c r="BA84" s="104">
        <v>4.7626975968187688</v>
      </c>
      <c r="BB84" s="104">
        <v>15.560203354812014</v>
      </c>
      <c r="BC84" s="104">
        <v>1.8729572933361096</v>
      </c>
      <c r="BD84" s="104">
        <v>68.457136261298444</v>
      </c>
      <c r="BE84" s="104">
        <v>96.431467834629927</v>
      </c>
      <c r="BF84" s="104">
        <v>17.540889833904373</v>
      </c>
      <c r="BG84" s="104">
        <v>62.882688126834708</v>
      </c>
      <c r="BH84" s="104">
        <v>0.29408470277910831</v>
      </c>
      <c r="BI84" s="104">
        <v>0.88721640145210967</v>
      </c>
      <c r="BJ84" s="104">
        <v>18.13408860084818</v>
      </c>
      <c r="BK84" s="104">
        <v>1.801353173593748</v>
      </c>
      <c r="BL84" s="104">
        <v>239.98672711153318</v>
      </c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>
        <v>0</v>
      </c>
      <c r="FN84" s="40"/>
      <c r="FO84" s="40"/>
      <c r="FP84" s="40"/>
      <c r="FQ84" s="40"/>
      <c r="FR84" s="40"/>
      <c r="FS84" s="40"/>
      <c r="FT84" s="105">
        <v>1451.4704915339705</v>
      </c>
      <c r="FU84" s="105">
        <v>1968.7353918353249</v>
      </c>
      <c r="FV84" s="105">
        <v>2420.9965997287354</v>
      </c>
      <c r="FW84" s="105">
        <v>2600.5984460942323</v>
      </c>
      <c r="FX84" s="105">
        <v>2756.7155393334447</v>
      </c>
      <c r="FY84" s="105">
        <v>3181.2337418762427</v>
      </c>
      <c r="FZ84" s="105">
        <v>3340.7380426614441</v>
      </c>
      <c r="GA84" s="105">
        <v>4370.5083347142436</v>
      </c>
      <c r="GB84" s="105">
        <v>5572.9171126788751</v>
      </c>
      <c r="GC84" s="105">
        <v>1518.4682178141265</v>
      </c>
      <c r="GD84" s="105">
        <v>1503.223981279674</v>
      </c>
      <c r="GE84" s="105">
        <v>1456.2702837507729</v>
      </c>
      <c r="GF84" s="105">
        <v>1607.7178233437576</v>
      </c>
      <c r="GG84" s="105">
        <v>1757.4320753916343</v>
      </c>
      <c r="GH84" s="40">
        <v>0</v>
      </c>
      <c r="GI84" s="40"/>
      <c r="GJ84" s="40"/>
      <c r="GK84" s="40"/>
      <c r="GL84" s="40"/>
      <c r="GM84" s="40">
        <v>0</v>
      </c>
      <c r="GN84" s="40">
        <v>4851.7289622368917</v>
      </c>
      <c r="GO84" s="40">
        <v>4564.1548438086484</v>
      </c>
      <c r="GP84" s="6">
        <v>54893.985893672892</v>
      </c>
      <c r="GQ84" s="6"/>
      <c r="GR84" s="6">
        <f t="shared" si="12"/>
        <v>44922.909888082009</v>
      </c>
      <c r="GS84" s="6">
        <v>54893.985893672871</v>
      </c>
      <c r="GT84" s="92">
        <v>-2.1827872842550278E-11</v>
      </c>
      <c r="GV84" s="2">
        <v>0</v>
      </c>
      <c r="GW84" s="6">
        <v>44922.909888082009</v>
      </c>
      <c r="GX84" s="6">
        <v>54893.985893672871</v>
      </c>
      <c r="GY84" s="92">
        <v>-2.1827872842550278E-11</v>
      </c>
    </row>
    <row r="85" spans="2:207" outlineLevel="1" x14ac:dyDescent="0.2">
      <c r="B85" s="103" t="s">
        <v>420</v>
      </c>
      <c r="C85" s="104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7715.2192631080807</v>
      </c>
      <c r="K85" s="104">
        <v>16.78269697296594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143.76897071446294</v>
      </c>
      <c r="AK85" s="104">
        <v>4.0439876323598378</v>
      </c>
      <c r="AL85" s="104">
        <v>0</v>
      </c>
      <c r="AM85" s="104">
        <v>0</v>
      </c>
      <c r="AN85" s="104">
        <v>0</v>
      </c>
      <c r="AO85" s="104">
        <v>0</v>
      </c>
      <c r="AP85" s="104">
        <v>0</v>
      </c>
      <c r="AQ85" s="104">
        <v>41.445036332612304</v>
      </c>
      <c r="AR85" s="104">
        <v>1.1962476372032302</v>
      </c>
      <c r="AS85" s="104">
        <v>3.1561030986770711E-2</v>
      </c>
      <c r="AT85" s="104">
        <v>0.28027452438533479</v>
      </c>
      <c r="AU85" s="104">
        <v>0.3188327358156946</v>
      </c>
      <c r="AV85" s="104">
        <v>0.5119830381770637</v>
      </c>
      <c r="AW85" s="104">
        <v>0</v>
      </c>
      <c r="AX85" s="104">
        <v>0</v>
      </c>
      <c r="AY85" s="104">
        <v>0</v>
      </c>
      <c r="AZ85" s="104">
        <v>28.428603989065035</v>
      </c>
      <c r="BA85" s="104">
        <v>2.5219075369890773</v>
      </c>
      <c r="BB85" s="104">
        <v>8.239320956559629</v>
      </c>
      <c r="BC85" s="104">
        <v>0.99175415102466036</v>
      </c>
      <c r="BD85" s="104">
        <v>36.248903987800041</v>
      </c>
      <c r="BE85" s="104">
        <v>37.08271915824384</v>
      </c>
      <c r="BF85" s="104">
        <v>6.9055125208680961</v>
      </c>
      <c r="BG85" s="104">
        <v>24.755710472575057</v>
      </c>
      <c r="BH85" s="104">
        <v>0.11577551734899535</v>
      </c>
      <c r="BI85" s="104">
        <v>0.34928011205673226</v>
      </c>
      <c r="BJ85" s="104">
        <v>7.1390435187155337</v>
      </c>
      <c r="BK85" s="104">
        <v>0.7091582587645866</v>
      </c>
      <c r="BL85" s="104">
        <v>327.9656544218559</v>
      </c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>
        <v>0</v>
      </c>
      <c r="FN85" s="40"/>
      <c r="FO85" s="40"/>
      <c r="FP85" s="40"/>
      <c r="FQ85" s="40"/>
      <c r="FR85" s="40"/>
      <c r="FS85" s="40"/>
      <c r="FT85" s="105">
        <v>4419.6901574286539</v>
      </c>
      <c r="FU85" s="105">
        <v>5003.7667059774922</v>
      </c>
      <c r="FV85" s="105">
        <v>4579.5072579111556</v>
      </c>
      <c r="FW85" s="105">
        <v>4139.883896045254</v>
      </c>
      <c r="FX85" s="105">
        <v>3691.1583139975583</v>
      </c>
      <c r="FY85" s="105">
        <v>3302.6357490498526</v>
      </c>
      <c r="FZ85" s="105">
        <v>2892.8641191987108</v>
      </c>
      <c r="GA85" s="105">
        <v>2871.4541789727255</v>
      </c>
      <c r="GB85" s="105">
        <v>2635.1131956965532</v>
      </c>
      <c r="GC85" s="105">
        <v>573.58895159301585</v>
      </c>
      <c r="GD85" s="105">
        <v>489.45638333863792</v>
      </c>
      <c r="GE85" s="105">
        <v>413.39897612346812</v>
      </c>
      <c r="GF85" s="105">
        <v>391.18162969307639</v>
      </c>
      <c r="GG85" s="105">
        <v>488.68550900470882</v>
      </c>
      <c r="GH85" s="40">
        <v>0</v>
      </c>
      <c r="GI85" s="40"/>
      <c r="GJ85" s="40"/>
      <c r="GK85" s="40"/>
      <c r="GL85" s="40"/>
      <c r="GM85" s="40">
        <v>0</v>
      </c>
      <c r="GN85" s="40">
        <v>1817.0699479250397</v>
      </c>
      <c r="GO85" s="40">
        <v>3116.117834741789</v>
      </c>
      <c r="GP85" s="6">
        <v>49230.62500502661</v>
      </c>
      <c r="GQ85" s="6"/>
      <c r="GR85" s="6">
        <f t="shared" si="12"/>
        <v>40825.572806697695</v>
      </c>
      <c r="GS85" s="6">
        <v>49230.625005026632</v>
      </c>
      <c r="GT85" s="92">
        <v>2.1827872842550278E-11</v>
      </c>
      <c r="GV85" s="2">
        <v>0</v>
      </c>
      <c r="GW85" s="6">
        <v>40825.572806697695</v>
      </c>
      <c r="GX85" s="6">
        <v>49230.625005026603</v>
      </c>
      <c r="GY85" s="92">
        <v>-7.2759576141834259E-12</v>
      </c>
    </row>
    <row r="86" spans="2:207" outlineLevel="1" x14ac:dyDescent="0.2">
      <c r="B86" s="103" t="s">
        <v>421</v>
      </c>
      <c r="C86" s="104">
        <v>0</v>
      </c>
      <c r="D86" s="104">
        <v>0</v>
      </c>
      <c r="E86" s="104">
        <v>0</v>
      </c>
      <c r="F86" s="104">
        <v>0</v>
      </c>
      <c r="G86" s="104">
        <v>0</v>
      </c>
      <c r="H86" s="104">
        <v>0</v>
      </c>
      <c r="I86" s="104">
        <v>0</v>
      </c>
      <c r="J86" s="104">
        <v>229.84961345726893</v>
      </c>
      <c r="K86" s="104">
        <v>53.276726644717279</v>
      </c>
      <c r="L86" s="104">
        <v>10.286103987599862</v>
      </c>
      <c r="M86" s="104">
        <v>0</v>
      </c>
      <c r="N86" s="104">
        <v>0</v>
      </c>
      <c r="O86" s="104">
        <v>0</v>
      </c>
      <c r="P86" s="104">
        <v>1.5296874391554509</v>
      </c>
      <c r="Q86" s="104">
        <v>255.63790967127474</v>
      </c>
      <c r="R86" s="104">
        <v>0</v>
      </c>
      <c r="S86" s="104">
        <v>0</v>
      </c>
      <c r="T86" s="104">
        <v>18.151003629396545</v>
      </c>
      <c r="U86" s="104">
        <v>262.61005727046074</v>
      </c>
      <c r="V86" s="104">
        <v>0</v>
      </c>
      <c r="W86" s="104">
        <v>0</v>
      </c>
      <c r="X86" s="104">
        <v>0</v>
      </c>
      <c r="Y86" s="104">
        <v>0</v>
      </c>
      <c r="Z86" s="104">
        <v>0</v>
      </c>
      <c r="AA86" s="104">
        <v>0</v>
      </c>
      <c r="AB86" s="104">
        <v>0</v>
      </c>
      <c r="AC86" s="104">
        <v>0</v>
      </c>
      <c r="AD86" s="104">
        <v>0</v>
      </c>
      <c r="AE86" s="104">
        <v>0</v>
      </c>
      <c r="AF86" s="104">
        <v>0</v>
      </c>
      <c r="AG86" s="104">
        <v>0</v>
      </c>
      <c r="AH86" s="104">
        <v>0</v>
      </c>
      <c r="AI86" s="104">
        <v>0</v>
      </c>
      <c r="AJ86" s="104">
        <v>3.1417947845555267</v>
      </c>
      <c r="AK86" s="104">
        <v>0</v>
      </c>
      <c r="AL86" s="104">
        <v>0</v>
      </c>
      <c r="AM86" s="104">
        <v>0</v>
      </c>
      <c r="AN86" s="104">
        <v>0</v>
      </c>
      <c r="AO86" s="104">
        <v>0</v>
      </c>
      <c r="AP86" s="104">
        <v>0</v>
      </c>
      <c r="AQ86" s="104">
        <v>0</v>
      </c>
      <c r="AR86" s="104">
        <v>0</v>
      </c>
      <c r="AS86" s="104">
        <v>0</v>
      </c>
      <c r="AT86" s="104">
        <v>0</v>
      </c>
      <c r="AU86" s="104">
        <v>0</v>
      </c>
      <c r="AV86" s="104">
        <v>2.8485617779126367</v>
      </c>
      <c r="AW86" s="104">
        <v>0</v>
      </c>
      <c r="AX86" s="104">
        <v>0</v>
      </c>
      <c r="AY86" s="104">
        <v>0</v>
      </c>
      <c r="AZ86" s="104">
        <v>0</v>
      </c>
      <c r="BA86" s="104">
        <v>0</v>
      </c>
      <c r="BB86" s="104">
        <v>0</v>
      </c>
      <c r="BC86" s="104">
        <v>0</v>
      </c>
      <c r="BD86" s="104">
        <v>0</v>
      </c>
      <c r="BE86" s="104">
        <v>0</v>
      </c>
      <c r="BF86" s="104">
        <v>0</v>
      </c>
      <c r="BG86" s="104">
        <v>0</v>
      </c>
      <c r="BH86" s="104">
        <v>0</v>
      </c>
      <c r="BI86" s="104">
        <v>0</v>
      </c>
      <c r="BJ86" s="104">
        <v>0</v>
      </c>
      <c r="BK86" s="104">
        <v>0</v>
      </c>
      <c r="BL86" s="104">
        <v>6.8269915115403723</v>
      </c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>
        <v>0</v>
      </c>
      <c r="FN86" s="40"/>
      <c r="FO86" s="40"/>
      <c r="FP86" s="40"/>
      <c r="FQ86" s="40"/>
      <c r="FR86" s="40"/>
      <c r="FS86" s="40"/>
      <c r="FT86" s="105">
        <v>2044.081089622772</v>
      </c>
      <c r="FU86" s="105">
        <v>2314.213109120587</v>
      </c>
      <c r="FV86" s="105">
        <v>2117.9955725974528</v>
      </c>
      <c r="FW86" s="105">
        <v>1914.6723149622856</v>
      </c>
      <c r="FX86" s="105">
        <v>1707.1393332323389</v>
      </c>
      <c r="FY86" s="105">
        <v>1527.4498980880021</v>
      </c>
      <c r="FZ86" s="105">
        <v>1337.9328935453273</v>
      </c>
      <c r="GA86" s="105">
        <v>1328.0309202424403</v>
      </c>
      <c r="GB86" s="105">
        <v>1218.7245848637765</v>
      </c>
      <c r="GC86" s="105">
        <v>265.28156667207776</v>
      </c>
      <c r="GD86" s="105">
        <v>226.37074132810741</v>
      </c>
      <c r="GE86" s="105">
        <v>191.1946311763684</v>
      </c>
      <c r="GF86" s="105">
        <v>180.91923718214701</v>
      </c>
      <c r="GG86" s="105">
        <v>226.01421641519886</v>
      </c>
      <c r="GH86" s="40">
        <v>0</v>
      </c>
      <c r="GI86" s="40"/>
      <c r="GJ86" s="40"/>
      <c r="GK86" s="40"/>
      <c r="GL86" s="40"/>
      <c r="GM86" s="40">
        <v>0</v>
      </c>
      <c r="GN86" s="40">
        <v>205.28467814090254</v>
      </c>
      <c r="GO86" s="40">
        <v>2048.9693964265862</v>
      </c>
      <c r="GP86" s="6">
        <v>19698.432633790249</v>
      </c>
      <c r="GQ86" s="6"/>
      <c r="GR86" s="6">
        <f t="shared" si="12"/>
        <v>18854.274183616366</v>
      </c>
      <c r="GS86" s="6">
        <v>19698.432633790268</v>
      </c>
      <c r="GT86" s="92">
        <v>1.8189894035458565E-11</v>
      </c>
      <c r="GV86" s="2">
        <v>0</v>
      </c>
      <c r="GW86" s="6">
        <v>18854.274183616366</v>
      </c>
      <c r="GX86" s="6">
        <v>19698.432633790264</v>
      </c>
      <c r="GY86" s="92">
        <v>1.4551915228366852E-11</v>
      </c>
    </row>
    <row r="87" spans="2:207" outlineLevel="1" x14ac:dyDescent="0.2">
      <c r="B87" s="103" t="s">
        <v>422</v>
      </c>
      <c r="C87" s="104">
        <v>9897.065387544606</v>
      </c>
      <c r="D87" s="104">
        <v>1056.0166206941192</v>
      </c>
      <c r="E87" s="104">
        <v>115.08374422739104</v>
      </c>
      <c r="F87" s="104">
        <v>3.0439753340618623</v>
      </c>
      <c r="G87" s="104">
        <v>0</v>
      </c>
      <c r="H87" s="104">
        <v>0</v>
      </c>
      <c r="I87" s="104">
        <v>0.89789505013659687</v>
      </c>
      <c r="J87" s="104">
        <v>244.53386004539396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6.9929869460468627E-2</v>
      </c>
      <c r="AK87" s="104">
        <v>4.5119366675919528</v>
      </c>
      <c r="AL87" s="104">
        <v>0</v>
      </c>
      <c r="AM87" s="104">
        <v>0</v>
      </c>
      <c r="AN87" s="104">
        <v>0</v>
      </c>
      <c r="AO87" s="104">
        <v>0</v>
      </c>
      <c r="AP87" s="104">
        <v>0</v>
      </c>
      <c r="AQ87" s="104">
        <v>0</v>
      </c>
      <c r="AR87" s="104">
        <v>0</v>
      </c>
      <c r="AS87" s="104">
        <v>0</v>
      </c>
      <c r="AT87" s="104">
        <v>0</v>
      </c>
      <c r="AU87" s="104">
        <v>0</v>
      </c>
      <c r="AV87" s="104">
        <v>0</v>
      </c>
      <c r="AW87" s="104">
        <v>0</v>
      </c>
      <c r="AX87" s="104">
        <v>0</v>
      </c>
      <c r="AY87" s="104">
        <v>0</v>
      </c>
      <c r="AZ87" s="104">
        <v>0</v>
      </c>
      <c r="BA87" s="104">
        <v>0</v>
      </c>
      <c r="BB87" s="104">
        <v>0</v>
      </c>
      <c r="BC87" s="104">
        <v>0</v>
      </c>
      <c r="BD87" s="104">
        <v>0</v>
      </c>
      <c r="BE87" s="104">
        <v>2.1103028106366271</v>
      </c>
      <c r="BF87" s="104">
        <v>0</v>
      </c>
      <c r="BG87" s="104">
        <v>0</v>
      </c>
      <c r="BH87" s="104">
        <v>0</v>
      </c>
      <c r="BI87" s="104">
        <v>0</v>
      </c>
      <c r="BJ87" s="104">
        <v>0</v>
      </c>
      <c r="BK87" s="104">
        <v>0</v>
      </c>
      <c r="BL87" s="104">
        <v>0.14705540924743746</v>
      </c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>
        <v>0</v>
      </c>
      <c r="FN87" s="40"/>
      <c r="FO87" s="40"/>
      <c r="FP87" s="40"/>
      <c r="FQ87" s="40"/>
      <c r="FR87" s="40"/>
      <c r="FS87" s="40"/>
      <c r="FT87" s="105">
        <v>34.203770699013106</v>
      </c>
      <c r="FU87" s="105">
        <v>53.186118592707601</v>
      </c>
      <c r="FV87" s="105">
        <v>102.69472165664934</v>
      </c>
      <c r="FW87" s="105">
        <v>185.67428332767452</v>
      </c>
      <c r="FX87" s="105">
        <v>220.98420413755329</v>
      </c>
      <c r="FY87" s="105">
        <v>424.6958147556067</v>
      </c>
      <c r="FZ87" s="105">
        <v>566.09648718191727</v>
      </c>
      <c r="GA87" s="105">
        <v>1175.9656523077408</v>
      </c>
      <c r="GB87" s="105">
        <v>3101.2507714026178</v>
      </c>
      <c r="GC87" s="105">
        <v>763.84639482239254</v>
      </c>
      <c r="GD87" s="105">
        <v>1258.5552101398764</v>
      </c>
      <c r="GE87" s="105">
        <v>1509.7804916843984</v>
      </c>
      <c r="GF87" s="105">
        <v>1540.6220490709602</v>
      </c>
      <c r="GG87" s="105">
        <v>1611.5820339999279</v>
      </c>
      <c r="GH87" s="40">
        <v>0</v>
      </c>
      <c r="GI87" s="40"/>
      <c r="GJ87" s="40"/>
      <c r="GK87" s="40"/>
      <c r="GL87" s="40"/>
      <c r="GM87" s="40">
        <v>0</v>
      </c>
      <c r="GN87" s="40">
        <v>1235.016560639946</v>
      </c>
      <c r="GO87" s="40">
        <v>1855.2129322737019</v>
      </c>
      <c r="GP87" s="6">
        <v>26962.848204345333</v>
      </c>
      <c r="GQ87" s="6"/>
      <c r="GR87" s="6">
        <f t="shared" si="12"/>
        <v>15639.367496692685</v>
      </c>
      <c r="GS87" s="6">
        <v>26962.84820434533</v>
      </c>
      <c r="GT87" s="92">
        <v>-3.637978807091713E-12</v>
      </c>
      <c r="GV87" s="2">
        <v>0</v>
      </c>
      <c r="GW87" s="6">
        <v>15639.367496692685</v>
      </c>
      <c r="GX87" s="6">
        <v>26962.84820434533</v>
      </c>
      <c r="GY87" s="92">
        <v>-3.637978807091713E-12</v>
      </c>
    </row>
    <row r="88" spans="2:207" outlineLevel="1" x14ac:dyDescent="0.2">
      <c r="B88" s="103" t="s">
        <v>423</v>
      </c>
      <c r="C88" s="104">
        <v>0</v>
      </c>
      <c r="D88" s="104">
        <v>0</v>
      </c>
      <c r="E88" s="104">
        <v>0</v>
      </c>
      <c r="F88" s="104">
        <v>0</v>
      </c>
      <c r="G88" s="104">
        <v>0</v>
      </c>
      <c r="H88" s="104">
        <v>0</v>
      </c>
      <c r="I88" s="104">
        <v>0</v>
      </c>
      <c r="J88" s="104">
        <v>2889.0824170349288</v>
      </c>
      <c r="K88" s="104">
        <v>8.1077613959671062</v>
      </c>
      <c r="L88" s="104">
        <v>0</v>
      </c>
      <c r="M88" s="104">
        <v>0</v>
      </c>
      <c r="N88" s="104">
        <v>0</v>
      </c>
      <c r="O88" s="104">
        <v>0</v>
      </c>
      <c r="P88" s="104">
        <v>0</v>
      </c>
      <c r="Q88" s="104">
        <v>0</v>
      </c>
      <c r="R88" s="104">
        <v>0</v>
      </c>
      <c r="S88" s="104">
        <v>0</v>
      </c>
      <c r="T88" s="104">
        <v>0</v>
      </c>
      <c r="U88" s="104">
        <v>0</v>
      </c>
      <c r="V88" s="104">
        <v>0</v>
      </c>
      <c r="W88" s="104">
        <v>0</v>
      </c>
      <c r="X88" s="104">
        <v>0</v>
      </c>
      <c r="Y88" s="104">
        <v>0</v>
      </c>
      <c r="Z88" s="104">
        <v>0</v>
      </c>
      <c r="AA88" s="104">
        <v>0</v>
      </c>
      <c r="AB88" s="104">
        <v>0</v>
      </c>
      <c r="AC88" s="104">
        <v>0</v>
      </c>
      <c r="AD88" s="104">
        <v>0</v>
      </c>
      <c r="AE88" s="104">
        <v>0</v>
      </c>
      <c r="AF88" s="104">
        <v>0</v>
      </c>
      <c r="AG88" s="104">
        <v>0</v>
      </c>
      <c r="AH88" s="104">
        <v>0</v>
      </c>
      <c r="AI88" s="104">
        <v>0</v>
      </c>
      <c r="AJ88" s="104">
        <v>63.915700640402676</v>
      </c>
      <c r="AK88" s="104">
        <v>141.04160923922538</v>
      </c>
      <c r="AL88" s="104">
        <v>0</v>
      </c>
      <c r="AM88" s="104">
        <v>0</v>
      </c>
      <c r="AN88" s="104">
        <v>0</v>
      </c>
      <c r="AO88" s="104">
        <v>0</v>
      </c>
      <c r="AP88" s="104">
        <v>0</v>
      </c>
      <c r="AQ88" s="104">
        <v>1329.2107434813599</v>
      </c>
      <c r="AR88" s="104">
        <v>41.380795227247866</v>
      </c>
      <c r="AS88" s="104">
        <v>1.0917643832425841</v>
      </c>
      <c r="AT88" s="104">
        <v>9.6953024962797194</v>
      </c>
      <c r="AU88" s="104">
        <v>11.029114498172621</v>
      </c>
      <c r="AV88" s="104">
        <v>70.772048496921244</v>
      </c>
      <c r="AW88" s="104">
        <v>0</v>
      </c>
      <c r="AX88" s="104">
        <v>0</v>
      </c>
      <c r="AY88" s="104">
        <v>0</v>
      </c>
      <c r="AZ88" s="104">
        <v>1797.2719035976606</v>
      </c>
      <c r="BA88" s="104">
        <v>159.43637478393771</v>
      </c>
      <c r="BB88" s="104">
        <v>520.89438038143726</v>
      </c>
      <c r="BC88" s="104">
        <v>62.699240280478257</v>
      </c>
      <c r="BD88" s="104">
        <v>2291.6755496348887</v>
      </c>
      <c r="BE88" s="104">
        <v>2274.365846551409</v>
      </c>
      <c r="BF88" s="104">
        <v>485.01273116923909</v>
      </c>
      <c r="BG88" s="104">
        <v>1738.7318774226353</v>
      </c>
      <c r="BH88" s="104">
        <v>8.1315615279091276</v>
      </c>
      <c r="BI88" s="104">
        <v>24.531893995410329</v>
      </c>
      <c r="BJ88" s="104">
        <v>501.41491812427898</v>
      </c>
      <c r="BK88" s="104">
        <v>49.808147182018502</v>
      </c>
      <c r="BL88" s="104">
        <v>1208.9454136317045</v>
      </c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>
        <v>0</v>
      </c>
      <c r="FN88" s="40"/>
      <c r="FO88" s="40"/>
      <c r="FP88" s="40"/>
      <c r="FQ88" s="40"/>
      <c r="FR88" s="40"/>
      <c r="FS88" s="40"/>
      <c r="FT88" s="105">
        <v>5166.2765832367722</v>
      </c>
      <c r="FU88" s="105">
        <v>6378.5272211034417</v>
      </c>
      <c r="FV88" s="105">
        <v>6933.9334269488345</v>
      </c>
      <c r="FW88" s="105">
        <v>7377.761800052067</v>
      </c>
      <c r="FX88" s="105">
        <v>7538.2840174138164</v>
      </c>
      <c r="FY88" s="105">
        <v>7918.3246144320055</v>
      </c>
      <c r="FZ88" s="105">
        <v>7753.1236519107742</v>
      </c>
      <c r="GA88" s="105">
        <v>8054.9496486100979</v>
      </c>
      <c r="GB88" s="105">
        <v>8758.6968638697763</v>
      </c>
      <c r="GC88" s="105">
        <v>1884.7373825139921</v>
      </c>
      <c r="GD88" s="105">
        <v>1860.2164828156888</v>
      </c>
      <c r="GE88" s="105">
        <v>1661.8370889072769</v>
      </c>
      <c r="GF88" s="105">
        <v>1671.2113510615375</v>
      </c>
      <c r="GG88" s="105">
        <v>1733.5551260051166</v>
      </c>
      <c r="GH88" s="40">
        <v>0</v>
      </c>
      <c r="GI88" s="40"/>
      <c r="GJ88" s="40"/>
      <c r="GK88" s="40"/>
      <c r="GL88" s="40"/>
      <c r="GM88" s="40">
        <v>0</v>
      </c>
      <c r="GN88" s="40">
        <v>-31.680477576941485</v>
      </c>
      <c r="GO88" s="40">
        <v>3947.1197783614039</v>
      </c>
      <c r="GP88" s="6">
        <v>94295.121654842413</v>
      </c>
      <c r="GQ88" s="6"/>
      <c r="GR88" s="6">
        <f t="shared" si="12"/>
        <v>78606.874559665652</v>
      </c>
      <c r="GS88" s="6">
        <v>94295.121654842282</v>
      </c>
      <c r="GT88" s="92">
        <v>-1.3096723705530167E-10</v>
      </c>
      <c r="GV88" s="2">
        <v>0</v>
      </c>
      <c r="GW88" s="6">
        <v>78606.874559665652</v>
      </c>
      <c r="GX88" s="6">
        <v>94295.121654842369</v>
      </c>
      <c r="GY88" s="92">
        <v>-4.3655745685100555E-11</v>
      </c>
    </row>
    <row r="89" spans="2:207" outlineLevel="1" x14ac:dyDescent="0.2">
      <c r="B89" s="103" t="s">
        <v>424</v>
      </c>
      <c r="C89" s="104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3253.8751128717176</v>
      </c>
      <c r="K89" s="104">
        <v>2140.4733665370636</v>
      </c>
      <c r="L89" s="104">
        <v>0</v>
      </c>
      <c r="M89" s="104">
        <v>0</v>
      </c>
      <c r="N89" s="104">
        <v>1.2795829614661975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393.79281682145682</v>
      </c>
      <c r="U89" s="104">
        <v>735.43080163711284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0</v>
      </c>
      <c r="AH89" s="104">
        <v>0</v>
      </c>
      <c r="AI89" s="104">
        <v>0</v>
      </c>
      <c r="AJ89" s="104">
        <v>40.257138212151318</v>
      </c>
      <c r="AK89" s="104">
        <v>32.90783110681361</v>
      </c>
      <c r="AL89" s="104">
        <v>0</v>
      </c>
      <c r="AM89" s="104">
        <v>0</v>
      </c>
      <c r="AN89" s="104">
        <v>382.24596042238727</v>
      </c>
      <c r="AO89" s="104">
        <v>127.2845689167268</v>
      </c>
      <c r="AP89" s="104">
        <v>0</v>
      </c>
      <c r="AQ89" s="104">
        <v>0</v>
      </c>
      <c r="AR89" s="104">
        <v>15.148517475308941</v>
      </c>
      <c r="AS89" s="104">
        <v>0.39966877796743477</v>
      </c>
      <c r="AT89" s="104">
        <v>3.5492179033152556</v>
      </c>
      <c r="AU89" s="104">
        <v>4.0374945177286712</v>
      </c>
      <c r="AV89" s="104">
        <v>1.9629639174860551</v>
      </c>
      <c r="AW89" s="104">
        <v>0</v>
      </c>
      <c r="AX89" s="104">
        <v>0</v>
      </c>
      <c r="AY89" s="104">
        <v>0</v>
      </c>
      <c r="AZ89" s="104">
        <v>260.57277039712164</v>
      </c>
      <c r="BA89" s="104">
        <v>23.115466166645898</v>
      </c>
      <c r="BB89" s="104">
        <v>75.52051056774927</v>
      </c>
      <c r="BC89" s="104">
        <v>9.0902855096835182</v>
      </c>
      <c r="BD89" s="104">
        <v>332.25259106885454</v>
      </c>
      <c r="BE89" s="104">
        <v>98.504861101745973</v>
      </c>
      <c r="BF89" s="104">
        <v>15.200399115592694</v>
      </c>
      <c r="BG89" s="104">
        <v>54.492215956821184</v>
      </c>
      <c r="BH89" s="104">
        <v>0.25484481659477831</v>
      </c>
      <c r="BI89" s="104">
        <v>0.76883462182917162</v>
      </c>
      <c r="BJ89" s="104">
        <v>15.714447039749695</v>
      </c>
      <c r="BK89" s="104">
        <v>1.5609976139214417</v>
      </c>
      <c r="BL89" s="104">
        <v>101.6313914505275</v>
      </c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>
        <v>0</v>
      </c>
      <c r="FN89" s="40"/>
      <c r="FO89" s="40"/>
      <c r="FP89" s="40"/>
      <c r="FQ89" s="40"/>
      <c r="FR89" s="40"/>
      <c r="FS89" s="40"/>
      <c r="FT89" s="105">
        <v>1823.5410653688168</v>
      </c>
      <c r="FU89" s="105">
        <v>2281.1014043938576</v>
      </c>
      <c r="FV89" s="105">
        <v>2166.475510675531</v>
      </c>
      <c r="FW89" s="105">
        <v>2022.9508407074397</v>
      </c>
      <c r="FX89" s="105">
        <v>2003.391413451913</v>
      </c>
      <c r="FY89" s="105">
        <v>1774.2802576282654</v>
      </c>
      <c r="FZ89" s="105">
        <v>1522.8270897250263</v>
      </c>
      <c r="GA89" s="105">
        <v>1450.4359516664665</v>
      </c>
      <c r="GB89" s="105">
        <v>1392.1931455484284</v>
      </c>
      <c r="GC89" s="105">
        <v>305.27527399922485</v>
      </c>
      <c r="GD89" s="105">
        <v>229.39373428899901</v>
      </c>
      <c r="GE89" s="105">
        <v>204.4322088596596</v>
      </c>
      <c r="GF89" s="105">
        <v>260.65735556132978</v>
      </c>
      <c r="GG89" s="105">
        <v>222.31464451230715</v>
      </c>
      <c r="GH89" s="40">
        <v>0</v>
      </c>
      <c r="GI89" s="40"/>
      <c r="GJ89" s="40"/>
      <c r="GK89" s="40"/>
      <c r="GL89" s="40"/>
      <c r="GM89" s="40">
        <v>0</v>
      </c>
      <c r="GN89" s="40">
        <v>10.122346214790014</v>
      </c>
      <c r="GO89" s="40">
        <v>3110.655723477093</v>
      </c>
      <c r="GP89" s="6">
        <v>28901.372623584688</v>
      </c>
      <c r="GQ89" s="6"/>
      <c r="GR89" s="6">
        <f t="shared" si="12"/>
        <v>20780.047966079142</v>
      </c>
      <c r="GS89" s="6">
        <v>28901.372623584706</v>
      </c>
      <c r="GT89" s="92">
        <v>1.8189894035458565E-11</v>
      </c>
      <c r="GV89" s="2">
        <v>0</v>
      </c>
      <c r="GW89" s="6">
        <v>20780.047966079142</v>
      </c>
      <c r="GX89" s="6">
        <v>28901.37262358467</v>
      </c>
      <c r="GY89" s="92">
        <v>-1.8189894035458565E-11</v>
      </c>
    </row>
    <row r="90" spans="2:207" outlineLevel="1" x14ac:dyDescent="0.2">
      <c r="B90" s="103" t="s">
        <v>425</v>
      </c>
      <c r="C90" s="104">
        <v>0</v>
      </c>
      <c r="D90" s="104">
        <v>0</v>
      </c>
      <c r="E90" s="104">
        <v>0</v>
      </c>
      <c r="F90" s="104">
        <v>0</v>
      </c>
      <c r="G90" s="104">
        <v>0</v>
      </c>
      <c r="H90" s="104">
        <v>0</v>
      </c>
      <c r="I90" s="104">
        <v>0</v>
      </c>
      <c r="J90" s="104">
        <v>3655.0479662245139</v>
      </c>
      <c r="K90" s="104">
        <v>0</v>
      </c>
      <c r="L90" s="104">
        <v>0</v>
      </c>
      <c r="M90" s="104">
        <v>0</v>
      </c>
      <c r="N90" s="104">
        <v>0</v>
      </c>
      <c r="O90" s="104">
        <v>0</v>
      </c>
      <c r="P90" s="104">
        <v>0</v>
      </c>
      <c r="Q90" s="104">
        <v>0</v>
      </c>
      <c r="R90" s="104">
        <v>0</v>
      </c>
      <c r="S90" s="104">
        <v>0</v>
      </c>
      <c r="T90" s="104">
        <v>0</v>
      </c>
      <c r="U90" s="104">
        <v>0</v>
      </c>
      <c r="V90" s="104">
        <v>0</v>
      </c>
      <c r="W90" s="104">
        <v>0</v>
      </c>
      <c r="X90" s="104">
        <v>0</v>
      </c>
      <c r="Y90" s="104">
        <v>0</v>
      </c>
      <c r="Z90" s="104">
        <v>0</v>
      </c>
      <c r="AA90" s="104">
        <v>0</v>
      </c>
      <c r="AB90" s="104">
        <v>0</v>
      </c>
      <c r="AC90" s="104">
        <v>0</v>
      </c>
      <c r="AD90" s="104">
        <v>0</v>
      </c>
      <c r="AE90" s="104">
        <v>0</v>
      </c>
      <c r="AF90" s="104">
        <v>0</v>
      </c>
      <c r="AG90" s="104">
        <v>0</v>
      </c>
      <c r="AH90" s="104">
        <v>0</v>
      </c>
      <c r="AI90" s="104">
        <v>0</v>
      </c>
      <c r="AJ90" s="104">
        <v>24.615250288401445</v>
      </c>
      <c r="AK90" s="104">
        <v>0</v>
      </c>
      <c r="AL90" s="104">
        <v>0</v>
      </c>
      <c r="AM90" s="104">
        <v>0</v>
      </c>
      <c r="AN90" s="104">
        <v>0</v>
      </c>
      <c r="AO90" s="104">
        <v>0</v>
      </c>
      <c r="AP90" s="104">
        <v>0</v>
      </c>
      <c r="AQ90" s="104">
        <v>411.2143773251226</v>
      </c>
      <c r="AR90" s="104">
        <v>64.445807880643429</v>
      </c>
      <c r="AS90" s="104">
        <v>1.7002968984509161</v>
      </c>
      <c r="AT90" s="104">
        <v>15.099313546643801</v>
      </c>
      <c r="AU90" s="104">
        <v>17.176571649385028</v>
      </c>
      <c r="AV90" s="104">
        <v>1.7223792022698687</v>
      </c>
      <c r="AW90" s="104">
        <v>0</v>
      </c>
      <c r="AX90" s="104">
        <v>0</v>
      </c>
      <c r="AY90" s="104">
        <v>0</v>
      </c>
      <c r="AZ90" s="104">
        <v>0</v>
      </c>
      <c r="BA90" s="104">
        <v>0</v>
      </c>
      <c r="BB90" s="104">
        <v>0</v>
      </c>
      <c r="BC90" s="104">
        <v>0</v>
      </c>
      <c r="BD90" s="104">
        <v>0</v>
      </c>
      <c r="BE90" s="104">
        <v>0</v>
      </c>
      <c r="BF90" s="104">
        <v>18.115662805087986</v>
      </c>
      <c r="BG90" s="104">
        <v>64.94320329331093</v>
      </c>
      <c r="BH90" s="104">
        <v>0.3037211531149992</v>
      </c>
      <c r="BI90" s="104">
        <v>0.91628835614219151</v>
      </c>
      <c r="BJ90" s="104">
        <v>18.728299273531093</v>
      </c>
      <c r="BK90" s="104">
        <v>1.8603792026651516</v>
      </c>
      <c r="BL90" s="104">
        <v>264.40679359119031</v>
      </c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>
        <v>0</v>
      </c>
      <c r="FN90" s="40"/>
      <c r="FO90" s="40"/>
      <c r="FP90" s="40"/>
      <c r="FQ90" s="40"/>
      <c r="FR90" s="40"/>
      <c r="FS90" s="40"/>
      <c r="FT90" s="105">
        <v>167.56439840259316</v>
      </c>
      <c r="FU90" s="105">
        <v>302.83656565838487</v>
      </c>
      <c r="FV90" s="105">
        <v>278.72722396145173</v>
      </c>
      <c r="FW90" s="105">
        <v>370.09816806733181</v>
      </c>
      <c r="FX90" s="105">
        <v>414.21517394565444</v>
      </c>
      <c r="FY90" s="105">
        <v>603.71534900269057</v>
      </c>
      <c r="FZ90" s="105">
        <v>593.9189525304073</v>
      </c>
      <c r="GA90" s="105">
        <v>979.59784312997556</v>
      </c>
      <c r="GB90" s="105">
        <v>1758.2525624460768</v>
      </c>
      <c r="GC90" s="105">
        <v>594.2106123311811</v>
      </c>
      <c r="GD90" s="105">
        <v>466.34027979752034</v>
      </c>
      <c r="GE90" s="105">
        <v>643.78737179241898</v>
      </c>
      <c r="GF90" s="105">
        <v>1162.8448564990906</v>
      </c>
      <c r="GG90" s="105">
        <v>1004.4653517810293</v>
      </c>
      <c r="GH90" s="40">
        <v>0</v>
      </c>
      <c r="GI90" s="40"/>
      <c r="GJ90" s="40"/>
      <c r="GK90" s="40"/>
      <c r="GL90" s="40"/>
      <c r="GM90" s="40">
        <v>0</v>
      </c>
      <c r="GN90" s="40">
        <v>-67.498434947421629</v>
      </c>
      <c r="GO90" s="40">
        <v>1280.6623995685984</v>
      </c>
      <c r="GP90" s="6">
        <v>15114.034984657454</v>
      </c>
      <c r="GQ90" s="6"/>
      <c r="GR90" s="6">
        <f t="shared" si="12"/>
        <v>10553.738673966984</v>
      </c>
      <c r="GS90" s="6">
        <v>15114.034984657474</v>
      </c>
      <c r="GT90" s="92">
        <v>2.0008883439004421E-11</v>
      </c>
      <c r="GV90" s="2">
        <v>0</v>
      </c>
      <c r="GW90" s="6">
        <v>10553.738673966984</v>
      </c>
      <c r="GX90" s="6">
        <v>15114.034984657459</v>
      </c>
      <c r="GY90" s="92">
        <v>5.4569682106375694E-12</v>
      </c>
    </row>
    <row r="91" spans="2:207" outlineLevel="1" x14ac:dyDescent="0.2">
      <c r="B91" s="103" t="s">
        <v>426</v>
      </c>
      <c r="C91" s="104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386.13751608453799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6.4613143309305716</v>
      </c>
      <c r="AK91" s="104">
        <v>0</v>
      </c>
      <c r="AL91" s="104">
        <v>0</v>
      </c>
      <c r="AM91" s="104">
        <v>0</v>
      </c>
      <c r="AN91" s="104">
        <v>0</v>
      </c>
      <c r="AO91" s="104">
        <v>0</v>
      </c>
      <c r="AP91" s="104">
        <v>0</v>
      </c>
      <c r="AQ91" s="104">
        <v>0</v>
      </c>
      <c r="AR91" s="104">
        <v>0</v>
      </c>
      <c r="AS91" s="104">
        <v>0</v>
      </c>
      <c r="AT91" s="104">
        <v>0</v>
      </c>
      <c r="AU91" s="104">
        <v>0</v>
      </c>
      <c r="AV91" s="104">
        <v>11.60971440148718</v>
      </c>
      <c r="AW91" s="104">
        <v>0</v>
      </c>
      <c r="AX91" s="104">
        <v>0</v>
      </c>
      <c r="AY91" s="104">
        <v>0</v>
      </c>
      <c r="AZ91" s="104">
        <v>0</v>
      </c>
      <c r="BA91" s="104">
        <v>0</v>
      </c>
      <c r="BB91" s="104">
        <v>0</v>
      </c>
      <c r="BC91" s="104">
        <v>0</v>
      </c>
      <c r="BD91" s="104">
        <v>0</v>
      </c>
      <c r="BE91" s="104">
        <v>0</v>
      </c>
      <c r="BF91" s="104">
        <v>0</v>
      </c>
      <c r="BG91" s="104">
        <v>0</v>
      </c>
      <c r="BH91" s="104">
        <v>0</v>
      </c>
      <c r="BI91" s="104">
        <v>0</v>
      </c>
      <c r="BJ91" s="104">
        <v>0</v>
      </c>
      <c r="BK91" s="104">
        <v>0</v>
      </c>
      <c r="BL91" s="104">
        <v>13.587487443288811</v>
      </c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>
        <v>0</v>
      </c>
      <c r="FN91" s="40"/>
      <c r="FO91" s="40"/>
      <c r="FP91" s="40"/>
      <c r="FQ91" s="40"/>
      <c r="FR91" s="40"/>
      <c r="FS91" s="40"/>
      <c r="FT91" s="105">
        <v>37.261962201604796</v>
      </c>
      <c r="FU91" s="105">
        <v>61.980509818816905</v>
      </c>
      <c r="FV91" s="105">
        <v>91.614191455810939</v>
      </c>
      <c r="FW91" s="105">
        <v>93.781276431316684</v>
      </c>
      <c r="FX91" s="105">
        <v>128.89922587723947</v>
      </c>
      <c r="FY91" s="105">
        <v>167.55481991376638</v>
      </c>
      <c r="FZ91" s="105">
        <v>156.75618995446305</v>
      </c>
      <c r="GA91" s="105">
        <v>232.6805204039992</v>
      </c>
      <c r="GB91" s="105">
        <v>272.61451085334232</v>
      </c>
      <c r="GC91" s="105">
        <v>74.039327267197464</v>
      </c>
      <c r="GD91" s="105">
        <v>75.87228513672521</v>
      </c>
      <c r="GE91" s="105">
        <v>78.829581343316761</v>
      </c>
      <c r="GF91" s="105">
        <v>79.95132752027979</v>
      </c>
      <c r="GG91" s="105">
        <v>69.139552117225819</v>
      </c>
      <c r="GH91" s="40">
        <v>0</v>
      </c>
      <c r="GI91" s="40"/>
      <c r="GJ91" s="40"/>
      <c r="GK91" s="40"/>
      <c r="GL91" s="40"/>
      <c r="GM91" s="40">
        <v>0</v>
      </c>
      <c r="GN91" s="40">
        <v>-3.7744322393591574</v>
      </c>
      <c r="GO91" s="40">
        <v>119.13447677199758</v>
      </c>
      <c r="GP91" s="6">
        <v>2154.1313570879875</v>
      </c>
      <c r="GQ91" s="6"/>
      <c r="GR91" s="6">
        <f t="shared" si="12"/>
        <v>1736.3353248277431</v>
      </c>
      <c r="GS91" s="6">
        <v>2154.131357087987</v>
      </c>
      <c r="GT91" s="92">
        <v>-4.5474735088646412E-13</v>
      </c>
      <c r="GV91" s="2">
        <v>0</v>
      </c>
      <c r="GW91" s="6">
        <v>1736.3353248277431</v>
      </c>
      <c r="GX91" s="6">
        <v>2154.1313570879879</v>
      </c>
      <c r="GY91" s="92">
        <v>4.5474735088646412E-13</v>
      </c>
    </row>
    <row r="92" spans="2:207" outlineLevel="1" x14ac:dyDescent="0.2">
      <c r="B92" s="103" t="s">
        <v>427</v>
      </c>
      <c r="C92" s="104">
        <v>0</v>
      </c>
      <c r="D92" s="104">
        <v>0</v>
      </c>
      <c r="E92" s="104">
        <v>0</v>
      </c>
      <c r="F92" s="104">
        <v>0</v>
      </c>
      <c r="G92" s="104">
        <v>0</v>
      </c>
      <c r="H92" s="104">
        <v>0</v>
      </c>
      <c r="I92" s="104">
        <v>0</v>
      </c>
      <c r="J92" s="104">
        <v>9630.329273152789</v>
      </c>
      <c r="K92" s="104">
        <v>782.21429577824836</v>
      </c>
      <c r="L92" s="104">
        <v>0</v>
      </c>
      <c r="M92" s="104">
        <v>0</v>
      </c>
      <c r="N92" s="104">
        <v>0.14844170094552717</v>
      </c>
      <c r="O92" s="104">
        <v>0</v>
      </c>
      <c r="P92" s="104">
        <v>0</v>
      </c>
      <c r="Q92" s="104">
        <v>0</v>
      </c>
      <c r="R92" s="104">
        <v>0</v>
      </c>
      <c r="S92" s="104">
        <v>0</v>
      </c>
      <c r="T92" s="104">
        <v>35.313811379622862</v>
      </c>
      <c r="U92" s="104">
        <v>0</v>
      </c>
      <c r="V92" s="104">
        <v>0</v>
      </c>
      <c r="W92" s="104">
        <v>0</v>
      </c>
      <c r="X92" s="104">
        <v>0</v>
      </c>
      <c r="Y92" s="104">
        <v>0</v>
      </c>
      <c r="Z92" s="104">
        <v>0</v>
      </c>
      <c r="AA92" s="104">
        <v>0</v>
      </c>
      <c r="AB92" s="104">
        <v>0</v>
      </c>
      <c r="AC92" s="104">
        <v>0</v>
      </c>
      <c r="AD92" s="104">
        <v>0</v>
      </c>
      <c r="AE92" s="104">
        <v>0</v>
      </c>
      <c r="AF92" s="104">
        <v>0</v>
      </c>
      <c r="AG92" s="104">
        <v>0</v>
      </c>
      <c r="AH92" s="104">
        <v>0</v>
      </c>
      <c r="AI92" s="104">
        <v>0</v>
      </c>
      <c r="AJ92" s="104">
        <v>122.79690398014034</v>
      </c>
      <c r="AK92" s="104">
        <v>12.966313704487975</v>
      </c>
      <c r="AL92" s="104">
        <v>0</v>
      </c>
      <c r="AM92" s="104">
        <v>0</v>
      </c>
      <c r="AN92" s="104">
        <v>978.64218508466331</v>
      </c>
      <c r="AO92" s="104">
        <v>325.87930690999025</v>
      </c>
      <c r="AP92" s="104">
        <v>0</v>
      </c>
      <c r="AQ92" s="104">
        <v>382.32098089167437</v>
      </c>
      <c r="AR92" s="104">
        <v>27.902825251391072</v>
      </c>
      <c r="AS92" s="104">
        <v>0.73617026126410046</v>
      </c>
      <c r="AT92" s="104">
        <v>6.5374850772030859</v>
      </c>
      <c r="AU92" s="104">
        <v>7.4368666214102239</v>
      </c>
      <c r="AV92" s="104">
        <v>4.92731921358597</v>
      </c>
      <c r="AW92" s="104">
        <v>0</v>
      </c>
      <c r="AX92" s="104">
        <v>0</v>
      </c>
      <c r="AY92" s="104">
        <v>0</v>
      </c>
      <c r="AZ92" s="104">
        <v>553.77347036137712</v>
      </c>
      <c r="BA92" s="104">
        <v>49.125362941368429</v>
      </c>
      <c r="BB92" s="104">
        <v>160.49741174695569</v>
      </c>
      <c r="BC92" s="104">
        <v>19.318821941215315</v>
      </c>
      <c r="BD92" s="104">
        <v>706.10858576968678</v>
      </c>
      <c r="BE92" s="104">
        <v>215.75321553748918</v>
      </c>
      <c r="BF92" s="104">
        <v>72.092606404106633</v>
      </c>
      <c r="BG92" s="104">
        <v>258.44623206627023</v>
      </c>
      <c r="BH92" s="104">
        <v>1.2086805702583976</v>
      </c>
      <c r="BI92" s="104">
        <v>3.6464366075571077</v>
      </c>
      <c r="BJ92" s="104">
        <v>74.530638086828574</v>
      </c>
      <c r="BK92" s="104">
        <v>7.4035152473097909</v>
      </c>
      <c r="BL92" s="104">
        <v>504.80928749676593</v>
      </c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>
        <v>0</v>
      </c>
      <c r="FN92" s="40"/>
      <c r="FO92" s="40"/>
      <c r="FP92" s="40"/>
      <c r="FQ92" s="40"/>
      <c r="FR92" s="40"/>
      <c r="FS92" s="40"/>
      <c r="FT92" s="105">
        <v>1178.0238340915771</v>
      </c>
      <c r="FU92" s="105">
        <v>1614.4501070783172</v>
      </c>
      <c r="FV92" s="105">
        <v>1966.412544820806</v>
      </c>
      <c r="FW92" s="105">
        <v>2151.8457228587513</v>
      </c>
      <c r="FX92" s="105">
        <v>2278.9662792517306</v>
      </c>
      <c r="FY92" s="105">
        <v>2262.7510255371603</v>
      </c>
      <c r="FZ92" s="105">
        <v>2074.4355535152408</v>
      </c>
      <c r="GA92" s="105">
        <v>3102.0822223324908</v>
      </c>
      <c r="GB92" s="105">
        <v>3630.8160319425929</v>
      </c>
      <c r="GC92" s="105">
        <v>921.89384361554892</v>
      </c>
      <c r="GD92" s="105">
        <v>639.81512719958562</v>
      </c>
      <c r="GE92" s="105">
        <v>1185.6865283771124</v>
      </c>
      <c r="GF92" s="105">
        <v>1090.0332144900931</v>
      </c>
      <c r="GG92" s="105">
        <v>2127.3068597402171</v>
      </c>
      <c r="GH92" s="40">
        <v>0</v>
      </c>
      <c r="GI92" s="40"/>
      <c r="GJ92" s="40"/>
      <c r="GK92" s="40"/>
      <c r="GL92" s="40"/>
      <c r="GM92" s="40">
        <v>0</v>
      </c>
      <c r="GN92" s="40">
        <v>-75.661839728571067</v>
      </c>
      <c r="GO92" s="40">
        <v>7071.5616888378163</v>
      </c>
      <c r="GP92" s="6">
        <v>48165.285187745067</v>
      </c>
      <c r="GQ92" s="6"/>
      <c r="GR92" s="6">
        <f t="shared" si="12"/>
        <v>33220.418743960465</v>
      </c>
      <c r="GS92" s="6">
        <v>48165.285187745052</v>
      </c>
      <c r="GT92" s="92">
        <v>-1.4551915228366852E-11</v>
      </c>
      <c r="GV92" s="2">
        <v>0</v>
      </c>
      <c r="GW92" s="6">
        <v>33220.418743960465</v>
      </c>
      <c r="GX92" s="6">
        <v>48165.285187745052</v>
      </c>
      <c r="GY92" s="92">
        <v>-1.4551915228366852E-11</v>
      </c>
    </row>
    <row r="93" spans="2:207" outlineLevel="1" x14ac:dyDescent="0.2">
      <c r="B93" s="103" t="s">
        <v>428</v>
      </c>
      <c r="C93" s="104">
        <v>0</v>
      </c>
      <c r="D93" s="104">
        <v>0</v>
      </c>
      <c r="E93" s="104">
        <v>0</v>
      </c>
      <c r="F93" s="104">
        <v>8.3325691190868927</v>
      </c>
      <c r="G93" s="104">
        <v>0.9020599507276299</v>
      </c>
      <c r="H93" s="104">
        <v>2.4122977376616843</v>
      </c>
      <c r="I93" s="104">
        <v>3.4610099103545875</v>
      </c>
      <c r="J93" s="104">
        <v>383.48805690270552</v>
      </c>
      <c r="K93" s="104">
        <v>17834.657226889583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0</v>
      </c>
      <c r="AH93" s="104">
        <v>0</v>
      </c>
      <c r="AI93" s="104">
        <v>0</v>
      </c>
      <c r="AJ93" s="104">
        <v>0.69577862863737228</v>
      </c>
      <c r="AK93" s="104">
        <v>0</v>
      </c>
      <c r="AL93" s="104">
        <v>0</v>
      </c>
      <c r="AM93" s="104">
        <v>0</v>
      </c>
      <c r="AN93" s="104">
        <v>0</v>
      </c>
      <c r="AO93" s="104">
        <v>0</v>
      </c>
      <c r="AP93" s="104">
        <v>0</v>
      </c>
      <c r="AQ93" s="104">
        <v>802.30710204119941</v>
      </c>
      <c r="AR93" s="104">
        <v>127.34609644936693</v>
      </c>
      <c r="AS93" s="104">
        <v>3.3598178071847147</v>
      </c>
      <c r="AT93" s="104">
        <v>29.836520053292876</v>
      </c>
      <c r="AU93" s="104">
        <v>33.941220138887765</v>
      </c>
      <c r="AV93" s="104">
        <v>2.4295501145558358</v>
      </c>
      <c r="AW93" s="104">
        <v>0</v>
      </c>
      <c r="AX93" s="104">
        <v>0</v>
      </c>
      <c r="AY93" s="104">
        <v>0</v>
      </c>
      <c r="AZ93" s="104">
        <v>0</v>
      </c>
      <c r="BA93" s="104">
        <v>0</v>
      </c>
      <c r="BB93" s="104">
        <v>0</v>
      </c>
      <c r="BC93" s="104">
        <v>0</v>
      </c>
      <c r="BD93" s="104">
        <v>0</v>
      </c>
      <c r="BE93" s="104">
        <v>95.817904746726512</v>
      </c>
      <c r="BF93" s="104">
        <v>3.0896072154604424</v>
      </c>
      <c r="BG93" s="104">
        <v>11.075994935593231</v>
      </c>
      <c r="BH93" s="104">
        <v>5.1799322957398822E-2</v>
      </c>
      <c r="BI93" s="104">
        <v>0.15627201471317634</v>
      </c>
      <c r="BJ93" s="104">
        <v>3.194091720369407</v>
      </c>
      <c r="BK93" s="104">
        <v>0.31728571440938313</v>
      </c>
      <c r="BL93" s="104">
        <v>392.44838149274619</v>
      </c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>
        <v>0</v>
      </c>
      <c r="FN93" s="40"/>
      <c r="FO93" s="40"/>
      <c r="FP93" s="40"/>
      <c r="FQ93" s="40"/>
      <c r="FR93" s="40"/>
      <c r="FS93" s="40"/>
      <c r="FT93" s="105">
        <v>1424.4729214259994</v>
      </c>
      <c r="FU93" s="105">
        <v>2444.8906978012496</v>
      </c>
      <c r="FV93" s="105">
        <v>3417.6483526249913</v>
      </c>
      <c r="FW93" s="105">
        <v>4965.1290208020828</v>
      </c>
      <c r="FX93" s="105">
        <v>6117.3768932417615</v>
      </c>
      <c r="FY93" s="105">
        <v>9201.7608078873473</v>
      </c>
      <c r="FZ93" s="105">
        <v>9416.9506351620912</v>
      </c>
      <c r="GA93" s="105">
        <v>10714.500873718718</v>
      </c>
      <c r="GB93" s="105">
        <v>13049.743965623664</v>
      </c>
      <c r="GC93" s="105">
        <v>3823.2442679797955</v>
      </c>
      <c r="GD93" s="105">
        <v>2984.3278333584626</v>
      </c>
      <c r="GE93" s="105">
        <v>2717.8598456470336</v>
      </c>
      <c r="GF93" s="105">
        <v>5118.8583941968254</v>
      </c>
      <c r="GG93" s="105">
        <v>5648.8860564090837</v>
      </c>
      <c r="GH93" s="40">
        <v>0</v>
      </c>
      <c r="GI93" s="40"/>
      <c r="GJ93" s="40"/>
      <c r="GK93" s="40"/>
      <c r="GL93" s="40"/>
      <c r="GM93" s="40">
        <v>0</v>
      </c>
      <c r="GN93" s="40">
        <v>-73.664693088183412</v>
      </c>
      <c r="GO93" s="40">
        <v>18261.735926522579</v>
      </c>
      <c r="GP93" s="6">
        <v>118973.04244221972</v>
      </c>
      <c r="GQ93" s="6"/>
      <c r="GR93" s="6">
        <f t="shared" si="12"/>
        <v>99233.721799313513</v>
      </c>
      <c r="GS93" s="6">
        <v>118973.04244221968</v>
      </c>
      <c r="GT93" s="92">
        <v>-4.3655745685100555E-11</v>
      </c>
      <c r="GV93" s="2">
        <v>0</v>
      </c>
      <c r="GW93" s="6">
        <v>99233.721799313513</v>
      </c>
      <c r="GX93" s="6">
        <v>118973.04244221972</v>
      </c>
      <c r="GY93" s="92">
        <v>0</v>
      </c>
    </row>
    <row r="94" spans="2:207" outlineLevel="1" x14ac:dyDescent="0.2">
      <c r="B94" s="103" t="s">
        <v>429</v>
      </c>
      <c r="C94" s="104">
        <v>0</v>
      </c>
      <c r="D94" s="104">
        <v>0</v>
      </c>
      <c r="E94" s="104">
        <v>0</v>
      </c>
      <c r="F94" s="104">
        <v>349.74649939816629</v>
      </c>
      <c r="G94" s="104">
        <v>18.931274723909514</v>
      </c>
      <c r="H94" s="104">
        <v>101.25240814163477</v>
      </c>
      <c r="I94" s="104">
        <v>145.27045422736018</v>
      </c>
      <c r="J94" s="104">
        <v>0</v>
      </c>
      <c r="K94" s="104">
        <v>0</v>
      </c>
      <c r="L94" s="104">
        <v>0</v>
      </c>
      <c r="M94" s="104">
        <v>0</v>
      </c>
      <c r="N94" s="104">
        <v>0</v>
      </c>
      <c r="O94" s="104">
        <v>0</v>
      </c>
      <c r="P94" s="104">
        <v>0</v>
      </c>
      <c r="Q94" s="104">
        <v>0</v>
      </c>
      <c r="R94" s="104">
        <v>0</v>
      </c>
      <c r="S94" s="104">
        <v>0</v>
      </c>
      <c r="T94" s="104">
        <v>0</v>
      </c>
      <c r="U94" s="104">
        <v>0</v>
      </c>
      <c r="V94" s="104">
        <v>0</v>
      </c>
      <c r="W94" s="104">
        <v>0</v>
      </c>
      <c r="X94" s="104">
        <v>0</v>
      </c>
      <c r="Y94" s="104">
        <v>0</v>
      </c>
      <c r="Z94" s="104">
        <v>0</v>
      </c>
      <c r="AA94" s="104">
        <v>0</v>
      </c>
      <c r="AB94" s="104">
        <v>0</v>
      </c>
      <c r="AC94" s="104">
        <v>0</v>
      </c>
      <c r="AD94" s="104">
        <v>0</v>
      </c>
      <c r="AE94" s="104">
        <v>0</v>
      </c>
      <c r="AF94" s="104">
        <v>0</v>
      </c>
      <c r="AG94" s="104">
        <v>0</v>
      </c>
      <c r="AH94" s="104">
        <v>0</v>
      </c>
      <c r="AI94" s="104">
        <v>0</v>
      </c>
      <c r="AJ94" s="104">
        <v>0</v>
      </c>
      <c r="AK94" s="104">
        <v>0</v>
      </c>
      <c r="AL94" s="104">
        <v>0</v>
      </c>
      <c r="AM94" s="104">
        <v>0</v>
      </c>
      <c r="AN94" s="104">
        <v>0</v>
      </c>
      <c r="AO94" s="104">
        <v>0</v>
      </c>
      <c r="AP94" s="104">
        <v>0</v>
      </c>
      <c r="AQ94" s="104">
        <v>11973.539658498847</v>
      </c>
      <c r="AR94" s="104">
        <v>2405.3185595168625</v>
      </c>
      <c r="AS94" s="104">
        <v>63.460383580670452</v>
      </c>
      <c r="AT94" s="104">
        <v>563.55347699881759</v>
      </c>
      <c r="AU94" s="104">
        <v>641.0832291737637</v>
      </c>
      <c r="AV94" s="104">
        <v>91.026093288092582</v>
      </c>
      <c r="AW94" s="104">
        <v>0</v>
      </c>
      <c r="AX94" s="104">
        <v>0</v>
      </c>
      <c r="AY94" s="104">
        <v>0</v>
      </c>
      <c r="AZ94" s="104">
        <v>0</v>
      </c>
      <c r="BA94" s="104">
        <v>0</v>
      </c>
      <c r="BB94" s="104">
        <v>0</v>
      </c>
      <c r="BC94" s="104">
        <v>0</v>
      </c>
      <c r="BD94" s="104">
        <v>0</v>
      </c>
      <c r="BE94" s="104">
        <v>1809.8127154790357</v>
      </c>
      <c r="BF94" s="104">
        <v>58.356634276386778</v>
      </c>
      <c r="BG94" s="104">
        <v>209.20386982066711</v>
      </c>
      <c r="BH94" s="104">
        <v>0.97838784782928601</v>
      </c>
      <c r="BI94" s="104">
        <v>2.9516725518814684</v>
      </c>
      <c r="BJ94" s="104">
        <v>60.330142108653611</v>
      </c>
      <c r="BK94" s="104">
        <v>5.9929062524915393</v>
      </c>
      <c r="BL94" s="104">
        <v>5808.5547930061866</v>
      </c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>
        <v>0</v>
      </c>
      <c r="FN94" s="40"/>
      <c r="FO94" s="40"/>
      <c r="FP94" s="40"/>
      <c r="FQ94" s="40"/>
      <c r="FR94" s="40"/>
      <c r="FS94" s="40"/>
      <c r="FT94" s="105">
        <v>949.05190024062097</v>
      </c>
      <c r="FU94" s="105">
        <v>1239.6006599743978</v>
      </c>
      <c r="FV94" s="105">
        <v>1479.8488467048251</v>
      </c>
      <c r="FW94" s="105">
        <v>1814.4737767894628</v>
      </c>
      <c r="FX94" s="105">
        <v>1914.3914877187208</v>
      </c>
      <c r="FY94" s="105">
        <v>2289.4718378684993</v>
      </c>
      <c r="FZ94" s="105">
        <v>2416.48741800367</v>
      </c>
      <c r="GA94" s="105">
        <v>3030.4207346972307</v>
      </c>
      <c r="GB94" s="105">
        <v>3309.0245501323129</v>
      </c>
      <c r="GC94" s="105">
        <v>797.04816748683038</v>
      </c>
      <c r="GD94" s="105">
        <v>662.28828548822753</v>
      </c>
      <c r="GE94" s="105">
        <v>858.51839089938915</v>
      </c>
      <c r="GF94" s="105">
        <v>967.43923285043911</v>
      </c>
      <c r="GG94" s="105">
        <v>909.50944267784325</v>
      </c>
      <c r="GH94" s="40">
        <v>0</v>
      </c>
      <c r="GI94" s="40"/>
      <c r="GJ94" s="40"/>
      <c r="GK94" s="40"/>
      <c r="GL94" s="40"/>
      <c r="GM94" s="40">
        <v>0</v>
      </c>
      <c r="GN94" s="40">
        <v>-235.99464319300023</v>
      </c>
      <c r="GO94" s="40">
        <v>5890.0718275100899</v>
      </c>
      <c r="GP94" s="6">
        <v>52601.015074740819</v>
      </c>
      <c r="GQ94" s="6"/>
      <c r="GR94" s="6">
        <f t="shared" si="12"/>
        <v>28291.651915849558</v>
      </c>
      <c r="GS94" s="6">
        <v>52601.015074740804</v>
      </c>
      <c r="GT94" s="92">
        <v>-1.4551915228366852E-11</v>
      </c>
      <c r="GV94" s="2">
        <v>0</v>
      </c>
      <c r="GW94" s="6">
        <v>28291.651915849558</v>
      </c>
      <c r="GX94" s="6">
        <v>52601.01507474079</v>
      </c>
      <c r="GY94" s="92">
        <v>-2.9103830456733704E-11</v>
      </c>
    </row>
    <row r="95" spans="2:207" outlineLevel="1" x14ac:dyDescent="0.2">
      <c r="B95" s="103" t="s">
        <v>430</v>
      </c>
      <c r="C95" s="104">
        <v>0</v>
      </c>
      <c r="D95" s="104">
        <v>0</v>
      </c>
      <c r="E95" s="104">
        <v>0</v>
      </c>
      <c r="F95" s="104">
        <v>544.54201647428329</v>
      </c>
      <c r="G95" s="104">
        <v>29.475275746218614</v>
      </c>
      <c r="H95" s="104">
        <v>157.64615398237842</v>
      </c>
      <c r="I95" s="104">
        <v>226.18057998587037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0</v>
      </c>
      <c r="AH95" s="104">
        <v>0</v>
      </c>
      <c r="AI95" s="104">
        <v>0</v>
      </c>
      <c r="AJ95" s="104">
        <v>0</v>
      </c>
      <c r="AK95" s="104">
        <v>0</v>
      </c>
      <c r="AL95" s="104">
        <v>0</v>
      </c>
      <c r="AM95" s="104">
        <v>0</v>
      </c>
      <c r="AN95" s="104">
        <v>0</v>
      </c>
      <c r="AO95" s="104">
        <v>0</v>
      </c>
      <c r="AP95" s="104">
        <v>0</v>
      </c>
      <c r="AQ95" s="104">
        <v>11651.466564033886</v>
      </c>
      <c r="AR95" s="104">
        <v>2080.5498028309626</v>
      </c>
      <c r="AS95" s="104">
        <v>54.891892812097062</v>
      </c>
      <c r="AT95" s="104">
        <v>487.46186687606553</v>
      </c>
      <c r="AU95" s="104">
        <v>554.52346662151342</v>
      </c>
      <c r="AV95" s="104">
        <v>51.155385600356624</v>
      </c>
      <c r="AW95" s="104">
        <v>0</v>
      </c>
      <c r="AX95" s="104">
        <v>0</v>
      </c>
      <c r="AY95" s="104">
        <v>0</v>
      </c>
      <c r="AZ95" s="104">
        <v>0</v>
      </c>
      <c r="BA95" s="104">
        <v>0</v>
      </c>
      <c r="BB95" s="104">
        <v>0</v>
      </c>
      <c r="BC95" s="104">
        <v>0</v>
      </c>
      <c r="BD95" s="104">
        <v>0</v>
      </c>
      <c r="BE95" s="104">
        <v>1565.4498126740259</v>
      </c>
      <c r="BF95" s="104">
        <v>50.477257351545234</v>
      </c>
      <c r="BG95" s="104">
        <v>180.95693327266849</v>
      </c>
      <c r="BH95" s="104">
        <v>0.84628484446380825</v>
      </c>
      <c r="BI95" s="104">
        <v>2.5531344767103614</v>
      </c>
      <c r="BJ95" s="104">
        <v>52.184299985820012</v>
      </c>
      <c r="BK95" s="104">
        <v>5.1837374598626873</v>
      </c>
      <c r="BL95" s="104">
        <v>5614.1891595565294</v>
      </c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>
        <v>0</v>
      </c>
      <c r="FN95" s="40"/>
      <c r="FO95" s="40"/>
      <c r="FP95" s="40"/>
      <c r="FQ95" s="40"/>
      <c r="FR95" s="40"/>
      <c r="FS95" s="40"/>
      <c r="FT95" s="105">
        <v>990.99619620714418</v>
      </c>
      <c r="FU95" s="105">
        <v>1542.1627786331617</v>
      </c>
      <c r="FV95" s="105">
        <v>2138.1658285374474</v>
      </c>
      <c r="FW95" s="105">
        <v>2957.5982457411992</v>
      </c>
      <c r="FX95" s="105">
        <v>3703.816348410538</v>
      </c>
      <c r="FY95" s="105">
        <v>4485.0018025158552</v>
      </c>
      <c r="FZ95" s="105">
        <v>4351.006139471895</v>
      </c>
      <c r="GA95" s="105">
        <v>5960.1697949710251</v>
      </c>
      <c r="GB95" s="105">
        <v>7446.9219083261532</v>
      </c>
      <c r="GC95" s="105">
        <v>971.35219630732172</v>
      </c>
      <c r="GD95" s="105">
        <v>994.57572907618635</v>
      </c>
      <c r="GE95" s="105">
        <v>1456.4606663171865</v>
      </c>
      <c r="GF95" s="105">
        <v>1508.7932963870783</v>
      </c>
      <c r="GG95" s="105">
        <v>1697.4584816075383</v>
      </c>
      <c r="GH95" s="40">
        <v>0</v>
      </c>
      <c r="GI95" s="40"/>
      <c r="GJ95" s="40"/>
      <c r="GK95" s="40"/>
      <c r="GL95" s="40"/>
      <c r="GM95" s="40">
        <v>0</v>
      </c>
      <c r="GN95" s="40">
        <v>-137.58449155981361</v>
      </c>
      <c r="GO95" s="40">
        <v>9251.5568069278888</v>
      </c>
      <c r="GP95" s="6">
        <v>72628.185352463071</v>
      </c>
      <c r="GQ95" s="6"/>
      <c r="GR95" s="6">
        <f t="shared" si="12"/>
        <v>49318.4517278778</v>
      </c>
      <c r="GS95" s="6">
        <v>72628.185352463057</v>
      </c>
      <c r="GT95" s="92">
        <v>-1.4551915228366852E-11</v>
      </c>
      <c r="GV95" s="2">
        <v>0</v>
      </c>
      <c r="GW95" s="6">
        <v>49318.4517278778</v>
      </c>
      <c r="GX95" s="6">
        <v>72628.185352463013</v>
      </c>
      <c r="GY95" s="92">
        <v>-5.8207660913467407E-11</v>
      </c>
    </row>
    <row r="96" spans="2:207" outlineLevel="1" x14ac:dyDescent="0.2">
      <c r="B96" s="103" t="s">
        <v>431</v>
      </c>
      <c r="C96" s="104">
        <v>0</v>
      </c>
      <c r="D96" s="104">
        <v>0</v>
      </c>
      <c r="E96" s="104">
        <v>0</v>
      </c>
      <c r="F96" s="104">
        <v>0</v>
      </c>
      <c r="G96" s="104">
        <v>0</v>
      </c>
      <c r="H96" s="104">
        <v>0</v>
      </c>
      <c r="I96" s="104">
        <v>0</v>
      </c>
      <c r="J96" s="104">
        <v>0</v>
      </c>
      <c r="K96" s="104">
        <v>485.06647575580621</v>
      </c>
      <c r="L96" s="104">
        <v>9566.4887015389559</v>
      </c>
      <c r="M96" s="104">
        <v>11319.901459840135</v>
      </c>
      <c r="N96" s="104">
        <v>23.372807723317678</v>
      </c>
      <c r="O96" s="104">
        <v>372.78562888268539</v>
      </c>
      <c r="P96" s="104">
        <v>97.572059615805443</v>
      </c>
      <c r="Q96" s="104">
        <v>51.045800817251354</v>
      </c>
      <c r="R96" s="104">
        <v>783.26019615557652</v>
      </c>
      <c r="S96" s="104">
        <v>40.369732010685816</v>
      </c>
      <c r="T96" s="104">
        <v>0</v>
      </c>
      <c r="U96" s="104">
        <v>82.082963699997904</v>
      </c>
      <c r="V96" s="104">
        <v>1284.068002526468</v>
      </c>
      <c r="W96" s="104">
        <v>4.1002155182864835</v>
      </c>
      <c r="X96" s="104">
        <v>0</v>
      </c>
      <c r="Y96" s="104">
        <v>1.6893311327319716</v>
      </c>
      <c r="Z96" s="104">
        <v>0</v>
      </c>
      <c r="AA96" s="104">
        <v>0</v>
      </c>
      <c r="AB96" s="104">
        <v>27.697013714913989</v>
      </c>
      <c r="AC96" s="104">
        <v>57.489543327692878</v>
      </c>
      <c r="AD96" s="104">
        <v>13.093246070023204</v>
      </c>
      <c r="AE96" s="104">
        <v>0</v>
      </c>
      <c r="AF96" s="104">
        <v>0</v>
      </c>
      <c r="AG96" s="104">
        <v>1332.0803474858096</v>
      </c>
      <c r="AH96" s="104">
        <v>15.730031737827513</v>
      </c>
      <c r="AI96" s="104">
        <v>717.403090152255</v>
      </c>
      <c r="AJ96" s="104">
        <v>408.06768062943792</v>
      </c>
      <c r="AK96" s="104">
        <v>0</v>
      </c>
      <c r="AL96" s="104">
        <v>0</v>
      </c>
      <c r="AM96" s="104">
        <v>0</v>
      </c>
      <c r="AN96" s="104">
        <v>0</v>
      </c>
      <c r="AO96" s="104">
        <v>0</v>
      </c>
      <c r="AP96" s="104">
        <v>0</v>
      </c>
      <c r="AQ96" s="104">
        <v>0</v>
      </c>
      <c r="AR96" s="104">
        <v>3.2411113225981736</v>
      </c>
      <c r="AS96" s="104">
        <v>8.5511404196925572E-2</v>
      </c>
      <c r="AT96" s="104">
        <v>0.75937532195834023</v>
      </c>
      <c r="AU96" s="104">
        <v>0.8638448742819711</v>
      </c>
      <c r="AV96" s="104">
        <v>6.1834972185537629E-2</v>
      </c>
      <c r="AW96" s="104">
        <v>3.1956406997260598</v>
      </c>
      <c r="AX96" s="104">
        <v>0.36110483155027651</v>
      </c>
      <c r="AY96" s="104">
        <v>0.16851069097301097</v>
      </c>
      <c r="AZ96" s="104">
        <v>0</v>
      </c>
      <c r="BA96" s="104">
        <v>0</v>
      </c>
      <c r="BB96" s="104">
        <v>0</v>
      </c>
      <c r="BC96" s="104">
        <v>0</v>
      </c>
      <c r="BD96" s="104">
        <v>0</v>
      </c>
      <c r="BE96" s="104">
        <v>30.857614149290857</v>
      </c>
      <c r="BF96" s="104">
        <v>28.881641940929498</v>
      </c>
      <c r="BG96" s="104">
        <v>103.5383780292306</v>
      </c>
      <c r="BH96" s="104">
        <v>0.48421996617790125</v>
      </c>
      <c r="BI96" s="104">
        <v>1.460830474820761</v>
      </c>
      <c r="BJ96" s="104">
        <v>29.858362876855978</v>
      </c>
      <c r="BK96" s="104">
        <v>2.9659862100694436</v>
      </c>
      <c r="BL96" s="104">
        <v>849.78698847768123</v>
      </c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>
        <v>0</v>
      </c>
      <c r="FN96" s="40"/>
      <c r="FO96" s="40"/>
      <c r="FP96" s="40"/>
      <c r="FQ96" s="40"/>
      <c r="FR96" s="40"/>
      <c r="FS96" s="40"/>
      <c r="FT96" s="105">
        <v>55.457203812255273</v>
      </c>
      <c r="FU96" s="105">
        <v>52.498729294412854</v>
      </c>
      <c r="FV96" s="105">
        <v>69.608919219678015</v>
      </c>
      <c r="FW96" s="105">
        <v>56.083809742923719</v>
      </c>
      <c r="FX96" s="105">
        <v>96.27752476772767</v>
      </c>
      <c r="FY96" s="105">
        <v>65.659838126981612</v>
      </c>
      <c r="FZ96" s="105">
        <v>132.10419630610264</v>
      </c>
      <c r="GA96" s="105">
        <v>131.33343891876771</v>
      </c>
      <c r="GB96" s="105">
        <v>250.44618496834738</v>
      </c>
      <c r="GC96" s="105">
        <v>133.9239035968144</v>
      </c>
      <c r="GD96" s="105">
        <v>55.723259783224989</v>
      </c>
      <c r="GE96" s="105">
        <v>111.03472090244908</v>
      </c>
      <c r="GF96" s="105">
        <v>31.284866874134522</v>
      </c>
      <c r="GG96" s="105">
        <v>78.996169096889759</v>
      </c>
      <c r="GH96" s="40">
        <v>0</v>
      </c>
      <c r="GI96" s="40"/>
      <c r="GJ96" s="40"/>
      <c r="GK96" s="40"/>
      <c r="GL96" s="40"/>
      <c r="GM96" s="40">
        <v>0</v>
      </c>
      <c r="GN96" s="40">
        <v>-142.12608207836092</v>
      </c>
      <c r="GO96" s="40">
        <v>3299.0922100159</v>
      </c>
      <c r="GP96" s="6">
        <v>32217.334177926456</v>
      </c>
      <c r="GQ96" s="6"/>
      <c r="GR96" s="6">
        <f t="shared" si="12"/>
        <v>4477.3988933482487</v>
      </c>
      <c r="GS96" s="6">
        <v>32217.33417792643</v>
      </c>
      <c r="GT96" s="92">
        <v>-2.5465851649641991E-11</v>
      </c>
      <c r="GV96" s="2">
        <v>0</v>
      </c>
      <c r="GW96" s="6">
        <v>4477.3988933482487</v>
      </c>
      <c r="GX96" s="6">
        <v>32217.334177926441</v>
      </c>
      <c r="GY96" s="92">
        <v>-1.4551915228366852E-11</v>
      </c>
    </row>
    <row r="97" spans="2:207" outlineLevel="1" x14ac:dyDescent="0.2">
      <c r="B97" s="103" t="s">
        <v>432</v>
      </c>
      <c r="C97" s="104">
        <v>2844.928319626064</v>
      </c>
      <c r="D97" s="104">
        <v>305.13346289304741</v>
      </c>
      <c r="E97" s="104">
        <v>33.643105706495746</v>
      </c>
      <c r="F97" s="104">
        <v>61.025978671326378</v>
      </c>
      <c r="G97" s="104">
        <v>37.314099201055086</v>
      </c>
      <c r="H97" s="104">
        <v>301.67278381093536</v>
      </c>
      <c r="I97" s="104">
        <v>97.367795964968678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0.74484962038401192</v>
      </c>
      <c r="AE97" s="104">
        <v>0</v>
      </c>
      <c r="AF97" s="104">
        <v>54.210699550001443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v>0</v>
      </c>
      <c r="AN97" s="104">
        <v>0</v>
      </c>
      <c r="AO97" s="104">
        <v>0</v>
      </c>
      <c r="AP97" s="104">
        <v>0</v>
      </c>
      <c r="AQ97" s="104">
        <v>99.371056683323175</v>
      </c>
      <c r="AR97" s="104">
        <v>663.06991778646341</v>
      </c>
      <c r="AS97" s="104">
        <v>17.494011825438246</v>
      </c>
      <c r="AT97" s="104">
        <v>155.35379135296532</v>
      </c>
      <c r="AU97" s="104">
        <v>176.72628117385182</v>
      </c>
      <c r="AV97" s="104">
        <v>12.650262865805054</v>
      </c>
      <c r="AW97" s="104">
        <v>6.0675982740971941</v>
      </c>
      <c r="AX97" s="104">
        <v>0.68563373051240917</v>
      </c>
      <c r="AY97" s="104">
        <v>0.31995310986088588</v>
      </c>
      <c r="AZ97" s="104">
        <v>0</v>
      </c>
      <c r="BA97" s="104">
        <v>0</v>
      </c>
      <c r="BB97" s="104">
        <v>0</v>
      </c>
      <c r="BC97" s="104">
        <v>0</v>
      </c>
      <c r="BD97" s="104">
        <v>0</v>
      </c>
      <c r="BE97" s="104">
        <v>710.27083947804192</v>
      </c>
      <c r="BF97" s="104">
        <v>78.075530777096461</v>
      </c>
      <c r="BG97" s="104">
        <v>279.8945377451484</v>
      </c>
      <c r="BH97" s="104">
        <v>1.308988283097039</v>
      </c>
      <c r="BI97" s="104">
        <v>3.949052306362971</v>
      </c>
      <c r="BJ97" s="104">
        <v>80.715893320383941</v>
      </c>
      <c r="BK97" s="104">
        <v>8.0179287638610042</v>
      </c>
      <c r="BL97" s="104">
        <v>203.59864929589068</v>
      </c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>
        <v>0</v>
      </c>
      <c r="FN97" s="40"/>
      <c r="FO97" s="40"/>
      <c r="FP97" s="40"/>
      <c r="FQ97" s="40"/>
      <c r="FR97" s="40"/>
      <c r="FS97" s="40"/>
      <c r="FT97" s="105">
        <v>337.59595598745761</v>
      </c>
      <c r="FU97" s="105">
        <v>447.25833306981605</v>
      </c>
      <c r="FV97" s="105">
        <v>649.99314391127314</v>
      </c>
      <c r="FW97" s="105">
        <v>666.40938326634466</v>
      </c>
      <c r="FX97" s="105">
        <v>813.28152602891566</v>
      </c>
      <c r="FY97" s="105">
        <v>928.31768151279982</v>
      </c>
      <c r="FZ97" s="105">
        <v>1280.2631464116068</v>
      </c>
      <c r="GA97" s="105">
        <v>1588.7670922774337</v>
      </c>
      <c r="GB97" s="105">
        <v>2083.0967845384007</v>
      </c>
      <c r="GC97" s="105">
        <v>553.69933903251979</v>
      </c>
      <c r="GD97" s="105">
        <v>597.22019659096782</v>
      </c>
      <c r="GE97" s="105">
        <v>619.99873822168638</v>
      </c>
      <c r="GF97" s="105">
        <v>1025.325357228282</v>
      </c>
      <c r="GG97" s="105">
        <v>1563.2459474602188</v>
      </c>
      <c r="GH97" s="40">
        <v>0</v>
      </c>
      <c r="GI97" s="40"/>
      <c r="GJ97" s="40"/>
      <c r="GK97" s="40"/>
      <c r="GL97" s="40"/>
      <c r="GM97" s="40">
        <v>29.415597912737923</v>
      </c>
      <c r="GN97" s="40">
        <v>-51.210349329347082</v>
      </c>
      <c r="GO97" s="40">
        <v>1522.4447067566771</v>
      </c>
      <c r="GP97" s="6">
        <v>20888.733602694268</v>
      </c>
      <c r="GQ97" s="6"/>
      <c r="GR97" s="6">
        <f t="shared" si="12"/>
        <v>14655.122580877793</v>
      </c>
      <c r="GS97" s="6">
        <v>20888.733602694279</v>
      </c>
      <c r="GT97" s="92">
        <v>1.0913936421275139E-11</v>
      </c>
      <c r="GV97" s="2">
        <v>0</v>
      </c>
      <c r="GW97" s="6">
        <v>14655.122580877793</v>
      </c>
      <c r="GX97" s="6">
        <v>20888.733602694272</v>
      </c>
      <c r="GY97" s="92">
        <v>3.637978807091713E-12</v>
      </c>
    </row>
    <row r="98" spans="2:207" outlineLevel="1" x14ac:dyDescent="0.2">
      <c r="B98" s="103" t="s">
        <v>433</v>
      </c>
      <c r="C98" s="104">
        <v>0</v>
      </c>
      <c r="D98" s="104">
        <v>0</v>
      </c>
      <c r="E98" s="104">
        <v>0</v>
      </c>
      <c r="F98" s="104">
        <v>36.938347709906481</v>
      </c>
      <c r="G98" s="104">
        <v>23.482072497021338</v>
      </c>
      <c r="H98" s="104">
        <v>229.64459997558757</v>
      </c>
      <c r="I98" s="104">
        <v>58.423410308784611</v>
      </c>
      <c r="J98" s="104">
        <v>0</v>
      </c>
      <c r="K98" s="104">
        <v>0</v>
      </c>
      <c r="L98" s="104">
        <v>162.80804498287728</v>
      </c>
      <c r="M98" s="104">
        <v>0</v>
      </c>
      <c r="N98" s="104">
        <v>0</v>
      </c>
      <c r="O98" s="104">
        <v>0</v>
      </c>
      <c r="P98" s="104">
        <v>0</v>
      </c>
      <c r="Q98" s="104">
        <v>0</v>
      </c>
      <c r="R98" s="104">
        <v>0</v>
      </c>
      <c r="S98" s="104">
        <v>0</v>
      </c>
      <c r="T98" s="104">
        <v>0</v>
      </c>
      <c r="U98" s="104">
        <v>0</v>
      </c>
      <c r="V98" s="104">
        <v>0</v>
      </c>
      <c r="W98" s="104">
        <v>0</v>
      </c>
      <c r="X98" s="104">
        <v>0</v>
      </c>
      <c r="Y98" s="104">
        <v>0</v>
      </c>
      <c r="Z98" s="104">
        <v>0</v>
      </c>
      <c r="AA98" s="104">
        <v>0</v>
      </c>
      <c r="AB98" s="104">
        <v>0</v>
      </c>
      <c r="AC98" s="104">
        <v>0</v>
      </c>
      <c r="AD98" s="104">
        <v>0</v>
      </c>
      <c r="AE98" s="104">
        <v>0</v>
      </c>
      <c r="AF98" s="104">
        <v>0</v>
      </c>
      <c r="AG98" s="104">
        <v>1038.1221117527182</v>
      </c>
      <c r="AH98" s="104">
        <v>1.4066382559588746</v>
      </c>
      <c r="AI98" s="104">
        <v>0</v>
      </c>
      <c r="AJ98" s="104">
        <v>7.7737830141089956</v>
      </c>
      <c r="AK98" s="104">
        <v>0</v>
      </c>
      <c r="AL98" s="104">
        <v>0</v>
      </c>
      <c r="AM98" s="104">
        <v>122.18391134701845</v>
      </c>
      <c r="AN98" s="104">
        <v>0</v>
      </c>
      <c r="AO98" s="104">
        <v>0</v>
      </c>
      <c r="AP98" s="104">
        <v>0</v>
      </c>
      <c r="AQ98" s="104">
        <v>0</v>
      </c>
      <c r="AR98" s="104">
        <v>32.726569129917323</v>
      </c>
      <c r="AS98" s="104">
        <v>0.86343682916094555</v>
      </c>
      <c r="AT98" s="104">
        <v>7.6676628760622441</v>
      </c>
      <c r="AU98" s="104">
        <v>8.7225263921206242</v>
      </c>
      <c r="AV98" s="104">
        <v>0.62436809583357711</v>
      </c>
      <c r="AW98" s="104">
        <v>0</v>
      </c>
      <c r="AX98" s="104">
        <v>0</v>
      </c>
      <c r="AY98" s="104">
        <v>0</v>
      </c>
      <c r="AZ98" s="104">
        <v>0</v>
      </c>
      <c r="BA98" s="104">
        <v>0</v>
      </c>
      <c r="BB98" s="104">
        <v>0</v>
      </c>
      <c r="BC98" s="104">
        <v>0</v>
      </c>
      <c r="BD98" s="104">
        <v>0</v>
      </c>
      <c r="BE98" s="104">
        <v>0</v>
      </c>
      <c r="BF98" s="104">
        <v>0</v>
      </c>
      <c r="BG98" s="104">
        <v>0</v>
      </c>
      <c r="BH98" s="104">
        <v>0</v>
      </c>
      <c r="BI98" s="104">
        <v>0</v>
      </c>
      <c r="BJ98" s="104">
        <v>0</v>
      </c>
      <c r="BK98" s="104">
        <v>0</v>
      </c>
      <c r="BL98" s="104">
        <v>38.90554410817068</v>
      </c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>
        <v>0</v>
      </c>
      <c r="FN98" s="40"/>
      <c r="FO98" s="40"/>
      <c r="FP98" s="40"/>
      <c r="FQ98" s="40"/>
      <c r="FR98" s="40"/>
      <c r="FS98" s="40"/>
      <c r="FT98" s="105">
        <v>44.86426936552833</v>
      </c>
      <c r="FU98" s="105">
        <v>61.19504849815317</v>
      </c>
      <c r="FV98" s="105">
        <v>41.794952682539268</v>
      </c>
      <c r="FW98" s="105">
        <v>60.346041141845696</v>
      </c>
      <c r="FX98" s="105">
        <v>53.659735178527036</v>
      </c>
      <c r="FY98" s="105">
        <v>69.297676312787303</v>
      </c>
      <c r="FZ98" s="105">
        <v>131.22198606220778</v>
      </c>
      <c r="GA98" s="105">
        <v>164.68237386623491</v>
      </c>
      <c r="GB98" s="105">
        <v>184.62180325870148</v>
      </c>
      <c r="GC98" s="105">
        <v>28.77813977482964</v>
      </c>
      <c r="GD98" s="105">
        <v>74.093420764131523</v>
      </c>
      <c r="GE98" s="105">
        <v>148.33975348640519</v>
      </c>
      <c r="GF98" s="105">
        <v>372.92770347383305</v>
      </c>
      <c r="GG98" s="105">
        <v>197.36660845560456</v>
      </c>
      <c r="GH98" s="40">
        <v>0</v>
      </c>
      <c r="GI98" s="40"/>
      <c r="GJ98" s="40"/>
      <c r="GK98" s="40"/>
      <c r="GL98" s="40"/>
      <c r="GM98" s="40">
        <v>0</v>
      </c>
      <c r="GN98" s="40">
        <v>18.569792155271898</v>
      </c>
      <c r="GO98" s="40">
        <v>1389.6693302203917</v>
      </c>
      <c r="GP98" s="6">
        <v>4811.7216619722394</v>
      </c>
      <c r="GQ98" s="6"/>
      <c r="GR98" s="6">
        <f t="shared" si="12"/>
        <v>3041.428634696992</v>
      </c>
      <c r="GS98" s="6">
        <v>4811.7216619722385</v>
      </c>
      <c r="GT98" s="92">
        <v>-9.0949470177292824E-13</v>
      </c>
      <c r="GV98" s="2">
        <v>0</v>
      </c>
      <c r="GW98" s="6">
        <v>3041.428634696992</v>
      </c>
      <c r="GX98" s="6">
        <v>4811.7216619722358</v>
      </c>
      <c r="GY98" s="92">
        <v>-3.637978807091713E-12</v>
      </c>
    </row>
    <row r="99" spans="2:207" outlineLevel="1" x14ac:dyDescent="0.2">
      <c r="B99" s="103" t="s">
        <v>434</v>
      </c>
      <c r="C99" s="104">
        <v>14.584364328099785</v>
      </c>
      <c r="D99" s="104">
        <v>0</v>
      </c>
      <c r="E99" s="104">
        <v>0</v>
      </c>
      <c r="F99" s="104">
        <v>2.6777408566317602</v>
      </c>
      <c r="G99" s="104">
        <v>2.9844928838600242</v>
      </c>
      <c r="H99" s="104">
        <v>10.641547598875896</v>
      </c>
      <c r="I99" s="104">
        <v>6.5553564669262734</v>
      </c>
      <c r="J99" s="104">
        <v>0</v>
      </c>
      <c r="K99" s="104">
        <v>0</v>
      </c>
      <c r="L99" s="104">
        <v>299.31940879297673</v>
      </c>
      <c r="M99" s="104">
        <v>1381.7597813367645</v>
      </c>
      <c r="N99" s="104">
        <v>5.7181129856763109</v>
      </c>
      <c r="O99" s="104">
        <v>109.08220449979916</v>
      </c>
      <c r="P99" s="104">
        <v>0</v>
      </c>
      <c r="Q99" s="104">
        <v>925.67212423478259</v>
      </c>
      <c r="R99" s="104">
        <v>0</v>
      </c>
      <c r="S99" s="104">
        <v>0</v>
      </c>
      <c r="T99" s="104">
        <v>0</v>
      </c>
      <c r="U99" s="104">
        <v>873.36459321209156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0.51502127026887434</v>
      </c>
      <c r="AC99" s="104">
        <v>119.2386706984709</v>
      </c>
      <c r="AD99" s="104">
        <v>45.888452161709736</v>
      </c>
      <c r="AE99" s="104">
        <v>81.649063448715495</v>
      </c>
      <c r="AF99" s="104">
        <v>0</v>
      </c>
      <c r="AG99" s="104">
        <v>363.55067444361828</v>
      </c>
      <c r="AH99" s="104">
        <v>14.648419298414655</v>
      </c>
      <c r="AI99" s="104">
        <v>51.753788510409848</v>
      </c>
      <c r="AJ99" s="104">
        <v>105.9297484510146</v>
      </c>
      <c r="AK99" s="104">
        <v>0</v>
      </c>
      <c r="AL99" s="104">
        <v>0</v>
      </c>
      <c r="AM99" s="104">
        <v>2826.6147799734417</v>
      </c>
      <c r="AN99" s="104">
        <v>0</v>
      </c>
      <c r="AO99" s="104">
        <v>0</v>
      </c>
      <c r="AP99" s="104">
        <v>0</v>
      </c>
      <c r="AQ99" s="104">
        <v>0</v>
      </c>
      <c r="AR99" s="104">
        <v>16.530270958284646</v>
      </c>
      <c r="AS99" s="104">
        <v>0.43612407653792906</v>
      </c>
      <c r="AT99" s="104">
        <v>3.8729554708390492</v>
      </c>
      <c r="AU99" s="104">
        <v>4.40576963942019</v>
      </c>
      <c r="AV99" s="104">
        <v>0.31536986820637569</v>
      </c>
      <c r="AW99" s="104">
        <v>0</v>
      </c>
      <c r="AX99" s="104">
        <v>0</v>
      </c>
      <c r="AY99" s="104">
        <v>0</v>
      </c>
      <c r="AZ99" s="104">
        <v>0</v>
      </c>
      <c r="BA99" s="104">
        <v>0</v>
      </c>
      <c r="BB99" s="104">
        <v>0</v>
      </c>
      <c r="BC99" s="104">
        <v>0</v>
      </c>
      <c r="BD99" s="104">
        <v>0</v>
      </c>
      <c r="BE99" s="104">
        <v>40.503331832143701</v>
      </c>
      <c r="BF99" s="104">
        <v>0</v>
      </c>
      <c r="BG99" s="104">
        <v>0</v>
      </c>
      <c r="BH99" s="104">
        <v>0</v>
      </c>
      <c r="BI99" s="104">
        <v>0</v>
      </c>
      <c r="BJ99" s="104">
        <v>0</v>
      </c>
      <c r="BK99" s="104">
        <v>0</v>
      </c>
      <c r="BL99" s="104">
        <v>1371.8320470495159</v>
      </c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>
        <v>0</v>
      </c>
      <c r="FN99" s="40"/>
      <c r="FO99" s="40"/>
      <c r="FP99" s="40"/>
      <c r="FQ99" s="40"/>
      <c r="FR99" s="40"/>
      <c r="FS99" s="40"/>
      <c r="FT99" s="105">
        <v>49.340603617073789</v>
      </c>
      <c r="FU99" s="105">
        <v>65.368070129521428</v>
      </c>
      <c r="FV99" s="105">
        <v>94.998336024893717</v>
      </c>
      <c r="FW99" s="105">
        <v>97.397615828268158</v>
      </c>
      <c r="FX99" s="105">
        <v>118.86339481617617</v>
      </c>
      <c r="FY99" s="105">
        <v>135.67625423790832</v>
      </c>
      <c r="FZ99" s="105">
        <v>187.11407915973274</v>
      </c>
      <c r="GA99" s="105">
        <v>232.20280323151775</v>
      </c>
      <c r="GB99" s="105">
        <v>304.45048561461067</v>
      </c>
      <c r="GC99" s="105">
        <v>80.924724143479679</v>
      </c>
      <c r="GD99" s="105">
        <v>87.285420543368687</v>
      </c>
      <c r="GE99" s="105">
        <v>90.61456881556559</v>
      </c>
      <c r="GF99" s="105">
        <v>149.85420036078503</v>
      </c>
      <c r="GG99" s="105">
        <v>228.47281574811637</v>
      </c>
      <c r="GH99" s="40">
        <v>0</v>
      </c>
      <c r="GI99" s="40"/>
      <c r="GJ99" s="40"/>
      <c r="GK99" s="40"/>
      <c r="GL99" s="40"/>
      <c r="GM99" s="40">
        <v>0</v>
      </c>
      <c r="GN99" s="40">
        <v>-21.464351043778152</v>
      </c>
      <c r="GO99" s="40">
        <v>844.77400071672787</v>
      </c>
      <c r="GP99" s="6">
        <v>11425.917236291467</v>
      </c>
      <c r="GQ99" s="6"/>
      <c r="GR99" s="6">
        <f t="shared" si="12"/>
        <v>2745.8730219439676</v>
      </c>
      <c r="GS99" s="6">
        <v>11425.917236291461</v>
      </c>
      <c r="GT99" s="92">
        <v>-5.4569682106375694E-12</v>
      </c>
      <c r="GV99" s="2">
        <v>0</v>
      </c>
      <c r="GW99" s="6">
        <v>2745.8730219439676</v>
      </c>
      <c r="GX99" s="6">
        <v>11425.917236291461</v>
      </c>
      <c r="GY99" s="92">
        <v>-5.4569682106375694E-12</v>
      </c>
    </row>
    <row r="100" spans="2:207" outlineLevel="1" x14ac:dyDescent="0.2">
      <c r="B100" s="103" t="s">
        <v>61</v>
      </c>
      <c r="C100" s="104">
        <v>0</v>
      </c>
      <c r="D100" s="104">
        <v>0</v>
      </c>
      <c r="E100" s="104">
        <v>0</v>
      </c>
      <c r="F100" s="104">
        <v>0</v>
      </c>
      <c r="G100" s="104">
        <v>0</v>
      </c>
      <c r="H100" s="104">
        <v>0</v>
      </c>
      <c r="I100" s="104">
        <v>0</v>
      </c>
      <c r="J100" s="104">
        <v>0</v>
      </c>
      <c r="K100" s="104">
        <v>0</v>
      </c>
      <c r="L100" s="104">
        <v>39.340584705921295</v>
      </c>
      <c r="M100" s="104">
        <v>1181.4491536031067</v>
      </c>
      <c r="N100" s="104">
        <v>0</v>
      </c>
      <c r="O100" s="104">
        <v>0</v>
      </c>
      <c r="P100" s="104">
        <v>0</v>
      </c>
      <c r="Q100" s="104">
        <v>0</v>
      </c>
      <c r="R100" s="104">
        <v>0</v>
      </c>
      <c r="S100" s="104">
        <v>0</v>
      </c>
      <c r="T100" s="104">
        <v>0</v>
      </c>
      <c r="U100" s="104">
        <v>0</v>
      </c>
      <c r="V100" s="104">
        <v>0</v>
      </c>
      <c r="W100" s="104">
        <v>0</v>
      </c>
      <c r="X100" s="104">
        <v>0</v>
      </c>
      <c r="Y100" s="104">
        <v>0</v>
      </c>
      <c r="Z100" s="104">
        <v>0</v>
      </c>
      <c r="AA100" s="104">
        <v>0</v>
      </c>
      <c r="AB100" s="104">
        <v>0</v>
      </c>
      <c r="AC100" s="104">
        <v>0</v>
      </c>
      <c r="AD100" s="104">
        <v>0</v>
      </c>
      <c r="AE100" s="104">
        <v>0</v>
      </c>
      <c r="AF100" s="104">
        <v>0</v>
      </c>
      <c r="AG100" s="104">
        <v>0</v>
      </c>
      <c r="AH100" s="104">
        <v>0</v>
      </c>
      <c r="AI100" s="104">
        <v>0</v>
      </c>
      <c r="AJ100" s="104">
        <v>46.670682012076526</v>
      </c>
      <c r="AK100" s="104">
        <v>0</v>
      </c>
      <c r="AL100" s="104">
        <v>0</v>
      </c>
      <c r="AM100" s="104">
        <v>0</v>
      </c>
      <c r="AN100" s="104">
        <v>0</v>
      </c>
      <c r="AO100" s="104">
        <v>0</v>
      </c>
      <c r="AP100" s="104">
        <v>0</v>
      </c>
      <c r="AQ100" s="104">
        <v>0</v>
      </c>
      <c r="AR100" s="104">
        <v>0</v>
      </c>
      <c r="AS100" s="104">
        <v>0</v>
      </c>
      <c r="AT100" s="104">
        <v>0</v>
      </c>
      <c r="AU100" s="104">
        <v>0</v>
      </c>
      <c r="AV100" s="104">
        <v>0</v>
      </c>
      <c r="AW100" s="104">
        <v>0</v>
      </c>
      <c r="AX100" s="104">
        <v>0</v>
      </c>
      <c r="AY100" s="104">
        <v>0</v>
      </c>
      <c r="AZ100" s="104">
        <v>0</v>
      </c>
      <c r="BA100" s="104">
        <v>0</v>
      </c>
      <c r="BB100" s="104">
        <v>0</v>
      </c>
      <c r="BC100" s="104">
        <v>0</v>
      </c>
      <c r="BD100" s="104">
        <v>0</v>
      </c>
      <c r="BE100" s="104">
        <v>13.240590521028697</v>
      </c>
      <c r="BF100" s="104">
        <v>99.356281919098294</v>
      </c>
      <c r="BG100" s="104">
        <v>356.18432975690496</v>
      </c>
      <c r="BH100" s="104">
        <v>1.6657742522751069</v>
      </c>
      <c r="BI100" s="104">
        <v>5.0254305077110573</v>
      </c>
      <c r="BJ100" s="104">
        <v>102.71631806171776</v>
      </c>
      <c r="BK100" s="104">
        <v>10.203345179897312</v>
      </c>
      <c r="BL100" s="104">
        <v>193.16223615627172</v>
      </c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>
        <v>0</v>
      </c>
      <c r="FN100" s="40"/>
      <c r="FO100" s="40"/>
      <c r="FP100" s="40"/>
      <c r="FQ100" s="40"/>
      <c r="FR100" s="40"/>
      <c r="FS100" s="40"/>
      <c r="FT100" s="105">
        <v>14.419395147781202</v>
      </c>
      <c r="FU100" s="105">
        <v>22.610717003613154</v>
      </c>
      <c r="FV100" s="105">
        <v>21.016381010663036</v>
      </c>
      <c r="FW100" s="105">
        <v>23.141353093184957</v>
      </c>
      <c r="FX100" s="105">
        <v>24.594864984950267</v>
      </c>
      <c r="FY100" s="105">
        <v>45.598009090339026</v>
      </c>
      <c r="FZ100" s="105">
        <v>32.311395001511222</v>
      </c>
      <c r="GA100" s="105">
        <v>50.811641471029802</v>
      </c>
      <c r="GB100" s="105">
        <v>65.704459940546741</v>
      </c>
      <c r="GC100" s="105">
        <v>20.58963677523619</v>
      </c>
      <c r="GD100" s="105">
        <v>21.749551007136798</v>
      </c>
      <c r="GE100" s="105">
        <v>27.881468366014364</v>
      </c>
      <c r="GF100" s="105">
        <v>24.582668778073192</v>
      </c>
      <c r="GG100" s="105">
        <v>52.93111363185821</v>
      </c>
      <c r="GH100" s="40">
        <v>0</v>
      </c>
      <c r="GI100" s="40"/>
      <c r="GJ100" s="40"/>
      <c r="GK100" s="40"/>
      <c r="GL100" s="40"/>
      <c r="GM100" s="40">
        <v>0</v>
      </c>
      <c r="GN100" s="40">
        <v>-15.745049058406948</v>
      </c>
      <c r="GO100" s="40">
        <v>3589.2077056605208</v>
      </c>
      <c r="GP100" s="6">
        <v>6070.4200385800614</v>
      </c>
      <c r="GQ100" s="6"/>
      <c r="GR100" s="6">
        <f t="shared" si="12"/>
        <v>4021.4053119040518</v>
      </c>
      <c r="GS100" s="6">
        <v>6070.4200385800641</v>
      </c>
      <c r="GT100" s="92">
        <v>2.7284841053187847E-12</v>
      </c>
      <c r="GV100" s="2">
        <v>0</v>
      </c>
      <c r="GW100" s="6">
        <v>4021.4053119040518</v>
      </c>
      <c r="GX100" s="6">
        <v>6070.4200385800696</v>
      </c>
      <c r="GY100" s="92">
        <v>8.1854523159563541E-12</v>
      </c>
    </row>
    <row r="101" spans="2:207" outlineLevel="1" x14ac:dyDescent="0.2">
      <c r="B101" s="103" t="s">
        <v>435</v>
      </c>
      <c r="C101" s="104">
        <v>0</v>
      </c>
      <c r="D101" s="104">
        <v>0</v>
      </c>
      <c r="E101" s="104">
        <v>0</v>
      </c>
      <c r="F101" s="104">
        <v>315.80412912983525</v>
      </c>
      <c r="G101" s="104">
        <v>126.83904609059994</v>
      </c>
      <c r="H101" s="104">
        <v>1027.1186103765976</v>
      </c>
      <c r="I101" s="104">
        <v>333.60774391335184</v>
      </c>
      <c r="J101" s="104">
        <v>0</v>
      </c>
      <c r="K101" s="104">
        <v>0</v>
      </c>
      <c r="L101" s="104">
        <v>0</v>
      </c>
      <c r="M101" s="104">
        <v>11.125759734341718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0.40742837133137394</v>
      </c>
      <c r="AK101" s="104">
        <v>131.49225341200892</v>
      </c>
      <c r="AL101" s="104">
        <v>0</v>
      </c>
      <c r="AM101" s="104">
        <v>0</v>
      </c>
      <c r="AN101" s="104">
        <v>3128.1708705611586</v>
      </c>
      <c r="AO101" s="104">
        <v>1041.6535999988794</v>
      </c>
      <c r="AP101" s="104">
        <v>0</v>
      </c>
      <c r="AQ101" s="104">
        <v>45.699004369136176</v>
      </c>
      <c r="AR101" s="104">
        <v>311.80355921604706</v>
      </c>
      <c r="AS101" s="104">
        <v>8.2264253073118692</v>
      </c>
      <c r="AT101" s="104">
        <v>73.053932602133386</v>
      </c>
      <c r="AU101" s="104">
        <v>83.104182529064914</v>
      </c>
      <c r="AV101" s="104">
        <v>5.9486893911924543</v>
      </c>
      <c r="AW101" s="104">
        <v>5.016673462369944</v>
      </c>
      <c r="AX101" s="104">
        <v>0.56688006986567385</v>
      </c>
      <c r="AY101" s="104">
        <v>0.26453634447446822</v>
      </c>
      <c r="AZ101" s="104">
        <v>164.78442548511242</v>
      </c>
      <c r="BA101" s="104">
        <v>14.618061608952097</v>
      </c>
      <c r="BB101" s="104">
        <v>47.758650786142695</v>
      </c>
      <c r="BC101" s="104">
        <v>5.7486339480746311</v>
      </c>
      <c r="BD101" s="104">
        <v>210.11425042761539</v>
      </c>
      <c r="BE101" s="104">
        <v>1477.2626466814486</v>
      </c>
      <c r="BF101" s="104">
        <v>56.117275151608915</v>
      </c>
      <c r="BG101" s="104">
        <v>201.17594631563196</v>
      </c>
      <c r="BH101" s="104">
        <v>0.94084349929996136</v>
      </c>
      <c r="BI101" s="104">
        <v>2.8384059979657463</v>
      </c>
      <c r="BJ101" s="104">
        <v>58.015052214606293</v>
      </c>
      <c r="BK101" s="104">
        <v>5.762936352402189</v>
      </c>
      <c r="BL101" s="104">
        <v>116.10925682924747</v>
      </c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>
        <v>0</v>
      </c>
      <c r="FN101" s="40"/>
      <c r="FO101" s="40"/>
      <c r="FP101" s="40"/>
      <c r="FQ101" s="40"/>
      <c r="FR101" s="40"/>
      <c r="FS101" s="40"/>
      <c r="FT101" s="105">
        <v>2780.6687801284611</v>
      </c>
      <c r="FU101" s="105">
        <v>3702.4241829599073</v>
      </c>
      <c r="FV101" s="105">
        <v>4356.9926910943523</v>
      </c>
      <c r="FW101" s="105">
        <v>4363.6515125534424</v>
      </c>
      <c r="FX101" s="105">
        <v>4503.2484266479232</v>
      </c>
      <c r="FY101" s="105">
        <v>5669.8361313053383</v>
      </c>
      <c r="FZ101" s="105">
        <v>6113.9425579501831</v>
      </c>
      <c r="GA101" s="105">
        <v>7598.5700537823177</v>
      </c>
      <c r="GB101" s="105">
        <v>9724.5302576508711</v>
      </c>
      <c r="GC101" s="105">
        <v>2299.0028821340579</v>
      </c>
      <c r="GD101" s="105">
        <v>1866.0968025752968</v>
      </c>
      <c r="GE101" s="105">
        <v>2323.1698751052409</v>
      </c>
      <c r="GF101" s="105">
        <v>2629.5678456501819</v>
      </c>
      <c r="GG101" s="105">
        <v>3143.2217767221618</v>
      </c>
      <c r="GH101" s="40">
        <v>0</v>
      </c>
      <c r="GI101" s="40"/>
      <c r="GJ101" s="40"/>
      <c r="GK101" s="40"/>
      <c r="GL101" s="40"/>
      <c r="GM101" s="40">
        <v>0</v>
      </c>
      <c r="GN101" s="40">
        <v>358.8524835423741</v>
      </c>
      <c r="GO101" s="40">
        <v>4401.053928905294</v>
      </c>
      <c r="GP101" s="6">
        <v>74845.979898885213</v>
      </c>
      <c r="GQ101" s="6"/>
      <c r="GR101" s="6">
        <f t="shared" si="12"/>
        <v>65834.830188707405</v>
      </c>
      <c r="GS101" s="6">
        <v>74845.979898885169</v>
      </c>
      <c r="GT101" s="92">
        <v>-4.3655745685100555E-11</v>
      </c>
      <c r="GV101" s="2">
        <v>0</v>
      </c>
      <c r="GW101" s="6">
        <v>65834.830188707405</v>
      </c>
      <c r="GX101" s="6">
        <v>74845.979898885256</v>
      </c>
      <c r="GY101" s="92">
        <v>4.3655745685100555E-11</v>
      </c>
    </row>
    <row r="102" spans="2:207" outlineLevel="1" x14ac:dyDescent="0.2">
      <c r="B102" s="103" t="s">
        <v>62</v>
      </c>
      <c r="C102" s="104">
        <v>0</v>
      </c>
      <c r="D102" s="104">
        <v>0</v>
      </c>
      <c r="E102" s="104">
        <v>0</v>
      </c>
      <c r="F102" s="104">
        <v>97.035993320505384</v>
      </c>
      <c r="G102" s="104">
        <v>18.661534614947385</v>
      </c>
      <c r="H102" s="104">
        <v>166.3492523522952</v>
      </c>
      <c r="I102" s="104">
        <v>37.128243775653438</v>
      </c>
      <c r="J102" s="104">
        <v>0</v>
      </c>
      <c r="K102" s="104">
        <v>0</v>
      </c>
      <c r="L102" s="104">
        <v>73.550680062150462</v>
      </c>
      <c r="M102" s="104">
        <v>0</v>
      </c>
      <c r="N102" s="104">
        <v>393.93024976309545</v>
      </c>
      <c r="O102" s="104">
        <v>2201.8494445331926</v>
      </c>
      <c r="P102" s="104">
        <v>0</v>
      </c>
      <c r="Q102" s="104">
        <v>77.236278972824209</v>
      </c>
      <c r="R102" s="104">
        <v>3.2415146032635276</v>
      </c>
      <c r="S102" s="104">
        <v>0</v>
      </c>
      <c r="T102" s="104">
        <v>0</v>
      </c>
      <c r="U102" s="104">
        <v>0</v>
      </c>
      <c r="V102" s="104">
        <v>0</v>
      </c>
      <c r="W102" s="104">
        <v>0</v>
      </c>
      <c r="X102" s="104">
        <v>0</v>
      </c>
      <c r="Y102" s="104">
        <v>0</v>
      </c>
      <c r="Z102" s="104">
        <v>0</v>
      </c>
      <c r="AA102" s="104">
        <v>0</v>
      </c>
      <c r="AB102" s="104">
        <v>0</v>
      </c>
      <c r="AC102" s="104">
        <v>0</v>
      </c>
      <c r="AD102" s="104">
        <v>0</v>
      </c>
      <c r="AE102" s="104">
        <v>0</v>
      </c>
      <c r="AF102" s="104">
        <v>0</v>
      </c>
      <c r="AG102" s="104">
        <v>5678.7632581953867</v>
      </c>
      <c r="AH102" s="104">
        <v>0</v>
      </c>
      <c r="AI102" s="104">
        <v>622.65874592467037</v>
      </c>
      <c r="AJ102" s="104">
        <v>35.574107210738191</v>
      </c>
      <c r="AK102" s="104">
        <v>0</v>
      </c>
      <c r="AL102" s="104">
        <v>0</v>
      </c>
      <c r="AM102" s="104">
        <v>0</v>
      </c>
      <c r="AN102" s="104">
        <v>0</v>
      </c>
      <c r="AO102" s="104">
        <v>0</v>
      </c>
      <c r="AP102" s="104">
        <v>0</v>
      </c>
      <c r="AQ102" s="104">
        <v>0</v>
      </c>
      <c r="AR102" s="104">
        <v>0</v>
      </c>
      <c r="AS102" s="104">
        <v>0</v>
      </c>
      <c r="AT102" s="104">
        <v>0</v>
      </c>
      <c r="AU102" s="104">
        <v>0</v>
      </c>
      <c r="AV102" s="104">
        <v>0</v>
      </c>
      <c r="AW102" s="104">
        <v>0</v>
      </c>
      <c r="AX102" s="104">
        <v>0</v>
      </c>
      <c r="AY102" s="104">
        <v>0</v>
      </c>
      <c r="AZ102" s="104">
        <v>0</v>
      </c>
      <c r="BA102" s="104">
        <v>0</v>
      </c>
      <c r="BB102" s="104">
        <v>0</v>
      </c>
      <c r="BC102" s="104">
        <v>0</v>
      </c>
      <c r="BD102" s="104">
        <v>0</v>
      </c>
      <c r="BE102" s="104">
        <v>125.8388390466659</v>
      </c>
      <c r="BF102" s="104">
        <v>61.245305633448631</v>
      </c>
      <c r="BG102" s="104">
        <v>219.55952573441229</v>
      </c>
      <c r="BH102" s="104">
        <v>1.0268183472478658</v>
      </c>
      <c r="BI102" s="104">
        <v>3.0977812519129908</v>
      </c>
      <c r="BJ102" s="104">
        <v>63.316502711200698</v>
      </c>
      <c r="BK102" s="104">
        <v>6.2895569560299505</v>
      </c>
      <c r="BL102" s="104">
        <v>112.38078680938034</v>
      </c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>
        <v>0</v>
      </c>
      <c r="FN102" s="40"/>
      <c r="FO102" s="40"/>
      <c r="FP102" s="40"/>
      <c r="FQ102" s="40"/>
      <c r="FR102" s="40"/>
      <c r="FS102" s="40"/>
      <c r="FT102" s="105">
        <v>230.63446659953564</v>
      </c>
      <c r="FU102" s="105">
        <v>258.82894812927827</v>
      </c>
      <c r="FV102" s="105">
        <v>297.78547147707872</v>
      </c>
      <c r="FW102" s="105">
        <v>249.13397387015425</v>
      </c>
      <c r="FX102" s="105">
        <v>291.73006011469693</v>
      </c>
      <c r="FY102" s="105">
        <v>347.39255838580061</v>
      </c>
      <c r="FZ102" s="105">
        <v>459.32204409259731</v>
      </c>
      <c r="GA102" s="105">
        <v>446.16585312661971</v>
      </c>
      <c r="GB102" s="105">
        <v>650.22001313148928</v>
      </c>
      <c r="GC102" s="105">
        <v>163.78023833624951</v>
      </c>
      <c r="GD102" s="105">
        <v>185.86478172309364</v>
      </c>
      <c r="GE102" s="105">
        <v>231.63643798323187</v>
      </c>
      <c r="GF102" s="105">
        <v>258.41837472489556</v>
      </c>
      <c r="GG102" s="105">
        <v>446.91370997367756</v>
      </c>
      <c r="GH102" s="40">
        <v>0</v>
      </c>
      <c r="GI102" s="40"/>
      <c r="GJ102" s="40"/>
      <c r="GK102" s="40"/>
      <c r="GL102" s="40"/>
      <c r="GM102" s="40">
        <v>3.6398994254791137E-2</v>
      </c>
      <c r="GN102" s="40">
        <v>-56.617764248370804</v>
      </c>
      <c r="GO102" s="40">
        <v>7697.7684653708002</v>
      </c>
      <c r="GP102" s="6">
        <v>22157.7484516041</v>
      </c>
      <c r="GQ102" s="6"/>
      <c r="GR102" s="6">
        <f t="shared" si="12"/>
        <v>12159.014031785082</v>
      </c>
      <c r="GS102" s="6">
        <v>22157.748451604108</v>
      </c>
      <c r="GT102" s="92">
        <v>7.2759576141834259E-12</v>
      </c>
      <c r="GV102" s="2">
        <v>0</v>
      </c>
      <c r="GW102" s="6">
        <v>12159.014031785082</v>
      </c>
      <c r="GX102" s="6">
        <v>22157.748451604119</v>
      </c>
      <c r="GY102" s="92">
        <v>1.8189894035458565E-11</v>
      </c>
    </row>
    <row r="103" spans="2:207" outlineLevel="1" x14ac:dyDescent="0.2">
      <c r="B103" s="103" t="s">
        <v>63</v>
      </c>
      <c r="C103" s="104">
        <v>0</v>
      </c>
      <c r="D103" s="104">
        <v>0</v>
      </c>
      <c r="E103" s="104">
        <v>0</v>
      </c>
      <c r="F103" s="104">
        <v>94.599565630280196</v>
      </c>
      <c r="G103" s="104">
        <v>155.51228995060615</v>
      </c>
      <c r="H103" s="104">
        <v>1253.0225259458546</v>
      </c>
      <c r="I103" s="104">
        <v>322.44538710908631</v>
      </c>
      <c r="J103" s="104">
        <v>0</v>
      </c>
      <c r="K103" s="104">
        <v>0</v>
      </c>
      <c r="L103" s="104">
        <v>0</v>
      </c>
      <c r="M103" s="104">
        <v>4.6686461929960137</v>
      </c>
      <c r="N103" s="104">
        <v>7.3816794993133472</v>
      </c>
      <c r="O103" s="104">
        <v>1623.6178710275422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0</v>
      </c>
      <c r="AH103" s="104">
        <v>0</v>
      </c>
      <c r="AI103" s="104">
        <v>0</v>
      </c>
      <c r="AJ103" s="104">
        <v>0.47516596979582448</v>
      </c>
      <c r="AK103" s="104">
        <v>0</v>
      </c>
      <c r="AL103" s="104">
        <v>35.704833565695395</v>
      </c>
      <c r="AM103" s="104">
        <v>1160.7284875973453</v>
      </c>
      <c r="AN103" s="104">
        <v>336.83889826344443</v>
      </c>
      <c r="AO103" s="104">
        <v>112.16441348808149</v>
      </c>
      <c r="AP103" s="104">
        <v>0</v>
      </c>
      <c r="AQ103" s="104">
        <v>0</v>
      </c>
      <c r="AR103" s="104">
        <v>0</v>
      </c>
      <c r="AS103" s="104">
        <v>0</v>
      </c>
      <c r="AT103" s="104">
        <v>0</v>
      </c>
      <c r="AU103" s="104">
        <v>0</v>
      </c>
      <c r="AV103" s="104">
        <v>0</v>
      </c>
      <c r="AW103" s="104">
        <v>0</v>
      </c>
      <c r="AX103" s="104">
        <v>0</v>
      </c>
      <c r="AY103" s="104">
        <v>0</v>
      </c>
      <c r="AZ103" s="104">
        <v>0</v>
      </c>
      <c r="BA103" s="104">
        <v>0</v>
      </c>
      <c r="BB103" s="104">
        <v>0</v>
      </c>
      <c r="BC103" s="104">
        <v>0</v>
      </c>
      <c r="BD103" s="104">
        <v>0</v>
      </c>
      <c r="BE103" s="104">
        <v>768.33653683185878</v>
      </c>
      <c r="BF103" s="104">
        <v>221.70456872883341</v>
      </c>
      <c r="BG103" s="104">
        <v>794.79315942002802</v>
      </c>
      <c r="BH103" s="104">
        <v>3.7170247824582945</v>
      </c>
      <c r="BI103" s="104">
        <v>11.213794255160288</v>
      </c>
      <c r="BJ103" s="104">
        <v>229.20218588404339</v>
      </c>
      <c r="BK103" s="104">
        <v>22.767843151605234</v>
      </c>
      <c r="BL103" s="104">
        <v>388.54878580270139</v>
      </c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>
        <v>0</v>
      </c>
      <c r="FN103" s="40"/>
      <c r="FO103" s="40"/>
      <c r="FP103" s="40"/>
      <c r="FQ103" s="40"/>
      <c r="FR103" s="40"/>
      <c r="FS103" s="40"/>
      <c r="FT103" s="105">
        <v>1019.5517384775434</v>
      </c>
      <c r="FU103" s="105">
        <v>1366.1959574446469</v>
      </c>
      <c r="FV103" s="105">
        <v>1653.656764605066</v>
      </c>
      <c r="FW103" s="105">
        <v>1654.8831393222788</v>
      </c>
      <c r="FX103" s="105">
        <v>1753.158318877041</v>
      </c>
      <c r="FY103" s="105">
        <v>2010.3327095478437</v>
      </c>
      <c r="FZ103" s="105">
        <v>2291.0989517188941</v>
      </c>
      <c r="GA103" s="105">
        <v>2768.9644409077277</v>
      </c>
      <c r="GB103" s="105">
        <v>3462.5170113228296</v>
      </c>
      <c r="GC103" s="105">
        <v>787.70029954470442</v>
      </c>
      <c r="GD103" s="105">
        <v>652.36130976735433</v>
      </c>
      <c r="GE103" s="105">
        <v>861.36194575154764</v>
      </c>
      <c r="GF103" s="105">
        <v>989.57530989743771</v>
      </c>
      <c r="GG103" s="105">
        <v>1122.2813982052176</v>
      </c>
      <c r="GH103" s="40">
        <v>0</v>
      </c>
      <c r="GI103" s="40"/>
      <c r="GJ103" s="40"/>
      <c r="GK103" s="40"/>
      <c r="GL103" s="40"/>
      <c r="GM103" s="40">
        <v>0</v>
      </c>
      <c r="GN103" s="40">
        <v>-48.015222178786644</v>
      </c>
      <c r="GO103" s="40">
        <v>3677.2616240701477</v>
      </c>
      <c r="GP103" s="6">
        <v>33570.329360378229</v>
      </c>
      <c r="GQ103" s="6"/>
      <c r="GR103" s="6">
        <f t="shared" si="12"/>
        <v>26022.885697281494</v>
      </c>
      <c r="GS103" s="6">
        <v>33570.329360378222</v>
      </c>
      <c r="GT103" s="92">
        <v>-7.2759576141834259E-12</v>
      </c>
      <c r="GV103" s="2">
        <v>0</v>
      </c>
      <c r="GW103" s="6">
        <v>26022.885697281494</v>
      </c>
      <c r="GX103" s="6">
        <v>33570.329360378259</v>
      </c>
      <c r="GY103" s="92">
        <v>2.9103830456733704E-11</v>
      </c>
    </row>
    <row r="104" spans="2:207" outlineLevel="1" x14ac:dyDescent="0.2">
      <c r="B104" s="103" t="s">
        <v>64</v>
      </c>
      <c r="C104" s="104">
        <v>1125.3936755410666</v>
      </c>
      <c r="D104" s="104">
        <v>84.63512961113328</v>
      </c>
      <c r="E104" s="104">
        <v>4.4683139638881677</v>
      </c>
      <c r="F104" s="104">
        <v>134.53351754354458</v>
      </c>
      <c r="G104" s="104">
        <v>123.79579707250787</v>
      </c>
      <c r="H104" s="104">
        <v>1054.8431275840126</v>
      </c>
      <c r="I104" s="104">
        <v>1149.0303619301962</v>
      </c>
      <c r="J104" s="104">
        <v>4797.7492761612557</v>
      </c>
      <c r="K104" s="104">
        <v>2986.2147212012915</v>
      </c>
      <c r="L104" s="104">
        <v>215.24970842370453</v>
      </c>
      <c r="M104" s="104">
        <v>92.793877980033628</v>
      </c>
      <c r="N104" s="104">
        <v>6.4373351669694818</v>
      </c>
      <c r="O104" s="104">
        <v>59.58709023398837</v>
      </c>
      <c r="P104" s="104">
        <v>11420.124886782141</v>
      </c>
      <c r="Q104" s="104">
        <v>2031.3893702292123</v>
      </c>
      <c r="R104" s="104">
        <v>123.47480312943813</v>
      </c>
      <c r="S104" s="104">
        <v>1034.5626611150963</v>
      </c>
      <c r="T104" s="104">
        <v>459.81583980245523</v>
      </c>
      <c r="U104" s="104">
        <v>2743.7227563466781</v>
      </c>
      <c r="V104" s="104">
        <v>17.614673606923823</v>
      </c>
      <c r="W104" s="104">
        <v>91.229923709789674</v>
      </c>
      <c r="X104" s="104">
        <v>76.595556407409902</v>
      </c>
      <c r="Y104" s="104">
        <v>695.92365748841655</v>
      </c>
      <c r="Z104" s="104">
        <v>470.95997462061831</v>
      </c>
      <c r="AA104" s="104">
        <v>65.613504828604775</v>
      </c>
      <c r="AB104" s="104">
        <v>670.91614423237718</v>
      </c>
      <c r="AC104" s="104">
        <v>290.75286340068425</v>
      </c>
      <c r="AD104" s="104">
        <v>89.616404418430747</v>
      </c>
      <c r="AE104" s="104">
        <v>178.18318640822844</v>
      </c>
      <c r="AF104" s="104">
        <v>12.889943010439419</v>
      </c>
      <c r="AG104" s="104">
        <v>1258.8962153466919</v>
      </c>
      <c r="AH104" s="104">
        <v>204.02622953990385</v>
      </c>
      <c r="AI104" s="104">
        <v>5022.3094103782505</v>
      </c>
      <c r="AJ104" s="104">
        <v>202.50362650683803</v>
      </c>
      <c r="AK104" s="104">
        <v>407.08953990579215</v>
      </c>
      <c r="AL104" s="104">
        <v>66.173634512460538</v>
      </c>
      <c r="AM104" s="104">
        <v>5638.1889669413449</v>
      </c>
      <c r="AN104" s="104">
        <v>2053.8236030867488</v>
      </c>
      <c r="AO104" s="104">
        <v>1233.6043091156298</v>
      </c>
      <c r="AP104" s="104">
        <v>50.197328112928531</v>
      </c>
      <c r="AQ104" s="104">
        <v>87.007570897842982</v>
      </c>
      <c r="AR104" s="104">
        <v>1361.0444350795883</v>
      </c>
      <c r="AS104" s="104">
        <v>20.980503443133188</v>
      </c>
      <c r="AT104" s="104">
        <v>188.22979013673606</v>
      </c>
      <c r="AU104" s="104">
        <v>348.3652881609745</v>
      </c>
      <c r="AV104" s="104">
        <v>42.130482711598532</v>
      </c>
      <c r="AW104" s="104">
        <v>0</v>
      </c>
      <c r="AX104" s="104">
        <v>0</v>
      </c>
      <c r="AY104" s="104">
        <v>0</v>
      </c>
      <c r="AZ104" s="104">
        <v>964.53421020066673</v>
      </c>
      <c r="BA104" s="104">
        <v>2.167030567388593</v>
      </c>
      <c r="BB104" s="104">
        <v>0.75404034174375734</v>
      </c>
      <c r="BC104" s="104">
        <v>0.83746504266436361</v>
      </c>
      <c r="BD104" s="104">
        <v>183.22725254506324</v>
      </c>
      <c r="BE104" s="104">
        <v>1173.1947601737686</v>
      </c>
      <c r="BF104" s="104">
        <v>382.46346661826988</v>
      </c>
      <c r="BG104" s="104">
        <v>1085.8744642889474</v>
      </c>
      <c r="BH104" s="104">
        <v>6.5605968679343265</v>
      </c>
      <c r="BI104" s="104">
        <v>15.175428081627757</v>
      </c>
      <c r="BJ104" s="104">
        <v>294.35614897585697</v>
      </c>
      <c r="BK104" s="104">
        <v>32.945073365100754</v>
      </c>
      <c r="BL104" s="104">
        <v>2292.9044932949082</v>
      </c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>
        <v>0</v>
      </c>
      <c r="FN104" s="40"/>
      <c r="FO104" s="40"/>
      <c r="FP104" s="40"/>
      <c r="FQ104" s="40"/>
      <c r="FR104" s="40"/>
      <c r="FS104" s="40"/>
      <c r="FT104" s="105">
        <v>52.965576698194944</v>
      </c>
      <c r="FU104" s="105">
        <v>70.713482595197377</v>
      </c>
      <c r="FV104" s="105">
        <v>88.399366394529892</v>
      </c>
      <c r="FW104" s="105">
        <v>96.374921710943667</v>
      </c>
      <c r="FX104" s="105">
        <v>127.99780502428428</v>
      </c>
      <c r="FY104" s="105">
        <v>115.65877519374851</v>
      </c>
      <c r="FZ104" s="105">
        <v>115.88504300401777</v>
      </c>
      <c r="GA104" s="105">
        <v>178.59606335991799</v>
      </c>
      <c r="GB104" s="105">
        <v>282.50874615796704</v>
      </c>
      <c r="GC104" s="105">
        <v>96.373164409519333</v>
      </c>
      <c r="GD104" s="105">
        <v>74.603297883366935</v>
      </c>
      <c r="GE104" s="105">
        <v>83.204910290729146</v>
      </c>
      <c r="GF104" s="105">
        <v>141.70169515569958</v>
      </c>
      <c r="GG104" s="105">
        <v>148.90466348854488</v>
      </c>
      <c r="GH104" s="40">
        <v>0</v>
      </c>
      <c r="GI104" s="40"/>
      <c r="GJ104" s="40"/>
      <c r="GK104" s="40"/>
      <c r="GL104" s="40"/>
      <c r="GM104" s="40">
        <v>0</v>
      </c>
      <c r="GN104" s="40">
        <v>2499.6095559395471</v>
      </c>
      <c r="GO104" s="40">
        <v>10604.599906757876</v>
      </c>
      <c r="GP104" s="6">
        <v>71705.780420255018</v>
      </c>
      <c r="GQ104" s="6"/>
      <c r="GR104" s="6">
        <f t="shared" si="12"/>
        <v>14778.096974064085</v>
      </c>
      <c r="GS104" s="6">
        <v>71705.780420255047</v>
      </c>
      <c r="GT104" s="92">
        <v>2.9103830456733704E-11</v>
      </c>
      <c r="GV104" s="2">
        <v>0</v>
      </c>
      <c r="GW104" s="6">
        <v>14778.096974064085</v>
      </c>
      <c r="GX104" s="6">
        <v>71705.780420255076</v>
      </c>
      <c r="GY104" s="92">
        <v>5.8207660913467407E-11</v>
      </c>
    </row>
    <row r="105" spans="2:207" outlineLevel="1" x14ac:dyDescent="0.2">
      <c r="B105" s="103" t="s">
        <v>436</v>
      </c>
      <c r="C105" s="104">
        <v>70.343585780222668</v>
      </c>
      <c r="D105" s="104">
        <v>31.86705478803264</v>
      </c>
      <c r="E105" s="104">
        <v>7.5708990992776037</v>
      </c>
      <c r="F105" s="104">
        <v>39.626583947823491</v>
      </c>
      <c r="G105" s="104">
        <v>27.761522134897319</v>
      </c>
      <c r="H105" s="104">
        <v>260.42529590945435</v>
      </c>
      <c r="I105" s="104">
        <v>95.631167709941892</v>
      </c>
      <c r="J105" s="104">
        <v>4252.7344488436111</v>
      </c>
      <c r="K105" s="104">
        <v>2684.0881932443181</v>
      </c>
      <c r="L105" s="104">
        <v>273.15370311345157</v>
      </c>
      <c r="M105" s="104">
        <v>158.17164706340387</v>
      </c>
      <c r="N105" s="104">
        <v>13.523507624112987</v>
      </c>
      <c r="O105" s="104">
        <v>103.34945412236164</v>
      </c>
      <c r="P105" s="104">
        <v>490.96371006624162</v>
      </c>
      <c r="Q105" s="104">
        <v>24611.338790001188</v>
      </c>
      <c r="R105" s="104">
        <v>11846.417341605847</v>
      </c>
      <c r="S105" s="104">
        <v>185.79432090657068</v>
      </c>
      <c r="T105" s="104">
        <v>287.68434258398156</v>
      </c>
      <c r="U105" s="104">
        <v>3803.3097631424562</v>
      </c>
      <c r="V105" s="104">
        <v>20.749015353536148</v>
      </c>
      <c r="W105" s="104">
        <v>269.58478356711748</v>
      </c>
      <c r="X105" s="104">
        <v>43.258252465666736</v>
      </c>
      <c r="Y105" s="104">
        <v>455.26687874631023</v>
      </c>
      <c r="Z105" s="104">
        <v>134.33778206239208</v>
      </c>
      <c r="AA105" s="104">
        <v>45.114423658868205</v>
      </c>
      <c r="AB105" s="104">
        <v>139.78442969725759</v>
      </c>
      <c r="AC105" s="104">
        <v>276.73719152747884</v>
      </c>
      <c r="AD105" s="104">
        <v>161.16148250765468</v>
      </c>
      <c r="AE105" s="104">
        <v>69.101582505663117</v>
      </c>
      <c r="AF105" s="104">
        <v>52.982712805570735</v>
      </c>
      <c r="AG105" s="104">
        <v>1012.8539714115294</v>
      </c>
      <c r="AH105" s="104">
        <v>6.3612504226906506</v>
      </c>
      <c r="AI105" s="104">
        <v>164.88023208181102</v>
      </c>
      <c r="AJ105" s="104">
        <v>726.88123021997308</v>
      </c>
      <c r="AK105" s="104">
        <v>134.53807882247759</v>
      </c>
      <c r="AL105" s="104">
        <v>12.413593633553646</v>
      </c>
      <c r="AM105" s="104">
        <v>668.01357421849423</v>
      </c>
      <c r="AN105" s="104">
        <v>16010.545188811731</v>
      </c>
      <c r="AO105" s="104">
        <v>5800.6898965048522</v>
      </c>
      <c r="AP105" s="104">
        <v>228.37410721166887</v>
      </c>
      <c r="AQ105" s="104">
        <v>62.036242213835067</v>
      </c>
      <c r="AR105" s="104">
        <v>1485.29654018682</v>
      </c>
      <c r="AS105" s="104">
        <v>29.826011719302137</v>
      </c>
      <c r="AT105" s="104">
        <v>280.54594227397257</v>
      </c>
      <c r="AU105" s="104">
        <v>389.18733430262427</v>
      </c>
      <c r="AV105" s="104">
        <v>74.852064034033404</v>
      </c>
      <c r="AW105" s="104">
        <v>231.43972239747777</v>
      </c>
      <c r="AX105" s="104">
        <v>26.152502713428177</v>
      </c>
      <c r="AY105" s="104">
        <v>12.204146620303803</v>
      </c>
      <c r="AZ105" s="104">
        <v>5114.3125937557506</v>
      </c>
      <c r="BA105" s="104">
        <v>400.63068366676811</v>
      </c>
      <c r="BB105" s="104">
        <v>1288.1739930084202</v>
      </c>
      <c r="BC105" s="104">
        <v>160.32768488954207</v>
      </c>
      <c r="BD105" s="104">
        <v>6195.7247312103127</v>
      </c>
      <c r="BE105" s="104">
        <v>1627.9525021158308</v>
      </c>
      <c r="BF105" s="104">
        <v>692.80575519807132</v>
      </c>
      <c r="BG105" s="104">
        <v>2266.3414506743056</v>
      </c>
      <c r="BH105" s="104">
        <v>10.451301998710059</v>
      </c>
      <c r="BI105" s="104">
        <v>36.959145522537831</v>
      </c>
      <c r="BJ105" s="104">
        <v>617.52315822354296</v>
      </c>
      <c r="BK105" s="104">
        <v>65.083996932789773</v>
      </c>
      <c r="BL105" s="104">
        <v>1172.523288565297</v>
      </c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>
        <v>0</v>
      </c>
      <c r="FN105" s="40"/>
      <c r="FO105" s="40"/>
      <c r="FP105" s="40"/>
      <c r="FQ105" s="40"/>
      <c r="FR105" s="40"/>
      <c r="FS105" s="40"/>
      <c r="FT105" s="105">
        <v>542.29948644224237</v>
      </c>
      <c r="FU105" s="105">
        <v>1028.2661376250837</v>
      </c>
      <c r="FV105" s="105">
        <v>981.05322933692253</v>
      </c>
      <c r="FW105" s="105">
        <v>1104.905857852762</v>
      </c>
      <c r="FX105" s="105">
        <v>1003.5626413893011</v>
      </c>
      <c r="FY105" s="105">
        <v>1181.7245042167335</v>
      </c>
      <c r="FZ105" s="105">
        <v>1193.6310025326877</v>
      </c>
      <c r="GA105" s="105">
        <v>1360.270388345182</v>
      </c>
      <c r="GB105" s="105">
        <v>1828.2099983944888</v>
      </c>
      <c r="GC105" s="105">
        <v>490.70920353429665</v>
      </c>
      <c r="GD105" s="105">
        <v>433.84233326558422</v>
      </c>
      <c r="GE105" s="105">
        <v>357.06307588688611</v>
      </c>
      <c r="GF105" s="105">
        <v>452.69971785944489</v>
      </c>
      <c r="GG105" s="105">
        <v>491.66303854405288</v>
      </c>
      <c r="GH105" s="40">
        <v>0</v>
      </c>
      <c r="GI105" s="40"/>
      <c r="GJ105" s="40"/>
      <c r="GK105" s="40"/>
      <c r="GL105" s="40"/>
      <c r="GM105" s="40">
        <v>0</v>
      </c>
      <c r="GN105" s="40">
        <v>2437.5388799518551</v>
      </c>
      <c r="GO105" s="40">
        <v>15454.926203972511</v>
      </c>
      <c r="GP105" s="6">
        <v>128260.10148129714</v>
      </c>
      <c r="GQ105" s="6"/>
      <c r="GR105" s="6">
        <f t="shared" si="12"/>
        <v>30342.365699150032</v>
      </c>
      <c r="GS105" s="6">
        <v>128260.10148129721</v>
      </c>
      <c r="GT105" s="92">
        <v>7.2759576141834259E-11</v>
      </c>
      <c r="GV105" s="2">
        <v>0</v>
      </c>
      <c r="GW105" s="6">
        <v>30342.365699150032</v>
      </c>
      <c r="GX105" s="6">
        <v>128260.10148129723</v>
      </c>
      <c r="GY105" s="92">
        <v>8.7311491370201111E-11</v>
      </c>
    </row>
    <row r="106" spans="2:207" outlineLevel="1" x14ac:dyDescent="0.2">
      <c r="B106" s="103" t="s">
        <v>65</v>
      </c>
      <c r="C106" s="104">
        <v>17.730420094402835</v>
      </c>
      <c r="D106" s="104">
        <v>8.0322358076462841</v>
      </c>
      <c r="E106" s="104">
        <v>2.9684347513939446</v>
      </c>
      <c r="F106" s="104">
        <v>7.2801862132943986</v>
      </c>
      <c r="G106" s="104">
        <v>4.8377208558983229</v>
      </c>
      <c r="H106" s="104">
        <v>38.46747935963721</v>
      </c>
      <c r="I106" s="104">
        <v>9.1983181960475378</v>
      </c>
      <c r="J106" s="104">
        <v>121.28119252252249</v>
      </c>
      <c r="K106" s="104">
        <v>10.021170252617303</v>
      </c>
      <c r="L106" s="104">
        <v>35.036363489077452</v>
      </c>
      <c r="M106" s="104">
        <v>11.6292387416801</v>
      </c>
      <c r="N106" s="104">
        <v>1.0199062163196857</v>
      </c>
      <c r="O106" s="104">
        <v>5.9915904575384271</v>
      </c>
      <c r="P106" s="104">
        <v>18.525774296550463</v>
      </c>
      <c r="Q106" s="104">
        <v>280.11949397833354</v>
      </c>
      <c r="R106" s="104">
        <v>3748.9971971321424</v>
      </c>
      <c r="S106" s="104">
        <v>16.910470484810723</v>
      </c>
      <c r="T106" s="104">
        <v>14.457150969408923</v>
      </c>
      <c r="U106" s="104">
        <v>167.59519737665161</v>
      </c>
      <c r="V106" s="104">
        <v>7.2213367556416141</v>
      </c>
      <c r="W106" s="104">
        <v>40.268125682531505</v>
      </c>
      <c r="X106" s="104">
        <v>2.5145042061762402</v>
      </c>
      <c r="Y106" s="104">
        <v>11.362129583194019</v>
      </c>
      <c r="Z106" s="104">
        <v>21.380465229164496</v>
      </c>
      <c r="AA106" s="104">
        <v>7.0110828468877466</v>
      </c>
      <c r="AB106" s="104">
        <v>29.422071244500753</v>
      </c>
      <c r="AC106" s="104">
        <v>52.317100917283511</v>
      </c>
      <c r="AD106" s="104">
        <v>24.061267824125949</v>
      </c>
      <c r="AE106" s="104">
        <v>7.1053803115179184</v>
      </c>
      <c r="AF106" s="104">
        <v>6.8732643083029208</v>
      </c>
      <c r="AG106" s="104">
        <v>49.529056507159495</v>
      </c>
      <c r="AH106" s="104">
        <v>3.1573852509351967</v>
      </c>
      <c r="AI106" s="104">
        <v>8.9607740396627165</v>
      </c>
      <c r="AJ106" s="104">
        <v>8.7872790594994719</v>
      </c>
      <c r="AK106" s="104">
        <v>120.56549050082559</v>
      </c>
      <c r="AL106" s="104">
        <v>9.7343637131217609</v>
      </c>
      <c r="AM106" s="104">
        <v>158.42457163701536</v>
      </c>
      <c r="AN106" s="104">
        <v>18995.838893095188</v>
      </c>
      <c r="AO106" s="104">
        <v>6612.187394596408</v>
      </c>
      <c r="AP106" s="104">
        <v>153.14703704717246</v>
      </c>
      <c r="AQ106" s="104">
        <v>184.32017172792149</v>
      </c>
      <c r="AR106" s="104">
        <v>404.81422214514873</v>
      </c>
      <c r="AS106" s="104">
        <v>9.0147254224622202</v>
      </c>
      <c r="AT106" s="104">
        <v>89.056862458007231</v>
      </c>
      <c r="AU106" s="104">
        <v>125.53968880707775</v>
      </c>
      <c r="AV106" s="104">
        <v>114.72431337031362</v>
      </c>
      <c r="AW106" s="104">
        <v>768.51339773869051</v>
      </c>
      <c r="AX106" s="104">
        <v>86.841396587121721</v>
      </c>
      <c r="AY106" s="104">
        <v>40.52480744564884</v>
      </c>
      <c r="AZ106" s="104">
        <v>8475.9440767792621</v>
      </c>
      <c r="BA106" s="104">
        <v>753.14213830237031</v>
      </c>
      <c r="BB106" s="104">
        <v>2447.2675402348846</v>
      </c>
      <c r="BC106" s="104">
        <v>316.68026067312218</v>
      </c>
      <c r="BD106" s="104">
        <v>11335.854642927359</v>
      </c>
      <c r="BE106" s="104">
        <v>2969.1062037618481</v>
      </c>
      <c r="BF106" s="104">
        <v>1316.4220645583177</v>
      </c>
      <c r="BG106" s="104">
        <v>4260.175273398735</v>
      </c>
      <c r="BH106" s="104">
        <v>15.985993456054736</v>
      </c>
      <c r="BI106" s="104">
        <v>92.934535430693927</v>
      </c>
      <c r="BJ106" s="104">
        <v>1008.4075588874842</v>
      </c>
      <c r="BK106" s="104">
        <v>113.53056934532017</v>
      </c>
      <c r="BL106" s="104">
        <v>1477.6034413373011</v>
      </c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>
        <v>0</v>
      </c>
      <c r="FN106" s="40"/>
      <c r="FO106" s="40"/>
      <c r="FP106" s="40"/>
      <c r="FQ106" s="40"/>
      <c r="FR106" s="40"/>
      <c r="FS106" s="40"/>
      <c r="FT106" s="105">
        <v>35.78829125520069</v>
      </c>
      <c r="FU106" s="105">
        <v>71.584872982298592</v>
      </c>
      <c r="FV106" s="105">
        <v>148.37743062104605</v>
      </c>
      <c r="FW106" s="105">
        <v>273.12108274813272</v>
      </c>
      <c r="FX106" s="105">
        <v>315.79259910077724</v>
      </c>
      <c r="FY106" s="105">
        <v>764.80631606114639</v>
      </c>
      <c r="FZ106" s="105">
        <v>1167.035457403384</v>
      </c>
      <c r="GA106" s="105">
        <v>1380.7672712426465</v>
      </c>
      <c r="GB106" s="105">
        <v>2705.0736058061716</v>
      </c>
      <c r="GC106" s="105">
        <v>816.0421067664679</v>
      </c>
      <c r="GD106" s="105">
        <v>668.37772072738301</v>
      </c>
      <c r="GE106" s="105">
        <v>1029.1570973388511</v>
      </c>
      <c r="GF106" s="105">
        <v>1249.380339861144</v>
      </c>
      <c r="GG106" s="105">
        <v>1669.4356940150597</v>
      </c>
      <c r="GH106" s="40">
        <v>0</v>
      </c>
      <c r="GI106" s="40"/>
      <c r="GJ106" s="40"/>
      <c r="GK106" s="40"/>
      <c r="GL106" s="40"/>
      <c r="GM106" s="40">
        <v>1.5310346155832129</v>
      </c>
      <c r="GN106" s="40">
        <v>1390.9432781139185</v>
      </c>
      <c r="GO106" s="40">
        <v>1796.4609689872484</v>
      </c>
      <c r="GP106" s="6">
        <v>82740.047567993897</v>
      </c>
      <c r="GQ106" s="6"/>
      <c r="GR106" s="6">
        <f t="shared" si="12"/>
        <v>15483.675167646461</v>
      </c>
      <c r="GS106" s="6">
        <v>82740.047567993912</v>
      </c>
      <c r="GT106" s="92">
        <v>1.4551915228366852E-11</v>
      </c>
      <c r="GV106" s="2">
        <v>0</v>
      </c>
      <c r="GW106" s="6">
        <v>15483.675167646461</v>
      </c>
      <c r="GX106" s="6">
        <v>82740.047567993883</v>
      </c>
      <c r="GY106" s="92">
        <v>-1.4551915228366852E-11</v>
      </c>
    </row>
    <row r="107" spans="2:207" outlineLevel="1" x14ac:dyDescent="0.2">
      <c r="B107" s="103" t="s">
        <v>66</v>
      </c>
      <c r="C107" s="104">
        <v>21015.583935188675</v>
      </c>
      <c r="D107" s="104">
        <v>2242.9883688026789</v>
      </c>
      <c r="E107" s="104">
        <v>252.89402719249867</v>
      </c>
      <c r="F107" s="104">
        <v>1953.9801540455314</v>
      </c>
      <c r="G107" s="104">
        <v>1364.0094534170682</v>
      </c>
      <c r="H107" s="104">
        <v>11028.99743342796</v>
      </c>
      <c r="I107" s="104">
        <v>2453.5669412464877</v>
      </c>
      <c r="J107" s="104">
        <v>60.048796010287987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50.905997285203547</v>
      </c>
      <c r="Q107" s="104">
        <v>727.49850163266717</v>
      </c>
      <c r="R107" s="104">
        <v>94.164542644526335</v>
      </c>
      <c r="S107" s="104">
        <v>1492.386767296447</v>
      </c>
      <c r="T107" s="104">
        <v>7912.3239752397776</v>
      </c>
      <c r="U107" s="104">
        <v>2572.520292085961</v>
      </c>
      <c r="V107" s="104">
        <v>461.68533693169832</v>
      </c>
      <c r="W107" s="104">
        <v>91.364024063814128</v>
      </c>
      <c r="X107" s="104">
        <v>0</v>
      </c>
      <c r="Y107" s="104">
        <v>74.887265787098343</v>
      </c>
      <c r="Z107" s="104">
        <v>22568.672584438387</v>
      </c>
      <c r="AA107" s="104">
        <v>1424.551213396169</v>
      </c>
      <c r="AB107" s="104">
        <v>7.5541103294792951</v>
      </c>
      <c r="AC107" s="104">
        <v>68.379796134312613</v>
      </c>
      <c r="AD107" s="104">
        <v>2232.8452340248141</v>
      </c>
      <c r="AE107" s="104">
        <v>0</v>
      </c>
      <c r="AF107" s="104">
        <v>0</v>
      </c>
      <c r="AG107" s="104">
        <v>42.062550814467194</v>
      </c>
      <c r="AH107" s="104">
        <v>0</v>
      </c>
      <c r="AI107" s="104">
        <v>0</v>
      </c>
      <c r="AJ107" s="104">
        <v>73.935047780656788</v>
      </c>
      <c r="AK107" s="104">
        <v>5600.5711219016011</v>
      </c>
      <c r="AL107" s="104">
        <v>344.95379856848177</v>
      </c>
      <c r="AM107" s="104">
        <v>21546.214723892961</v>
      </c>
      <c r="AN107" s="104">
        <v>17836.286067999601</v>
      </c>
      <c r="AO107" s="104">
        <v>5939.3276012080833</v>
      </c>
      <c r="AP107" s="104">
        <v>0</v>
      </c>
      <c r="AQ107" s="104">
        <v>315.93501517463471</v>
      </c>
      <c r="AR107" s="104">
        <v>41284.770901355259</v>
      </c>
      <c r="AS107" s="104">
        <v>1089.230940764658</v>
      </c>
      <c r="AT107" s="104">
        <v>9672.8045007825131</v>
      </c>
      <c r="AU107" s="104">
        <v>11003.521400473135</v>
      </c>
      <c r="AV107" s="104">
        <v>1986.3030405850486</v>
      </c>
      <c r="AW107" s="104">
        <v>852.74261316167212</v>
      </c>
      <c r="AX107" s="104">
        <v>96.359230265931444</v>
      </c>
      <c r="AY107" s="104">
        <v>44.966334093223786</v>
      </c>
      <c r="AZ107" s="104">
        <v>12065.162131164194</v>
      </c>
      <c r="BA107" s="104">
        <v>1070.3031119628895</v>
      </c>
      <c r="BB107" s="104">
        <v>3496.7859567034875</v>
      </c>
      <c r="BC107" s="104">
        <v>420.90264595873856</v>
      </c>
      <c r="BD107" s="104">
        <v>15384.114670587756</v>
      </c>
      <c r="BE107" s="104">
        <v>10127.512355574843</v>
      </c>
      <c r="BF107" s="104">
        <v>756.80604589396376</v>
      </c>
      <c r="BG107" s="104">
        <v>2713.0891878754969</v>
      </c>
      <c r="BH107" s="104">
        <v>12.688357504060258</v>
      </c>
      <c r="BI107" s="104">
        <v>38.279171862014415</v>
      </c>
      <c r="BJ107" s="104">
        <v>782.39975388731216</v>
      </c>
      <c r="BK107" s="104">
        <v>77.719829806108521</v>
      </c>
      <c r="BL107" s="104">
        <v>10423.533480657206</v>
      </c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>
        <v>0</v>
      </c>
      <c r="FN107" s="40"/>
      <c r="FO107" s="40"/>
      <c r="FP107" s="40"/>
      <c r="FQ107" s="40"/>
      <c r="FR107" s="40"/>
      <c r="FS107" s="40"/>
      <c r="FT107" s="105">
        <v>498.26475975819483</v>
      </c>
      <c r="FU107" s="105">
        <v>825.03253722734371</v>
      </c>
      <c r="FV107" s="105">
        <v>1487.0866070739341</v>
      </c>
      <c r="FW107" s="105">
        <v>2210.9395897115037</v>
      </c>
      <c r="FX107" s="105">
        <v>2459.94815196133</v>
      </c>
      <c r="FY107" s="105">
        <v>4620.325303393025</v>
      </c>
      <c r="FZ107" s="105">
        <v>6463.0916403902011</v>
      </c>
      <c r="GA107" s="105">
        <v>12313.345909826534</v>
      </c>
      <c r="GB107" s="105">
        <v>23848.704609164441</v>
      </c>
      <c r="GC107" s="105">
        <v>6094.0509542666568</v>
      </c>
      <c r="GD107" s="105">
        <v>6331.9586023908741</v>
      </c>
      <c r="GE107" s="105">
        <v>7807.4722126024035</v>
      </c>
      <c r="GF107" s="105">
        <v>8444.7147111442864</v>
      </c>
      <c r="GG107" s="105">
        <v>10121.162536404127</v>
      </c>
      <c r="GH107" s="40">
        <v>0</v>
      </c>
      <c r="GI107" s="40"/>
      <c r="GJ107" s="40"/>
      <c r="GK107" s="40"/>
      <c r="GL107" s="40"/>
      <c r="GM107" s="40">
        <v>943.71565981045001</v>
      </c>
      <c r="GN107" s="40">
        <v>2599.8650937703205</v>
      </c>
      <c r="GO107" s="40">
        <v>39208.056081359675</v>
      </c>
      <c r="GP107" s="6">
        <v>391528.82529913692</v>
      </c>
      <c r="GQ107" s="6"/>
      <c r="GR107" s="6">
        <f t="shared" si="12"/>
        <v>136277.7349602553</v>
      </c>
      <c r="GS107" s="6">
        <v>391528.82529913698</v>
      </c>
      <c r="GT107" s="92">
        <v>5.8207660913467407E-11</v>
      </c>
      <c r="GV107" s="2">
        <v>0</v>
      </c>
      <c r="GW107" s="6">
        <v>136277.7349602553</v>
      </c>
      <c r="GX107" s="6">
        <v>391528.82529913663</v>
      </c>
      <c r="GY107" s="92">
        <v>-2.9103830456733704E-10</v>
      </c>
    </row>
    <row r="108" spans="2:207" outlineLevel="1" x14ac:dyDescent="0.2">
      <c r="B108" s="103" t="s">
        <v>67</v>
      </c>
      <c r="C108" s="104">
        <v>0</v>
      </c>
      <c r="D108" s="104">
        <v>0</v>
      </c>
      <c r="E108" s="104">
        <v>0</v>
      </c>
      <c r="F108" s="104">
        <v>157.08912936194022</v>
      </c>
      <c r="G108" s="104">
        <v>221.25128140494229</v>
      </c>
      <c r="H108" s="104">
        <v>1787.4288525835461</v>
      </c>
      <c r="I108" s="104">
        <v>640.64200087992958</v>
      </c>
      <c r="J108" s="104">
        <v>2786.2381561709021</v>
      </c>
      <c r="K108" s="104">
        <v>2302.3540144773719</v>
      </c>
      <c r="L108" s="104">
        <v>2787.7518885348809</v>
      </c>
      <c r="M108" s="104">
        <v>513.95939000865917</v>
      </c>
      <c r="N108" s="104">
        <v>249.90516013510867</v>
      </c>
      <c r="O108" s="104">
        <v>654.94105014310082</v>
      </c>
      <c r="P108" s="104">
        <v>516.34906749962249</v>
      </c>
      <c r="Q108" s="104">
        <v>5252.1645279002823</v>
      </c>
      <c r="R108" s="104">
        <v>310.75440151393536</v>
      </c>
      <c r="S108" s="104">
        <v>3318.3880561808878</v>
      </c>
      <c r="T108" s="104">
        <v>51756.239903535628</v>
      </c>
      <c r="U108" s="104">
        <v>23415.094554792071</v>
      </c>
      <c r="V108" s="104">
        <v>5962.5029003181953</v>
      </c>
      <c r="W108" s="104">
        <v>12451.229419932393</v>
      </c>
      <c r="X108" s="104">
        <v>105.88836002992942</v>
      </c>
      <c r="Y108" s="104">
        <v>380.68161846084979</v>
      </c>
      <c r="Z108" s="104">
        <v>2226.2148655040005</v>
      </c>
      <c r="AA108" s="104">
        <v>8596.7729364751594</v>
      </c>
      <c r="AB108" s="104">
        <v>309.06050679798409</v>
      </c>
      <c r="AC108" s="104">
        <v>1424.5929319996467</v>
      </c>
      <c r="AD108" s="104">
        <v>1463.200130304471</v>
      </c>
      <c r="AE108" s="104">
        <v>238.36706146937638</v>
      </c>
      <c r="AF108" s="104">
        <v>207.27897961085517</v>
      </c>
      <c r="AG108" s="104">
        <v>1756.4785783461268</v>
      </c>
      <c r="AH108" s="104">
        <v>17.298043136814282</v>
      </c>
      <c r="AI108" s="104">
        <v>670.41637822749806</v>
      </c>
      <c r="AJ108" s="104">
        <v>1314.0517511427884</v>
      </c>
      <c r="AK108" s="104">
        <v>191.61343031746335</v>
      </c>
      <c r="AL108" s="104">
        <v>338.12967432062896</v>
      </c>
      <c r="AM108" s="104">
        <v>0</v>
      </c>
      <c r="AN108" s="104">
        <v>0</v>
      </c>
      <c r="AO108" s="104">
        <v>0</v>
      </c>
      <c r="AP108" s="104">
        <v>0</v>
      </c>
      <c r="AQ108" s="104">
        <v>0</v>
      </c>
      <c r="AR108" s="104">
        <v>123.07440784532413</v>
      </c>
      <c r="AS108" s="104">
        <v>3.2471163124109559</v>
      </c>
      <c r="AT108" s="104">
        <v>28.835685900688482</v>
      </c>
      <c r="AU108" s="104">
        <v>32.80269821106301</v>
      </c>
      <c r="AV108" s="104">
        <v>2.3480534543124403</v>
      </c>
      <c r="AW108" s="104">
        <v>1.735130021172907</v>
      </c>
      <c r="AX108" s="104">
        <v>0.19606829794635144</v>
      </c>
      <c r="AY108" s="104">
        <v>9.1495879808998884E-2</v>
      </c>
      <c r="AZ108" s="104">
        <v>13.85612890563975</v>
      </c>
      <c r="BA108" s="104">
        <v>1.2291801553583714</v>
      </c>
      <c r="BB108" s="104">
        <v>4.0158529507488305</v>
      </c>
      <c r="BC108" s="104">
        <v>0.48338192423066234</v>
      </c>
      <c r="BD108" s="104">
        <v>17.667750637924531</v>
      </c>
      <c r="BE108" s="104">
        <v>350.82549873760348</v>
      </c>
      <c r="BF108" s="104">
        <v>438.38187834714347</v>
      </c>
      <c r="BG108" s="104">
        <v>1571.5639967546779</v>
      </c>
      <c r="BH108" s="104">
        <v>7.3497642171982376</v>
      </c>
      <c r="BI108" s="104">
        <v>22.173310262188366</v>
      </c>
      <c r="BJ108" s="104">
        <v>453.20710051406218</v>
      </c>
      <c r="BK108" s="104">
        <v>45.019414362772039</v>
      </c>
      <c r="BL108" s="104">
        <v>776.92517186489681</v>
      </c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>
        <v>0</v>
      </c>
      <c r="FN108" s="40"/>
      <c r="FO108" s="40"/>
      <c r="FP108" s="40"/>
      <c r="FQ108" s="40"/>
      <c r="FR108" s="40"/>
      <c r="FS108" s="40"/>
      <c r="FT108" s="105">
        <v>4.0040037078182351</v>
      </c>
      <c r="FU108" s="105">
        <v>14.107186507741243</v>
      </c>
      <c r="FV108" s="105">
        <v>41.578669349260423</v>
      </c>
      <c r="FW108" s="105">
        <v>61.887748335426465</v>
      </c>
      <c r="FX108" s="105">
        <v>27.023972782946146</v>
      </c>
      <c r="FY108" s="105">
        <v>103.84834650854074</v>
      </c>
      <c r="FZ108" s="105">
        <v>83.025636070355205</v>
      </c>
      <c r="GA108" s="105">
        <v>80.271857652888201</v>
      </c>
      <c r="GB108" s="105">
        <v>227.89746686844904</v>
      </c>
      <c r="GC108" s="105">
        <v>68.496745069065099</v>
      </c>
      <c r="GD108" s="105">
        <v>26.787972245665838</v>
      </c>
      <c r="GE108" s="105">
        <v>84.761462074828287</v>
      </c>
      <c r="GF108" s="105">
        <v>139.96892078941701</v>
      </c>
      <c r="GG108" s="105">
        <v>126.25487612320956</v>
      </c>
      <c r="GH108" s="40">
        <v>0</v>
      </c>
      <c r="GI108" s="40"/>
      <c r="GJ108" s="40"/>
      <c r="GK108" s="40"/>
      <c r="GL108" s="40"/>
      <c r="GM108" s="40">
        <v>0</v>
      </c>
      <c r="GN108" s="40">
        <v>-138.60447580908658</v>
      </c>
      <c r="GO108" s="40">
        <v>50287.468355007499</v>
      </c>
      <c r="GP108" s="6">
        <v>189458.13683035813</v>
      </c>
      <c r="GQ108" s="6"/>
      <c r="GR108" s="6">
        <f t="shared" si="12"/>
        <v>51238.778743284027</v>
      </c>
      <c r="GS108" s="6">
        <v>189458.13683035815</v>
      </c>
      <c r="GT108" s="92">
        <v>2.9103830456733704E-11</v>
      </c>
      <c r="GV108" s="2">
        <v>0</v>
      </c>
      <c r="GW108" s="6">
        <v>51238.778743284027</v>
      </c>
      <c r="GX108" s="6">
        <v>189458.13683035821</v>
      </c>
      <c r="GY108" s="92">
        <v>8.7311491370201111E-11</v>
      </c>
    </row>
    <row r="109" spans="2:207" outlineLevel="1" x14ac:dyDescent="0.2">
      <c r="B109" s="103" t="s">
        <v>437</v>
      </c>
      <c r="C109" s="104">
        <v>17501.95479392563</v>
      </c>
      <c r="D109" s="104">
        <v>1870.196308643056</v>
      </c>
      <c r="E109" s="104">
        <v>203.62302474830534</v>
      </c>
      <c r="F109" s="104">
        <v>118.70841794594078</v>
      </c>
      <c r="G109" s="104">
        <v>141.64275797855643</v>
      </c>
      <c r="H109" s="104">
        <v>1135.0858592445793</v>
      </c>
      <c r="I109" s="104">
        <v>265.02988618610254</v>
      </c>
      <c r="J109" s="104">
        <v>0.22166662435737416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1897.1635093533525</v>
      </c>
      <c r="U109" s="104">
        <v>3810.9061786648322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0.4798261931335322</v>
      </c>
      <c r="AD109" s="104">
        <v>0</v>
      </c>
      <c r="AE109" s="104">
        <v>0</v>
      </c>
      <c r="AF109" s="104">
        <v>0</v>
      </c>
      <c r="AG109" s="104">
        <v>0</v>
      </c>
      <c r="AH109" s="104">
        <v>0</v>
      </c>
      <c r="AI109" s="104">
        <v>0</v>
      </c>
      <c r="AJ109" s="104">
        <v>0</v>
      </c>
      <c r="AK109" s="104">
        <v>56.731247523395261</v>
      </c>
      <c r="AL109" s="104">
        <v>269.40960617250875</v>
      </c>
      <c r="AM109" s="104">
        <v>0</v>
      </c>
      <c r="AN109" s="104">
        <v>199.97626817681569</v>
      </c>
      <c r="AO109" s="104">
        <v>66.590352086902485</v>
      </c>
      <c r="AP109" s="104">
        <v>0</v>
      </c>
      <c r="AQ109" s="104">
        <v>232.44391123859498</v>
      </c>
      <c r="AR109" s="104">
        <v>10.558878902614641</v>
      </c>
      <c r="AS109" s="104">
        <v>0.27857869488929959</v>
      </c>
      <c r="AT109" s="104">
        <v>2.4738897453731297</v>
      </c>
      <c r="AU109" s="104">
        <v>2.8142302210468162</v>
      </c>
      <c r="AV109" s="104">
        <v>0.2014457147863421</v>
      </c>
      <c r="AW109" s="104">
        <v>0</v>
      </c>
      <c r="AX109" s="104">
        <v>0</v>
      </c>
      <c r="AY109" s="104">
        <v>0</v>
      </c>
      <c r="AZ109" s="104">
        <v>138.26320458317912</v>
      </c>
      <c r="BA109" s="104">
        <v>12.265358436523085</v>
      </c>
      <c r="BB109" s="104">
        <v>40.072137187899528</v>
      </c>
      <c r="BC109" s="104">
        <v>4.8234203572796863</v>
      </c>
      <c r="BD109" s="104">
        <v>176.29742318307115</v>
      </c>
      <c r="BE109" s="104">
        <v>129.11956568008225</v>
      </c>
      <c r="BF109" s="104">
        <v>141.99932840014847</v>
      </c>
      <c r="BG109" s="104">
        <v>509.05624320453251</v>
      </c>
      <c r="BH109" s="104">
        <v>2.3807133330748429</v>
      </c>
      <c r="BI109" s="104">
        <v>7.1823114073245709</v>
      </c>
      <c r="BJ109" s="104">
        <v>146.80146939109937</v>
      </c>
      <c r="BK109" s="104">
        <v>14.582552154259119</v>
      </c>
      <c r="BL109" s="104">
        <v>241.35782478051112</v>
      </c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>
        <v>0</v>
      </c>
      <c r="FN109" s="40"/>
      <c r="FO109" s="40"/>
      <c r="FP109" s="40"/>
      <c r="FQ109" s="40"/>
      <c r="FR109" s="40"/>
      <c r="FS109" s="40"/>
      <c r="FT109" s="105">
        <v>53.951094566857584</v>
      </c>
      <c r="FU109" s="105">
        <v>75.991503347182373</v>
      </c>
      <c r="FV109" s="105">
        <v>126.2306668295202</v>
      </c>
      <c r="FW109" s="105">
        <v>161.20220925389256</v>
      </c>
      <c r="FX109" s="105">
        <v>267.18459635959374</v>
      </c>
      <c r="FY109" s="105">
        <v>189.55441846012008</v>
      </c>
      <c r="FZ109" s="105">
        <v>292.38110646371115</v>
      </c>
      <c r="GA109" s="105">
        <v>427.57018573387847</v>
      </c>
      <c r="GB109" s="105">
        <v>871.56444517716</v>
      </c>
      <c r="GC109" s="105">
        <v>223.46822610142158</v>
      </c>
      <c r="GD109" s="105">
        <v>248.65268406564195</v>
      </c>
      <c r="GE109" s="105">
        <v>148.30720613827492</v>
      </c>
      <c r="GF109" s="105">
        <v>235.98321931531277</v>
      </c>
      <c r="GG109" s="105">
        <v>217.81422891996073</v>
      </c>
      <c r="GH109" s="40">
        <v>0</v>
      </c>
      <c r="GI109" s="40"/>
      <c r="GJ109" s="40"/>
      <c r="GK109" s="40"/>
      <c r="GL109" s="40"/>
      <c r="GM109" s="40">
        <v>0</v>
      </c>
      <c r="GN109" s="40">
        <v>1455.0183680787741</v>
      </c>
      <c r="GO109" s="40">
        <v>7393.0137799204385</v>
      </c>
      <c r="GP109" s="6">
        <v>41738.580128815491</v>
      </c>
      <c r="GQ109" s="6"/>
      <c r="GR109" s="6">
        <f t="shared" si="12"/>
        <v>12387.887938731741</v>
      </c>
      <c r="GS109" s="6">
        <v>41738.580128815556</v>
      </c>
      <c r="GT109" s="92">
        <v>6.5483618527650833E-11</v>
      </c>
      <c r="GV109" s="2">
        <v>0</v>
      </c>
      <c r="GW109" s="6">
        <v>12387.887938731741</v>
      </c>
      <c r="GX109" s="6">
        <v>41738.580128815491</v>
      </c>
      <c r="GY109" s="92">
        <v>0</v>
      </c>
    </row>
    <row r="110" spans="2:207" outlineLevel="1" x14ac:dyDescent="0.2">
      <c r="B110" s="103" t="s">
        <v>438</v>
      </c>
      <c r="C110" s="104">
        <v>441.87736688160197</v>
      </c>
      <c r="D110" s="104">
        <v>48.394997318686507</v>
      </c>
      <c r="E110" s="104">
        <v>4.8777562839529036</v>
      </c>
      <c r="F110" s="104">
        <v>93.368675768729588</v>
      </c>
      <c r="G110" s="104">
        <v>121.22808332204586</v>
      </c>
      <c r="H110" s="104">
        <v>966.56973609614363</v>
      </c>
      <c r="I110" s="104">
        <v>246.81834910037699</v>
      </c>
      <c r="J110" s="104">
        <v>7.0582846388326133E-3</v>
      </c>
      <c r="K110" s="104">
        <v>0</v>
      </c>
      <c r="L110" s="104">
        <v>232.88826223484401</v>
      </c>
      <c r="M110" s="104">
        <v>44.901301813773159</v>
      </c>
      <c r="N110" s="104">
        <v>0.51597651383165899</v>
      </c>
      <c r="O110" s="104">
        <v>1.81293599017527</v>
      </c>
      <c r="P110" s="104">
        <v>341.14216598929215</v>
      </c>
      <c r="Q110" s="104">
        <v>1826.5977196812239</v>
      </c>
      <c r="R110" s="104">
        <v>2772.4716848943544</v>
      </c>
      <c r="S110" s="104">
        <v>0.793500102232084</v>
      </c>
      <c r="T110" s="104">
        <v>16.742018646113955</v>
      </c>
      <c r="U110" s="104">
        <v>734.38270258967748</v>
      </c>
      <c r="V110" s="104">
        <v>444.76335786534025</v>
      </c>
      <c r="W110" s="104">
        <v>280.14278441444276</v>
      </c>
      <c r="X110" s="104">
        <v>6.5203574087524352</v>
      </c>
      <c r="Y110" s="104">
        <v>452.68836350196284</v>
      </c>
      <c r="Z110" s="104">
        <v>563.52522561313401</v>
      </c>
      <c r="AA110" s="104">
        <v>17.782120456781257</v>
      </c>
      <c r="AB110" s="104">
        <v>866.46030434935392</v>
      </c>
      <c r="AC110" s="104">
        <v>219.94882609654752</v>
      </c>
      <c r="AD110" s="104">
        <v>101.37354006683044</v>
      </c>
      <c r="AE110" s="104">
        <v>2.8393115365179522</v>
      </c>
      <c r="AF110" s="104">
        <v>0</v>
      </c>
      <c r="AG110" s="104">
        <v>1949.3226253489963</v>
      </c>
      <c r="AH110" s="104">
        <v>5.1370258862639586</v>
      </c>
      <c r="AI110" s="104">
        <v>205.68817321683156</v>
      </c>
      <c r="AJ110" s="104">
        <v>31.364069784093967</v>
      </c>
      <c r="AK110" s="104">
        <v>488.39279171546127</v>
      </c>
      <c r="AL110" s="104">
        <v>85.273206809316477</v>
      </c>
      <c r="AM110" s="104">
        <v>6908.0509705356462</v>
      </c>
      <c r="AN110" s="104">
        <v>802.69346574921724</v>
      </c>
      <c r="AO110" s="104">
        <v>267.28991889065924</v>
      </c>
      <c r="AP110" s="104">
        <v>0</v>
      </c>
      <c r="AQ110" s="104">
        <v>324.54785197099812</v>
      </c>
      <c r="AR110" s="104">
        <v>1530.5013489681044</v>
      </c>
      <c r="AS110" s="104">
        <v>40.379766867075752</v>
      </c>
      <c r="AT110" s="104">
        <v>358.58840955978189</v>
      </c>
      <c r="AU110" s="104">
        <v>407.92049899934005</v>
      </c>
      <c r="AV110" s="104">
        <v>29.199400937397819</v>
      </c>
      <c r="AW110" s="104">
        <v>89.070905619123295</v>
      </c>
      <c r="AX110" s="104">
        <v>10.064940783274098</v>
      </c>
      <c r="AY110" s="104">
        <v>4.6968358778585753</v>
      </c>
      <c r="AZ110" s="104">
        <v>1345.3357311449572</v>
      </c>
      <c r="BA110" s="104">
        <v>119.34502032183352</v>
      </c>
      <c r="BB110" s="104">
        <v>389.91196641793425</v>
      </c>
      <c r="BC110" s="104">
        <v>46.933092382409839</v>
      </c>
      <c r="BD110" s="104">
        <v>1715.418237489785</v>
      </c>
      <c r="BE110" s="104">
        <v>1930.6414885433778</v>
      </c>
      <c r="BF110" s="104">
        <v>794.15897766629053</v>
      </c>
      <c r="BG110" s="104">
        <v>2846.9964627022296</v>
      </c>
      <c r="BH110" s="104">
        <v>13.314604287959252</v>
      </c>
      <c r="BI110" s="104">
        <v>40.16847930774825</v>
      </c>
      <c r="BJ110" s="104">
        <v>821.01588915118487</v>
      </c>
      <c r="BK110" s="104">
        <v>81.555771019166201</v>
      </c>
      <c r="BL110" s="104">
        <v>3676.4757611444811</v>
      </c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>
        <v>0</v>
      </c>
      <c r="FN110" s="40"/>
      <c r="FO110" s="40"/>
      <c r="FP110" s="40"/>
      <c r="FQ110" s="40"/>
      <c r="FR110" s="40"/>
      <c r="FS110" s="40"/>
      <c r="FT110" s="105">
        <v>8.3413743357567878</v>
      </c>
      <c r="FU110" s="105">
        <v>86.06111654680025</v>
      </c>
      <c r="FV110" s="105">
        <v>142.43466664099859</v>
      </c>
      <c r="FW110" s="105">
        <v>233.70976502995208</v>
      </c>
      <c r="FX110" s="105">
        <v>18.733710788708482</v>
      </c>
      <c r="FY110" s="105">
        <v>53.043147600495395</v>
      </c>
      <c r="FZ110" s="105">
        <v>67.308277290157875</v>
      </c>
      <c r="GA110" s="105">
        <v>110.51369400210542</v>
      </c>
      <c r="GB110" s="105">
        <v>24.884630964625703</v>
      </c>
      <c r="GC110" s="105">
        <v>0</v>
      </c>
      <c r="GD110" s="105">
        <v>18.333441181179541</v>
      </c>
      <c r="GE110" s="105">
        <v>43.614664061728284</v>
      </c>
      <c r="GF110" s="105">
        <v>37.376141935874827</v>
      </c>
      <c r="GG110" s="105">
        <v>0</v>
      </c>
      <c r="GH110" s="40">
        <v>0</v>
      </c>
      <c r="GI110" s="40"/>
      <c r="GJ110" s="40"/>
      <c r="GK110" s="40"/>
      <c r="GL110" s="40"/>
      <c r="GM110" s="40">
        <v>0</v>
      </c>
      <c r="GN110" s="40">
        <v>-116.63261726853671</v>
      </c>
      <c r="GO110" s="40">
        <v>2366.437591165422</v>
      </c>
      <c r="GP110" s="6">
        <v>41305.047776195424</v>
      </c>
      <c r="GQ110" s="6"/>
      <c r="GR110" s="6">
        <f t="shared" si="12"/>
        <v>3094.1596042752685</v>
      </c>
      <c r="GS110" s="6">
        <v>41305.047776195424</v>
      </c>
      <c r="GT110" s="92">
        <v>0</v>
      </c>
      <c r="GV110" s="2">
        <v>0</v>
      </c>
      <c r="GW110" s="6">
        <v>3094.1596042752685</v>
      </c>
      <c r="GX110" s="6">
        <v>41305.047776195424</v>
      </c>
      <c r="GY110" s="92">
        <v>0</v>
      </c>
    </row>
    <row r="111" spans="2:207" outlineLevel="1" x14ac:dyDescent="0.2">
      <c r="B111" s="103" t="s">
        <v>439</v>
      </c>
      <c r="C111" s="104">
        <v>4509.7959614184838</v>
      </c>
      <c r="D111" s="104">
        <v>480.59113852492982</v>
      </c>
      <c r="E111" s="104">
        <v>54.883701232770377</v>
      </c>
      <c r="F111" s="104">
        <v>15.275197215618938</v>
      </c>
      <c r="G111" s="104">
        <v>20.031981776497382</v>
      </c>
      <c r="H111" s="104">
        <v>172.91656230373161</v>
      </c>
      <c r="I111" s="104">
        <v>59.212921455753367</v>
      </c>
      <c r="J111" s="104">
        <v>40.39582800473088</v>
      </c>
      <c r="K111" s="104">
        <v>77.851515902219532</v>
      </c>
      <c r="L111" s="104">
        <v>0</v>
      </c>
      <c r="M111" s="104">
        <v>44.339242905330671</v>
      </c>
      <c r="N111" s="104">
        <v>0</v>
      </c>
      <c r="O111" s="104">
        <v>0</v>
      </c>
      <c r="P111" s="104">
        <v>0</v>
      </c>
      <c r="Q111" s="104">
        <v>0</v>
      </c>
      <c r="R111" s="104">
        <v>0</v>
      </c>
      <c r="S111" s="104">
        <v>0</v>
      </c>
      <c r="T111" s="104">
        <v>88.474084760447994</v>
      </c>
      <c r="U111" s="104">
        <v>10081.399098610111</v>
      </c>
      <c r="V111" s="104">
        <v>0</v>
      </c>
      <c r="W111" s="104">
        <v>0</v>
      </c>
      <c r="X111" s="104">
        <v>0</v>
      </c>
      <c r="Y111" s="104">
        <v>0</v>
      </c>
      <c r="Z111" s="104">
        <v>0</v>
      </c>
      <c r="AA111" s="104">
        <v>0</v>
      </c>
      <c r="AB111" s="104">
        <v>0</v>
      </c>
      <c r="AC111" s="104">
        <v>0</v>
      </c>
      <c r="AD111" s="104">
        <v>0</v>
      </c>
      <c r="AE111" s="104">
        <v>0</v>
      </c>
      <c r="AF111" s="104">
        <v>0.43490203698204982</v>
      </c>
      <c r="AG111" s="104">
        <v>0</v>
      </c>
      <c r="AH111" s="104">
        <v>0</v>
      </c>
      <c r="AI111" s="104">
        <v>0</v>
      </c>
      <c r="AJ111" s="104">
        <v>2.2230134626350808</v>
      </c>
      <c r="AK111" s="104">
        <v>33.791857492537737</v>
      </c>
      <c r="AL111" s="104">
        <v>0</v>
      </c>
      <c r="AM111" s="104">
        <v>0</v>
      </c>
      <c r="AN111" s="104">
        <v>0</v>
      </c>
      <c r="AO111" s="104">
        <v>0</v>
      </c>
      <c r="AP111" s="104">
        <v>0</v>
      </c>
      <c r="AQ111" s="104">
        <v>0</v>
      </c>
      <c r="AR111" s="104">
        <v>3.664048249414499</v>
      </c>
      <c r="AS111" s="104">
        <v>9.6669900969594047E-2</v>
      </c>
      <c r="AT111" s="104">
        <v>0.8584672174637209</v>
      </c>
      <c r="AU111" s="104">
        <v>0.97656914143073092</v>
      </c>
      <c r="AV111" s="104">
        <v>6.9903900120696416E-2</v>
      </c>
      <c r="AW111" s="104">
        <v>0</v>
      </c>
      <c r="AX111" s="104">
        <v>0</v>
      </c>
      <c r="AY111" s="104">
        <v>0</v>
      </c>
      <c r="AZ111" s="104">
        <v>519.09740324344114</v>
      </c>
      <c r="BA111" s="104">
        <v>46.049241615928366</v>
      </c>
      <c r="BB111" s="104">
        <v>150.44741961729352</v>
      </c>
      <c r="BC111" s="104">
        <v>18.109120138696206</v>
      </c>
      <c r="BD111" s="104">
        <v>661.89363142520085</v>
      </c>
      <c r="BE111" s="104">
        <v>12813.300449157216</v>
      </c>
      <c r="BF111" s="104">
        <v>0</v>
      </c>
      <c r="BG111" s="104">
        <v>0</v>
      </c>
      <c r="BH111" s="104">
        <v>0</v>
      </c>
      <c r="BI111" s="104">
        <v>0</v>
      </c>
      <c r="BJ111" s="104">
        <v>0</v>
      </c>
      <c r="BK111" s="104">
        <v>0</v>
      </c>
      <c r="BL111" s="104">
        <v>10.749279888780084</v>
      </c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>
        <v>0</v>
      </c>
      <c r="FN111" s="40"/>
      <c r="FO111" s="40"/>
      <c r="FP111" s="40"/>
      <c r="FQ111" s="40"/>
      <c r="FR111" s="40"/>
      <c r="FS111" s="40"/>
      <c r="FT111" s="105">
        <v>754.89741102832772</v>
      </c>
      <c r="FU111" s="105">
        <v>1065.457094053269</v>
      </c>
      <c r="FV111" s="105">
        <v>1460.2029210733403</v>
      </c>
      <c r="FW111" s="105">
        <v>1406.2837987128507</v>
      </c>
      <c r="FX111" s="105">
        <v>1805.3430370137405</v>
      </c>
      <c r="FY111" s="105">
        <v>2176.5011475951687</v>
      </c>
      <c r="FZ111" s="105">
        <v>2315.9050478497161</v>
      </c>
      <c r="GA111" s="105">
        <v>4897.8960840124737</v>
      </c>
      <c r="GB111" s="105">
        <v>6647.401219582026</v>
      </c>
      <c r="GC111" s="105">
        <v>2197.316053016787</v>
      </c>
      <c r="GD111" s="105">
        <v>1865.4516362893053</v>
      </c>
      <c r="GE111" s="105">
        <v>2944.5647761406262</v>
      </c>
      <c r="GF111" s="105">
        <v>2452.5338099815121</v>
      </c>
      <c r="GG111" s="105">
        <v>3201.7183648317732</v>
      </c>
      <c r="GH111" s="40">
        <v>0</v>
      </c>
      <c r="GI111" s="40"/>
      <c r="GJ111" s="40"/>
      <c r="GK111" s="40"/>
      <c r="GL111" s="40"/>
      <c r="GM111" s="40">
        <v>0</v>
      </c>
      <c r="GN111" s="40">
        <v>-81.920442301023286</v>
      </c>
      <c r="GO111" s="40">
        <v>7909.8855975000397</v>
      </c>
      <c r="GP111" s="6">
        <v>72926.366766978666</v>
      </c>
      <c r="GQ111" s="6"/>
      <c r="GR111" s="6">
        <f t="shared" si="12"/>
        <v>43019.437556379933</v>
      </c>
      <c r="GS111" s="6">
        <v>72926.366766978696</v>
      </c>
      <c r="GT111" s="92">
        <v>2.9103830456733704E-11</v>
      </c>
      <c r="GV111" s="2">
        <v>0</v>
      </c>
      <c r="GW111" s="6">
        <v>43019.437556379933</v>
      </c>
      <c r="GX111" s="6">
        <v>72926.366766978681</v>
      </c>
      <c r="GY111" s="92">
        <v>1.4551915228366852E-11</v>
      </c>
    </row>
    <row r="112" spans="2:207" outlineLevel="1" x14ac:dyDescent="0.2">
      <c r="B112" s="103" t="s">
        <v>440</v>
      </c>
      <c r="C112" s="104">
        <v>16.441566270905476</v>
      </c>
      <c r="D112" s="104">
        <v>1.9862291157236616</v>
      </c>
      <c r="E112" s="104">
        <v>0</v>
      </c>
      <c r="F112" s="104">
        <v>36.828502344710934</v>
      </c>
      <c r="G112" s="104">
        <v>29.383685500896902</v>
      </c>
      <c r="H112" s="104">
        <v>240.96549701386084</v>
      </c>
      <c r="I112" s="104">
        <v>60.668155131220949</v>
      </c>
      <c r="J112" s="104">
        <v>0</v>
      </c>
      <c r="K112" s="104">
        <v>0.98133226780867067</v>
      </c>
      <c r="L112" s="104">
        <v>2.7606110123266068</v>
      </c>
      <c r="M112" s="104">
        <v>93.114604948448246</v>
      </c>
      <c r="N112" s="104">
        <v>39.117032882399648</v>
      </c>
      <c r="O112" s="104">
        <v>4.3980259793026679</v>
      </c>
      <c r="P112" s="104">
        <v>69.213869598219162</v>
      </c>
      <c r="Q112" s="104">
        <v>339.90059179594846</v>
      </c>
      <c r="R112" s="104">
        <v>136.45918190229099</v>
      </c>
      <c r="S112" s="104">
        <v>0</v>
      </c>
      <c r="T112" s="104">
        <v>0.88597594435056226</v>
      </c>
      <c r="U112" s="104">
        <v>1248.760592876911</v>
      </c>
      <c r="V112" s="104">
        <v>0.31255895158495345</v>
      </c>
      <c r="W112" s="104">
        <v>30.460708175657299</v>
      </c>
      <c r="X112" s="104">
        <v>0</v>
      </c>
      <c r="Y112" s="104">
        <v>0</v>
      </c>
      <c r="Z112" s="104">
        <v>34.710081885554231</v>
      </c>
      <c r="AA112" s="104">
        <v>0</v>
      </c>
      <c r="AB112" s="104">
        <v>130.99319196381273</v>
      </c>
      <c r="AC112" s="104">
        <v>18.041082360273037</v>
      </c>
      <c r="AD112" s="104">
        <v>19.714845859668504</v>
      </c>
      <c r="AE112" s="104">
        <v>0.95270838930311874</v>
      </c>
      <c r="AF112" s="104">
        <v>0</v>
      </c>
      <c r="AG112" s="104">
        <v>167.81363919891061</v>
      </c>
      <c r="AH112" s="104">
        <v>1.1301460790558846</v>
      </c>
      <c r="AI112" s="104">
        <v>21.680618597376554</v>
      </c>
      <c r="AJ112" s="104">
        <v>7.222237225072174</v>
      </c>
      <c r="AK112" s="104">
        <v>0</v>
      </c>
      <c r="AL112" s="104">
        <v>0</v>
      </c>
      <c r="AM112" s="104">
        <v>0</v>
      </c>
      <c r="AN112" s="104">
        <v>970.19191646698482</v>
      </c>
      <c r="AO112" s="104">
        <v>323.06544119853788</v>
      </c>
      <c r="AP112" s="104">
        <v>0</v>
      </c>
      <c r="AQ112" s="104">
        <v>34.079463384797116</v>
      </c>
      <c r="AR112" s="104">
        <v>147.95773145638552</v>
      </c>
      <c r="AS112" s="104">
        <v>3.9036219776646601</v>
      </c>
      <c r="AT112" s="104">
        <v>34.665717636997769</v>
      </c>
      <c r="AU112" s="104">
        <v>39.434785005057044</v>
      </c>
      <c r="AV112" s="104">
        <v>2.8227855697417557</v>
      </c>
      <c r="AW112" s="104">
        <v>36.190946080261625</v>
      </c>
      <c r="AX112" s="104">
        <v>4.0895478345097915</v>
      </c>
      <c r="AY112" s="104">
        <v>1.9084001989281865</v>
      </c>
      <c r="AZ112" s="104">
        <v>143.56365268190569</v>
      </c>
      <c r="BA112" s="104">
        <v>12.735562320411891</v>
      </c>
      <c r="BB112" s="104">
        <v>41.608339708276752</v>
      </c>
      <c r="BC112" s="104">
        <v>5.0083306471604399</v>
      </c>
      <c r="BD112" s="104">
        <v>183.05594830336724</v>
      </c>
      <c r="BE112" s="104">
        <v>216.7614687323555</v>
      </c>
      <c r="BF112" s="104">
        <v>177.02411675175296</v>
      </c>
      <c r="BG112" s="104">
        <v>634.61731014151781</v>
      </c>
      <c r="BH112" s="104">
        <v>2.9679272414633666</v>
      </c>
      <c r="BI112" s="104">
        <v>8.9538615953930485</v>
      </c>
      <c r="BJ112" s="104">
        <v>183.01072795290509</v>
      </c>
      <c r="BK112" s="104">
        <v>18.179405805228598</v>
      </c>
      <c r="BL112" s="104">
        <v>233.06972432499731</v>
      </c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>
        <v>0</v>
      </c>
      <c r="FN112" s="40"/>
      <c r="FO112" s="40"/>
      <c r="FP112" s="40"/>
      <c r="FQ112" s="40"/>
      <c r="FR112" s="40"/>
      <c r="FS112" s="40"/>
      <c r="FT112" s="105">
        <v>2708.9629529071794</v>
      </c>
      <c r="FU112" s="105">
        <v>3608.8710079627695</v>
      </c>
      <c r="FV112" s="105">
        <v>3812.8313352642372</v>
      </c>
      <c r="FW112" s="105">
        <v>4259.8692782507451</v>
      </c>
      <c r="FX112" s="105">
        <v>4455.7782429376684</v>
      </c>
      <c r="FY112" s="105">
        <v>4663.9416825488152</v>
      </c>
      <c r="FZ112" s="105">
        <v>4942.1417222168448</v>
      </c>
      <c r="GA112" s="105">
        <v>6019.3975510892542</v>
      </c>
      <c r="GB112" s="105">
        <v>7441.246908700743</v>
      </c>
      <c r="GC112" s="105">
        <v>1917.237557190914</v>
      </c>
      <c r="GD112" s="105">
        <v>1694.9480972067106</v>
      </c>
      <c r="GE112" s="105">
        <v>1932.9151173654986</v>
      </c>
      <c r="GF112" s="105">
        <v>2287.062230213025</v>
      </c>
      <c r="GG112" s="105">
        <v>3006.2028719831369</v>
      </c>
      <c r="GH112" s="40">
        <v>0</v>
      </c>
      <c r="GI112" s="40"/>
      <c r="GJ112" s="40"/>
      <c r="GK112" s="40"/>
      <c r="GL112" s="40"/>
      <c r="GM112" s="40">
        <v>0</v>
      </c>
      <c r="GN112" s="40">
        <v>29.648695156967733</v>
      </c>
      <c r="GO112" s="40">
        <v>7800.1159843679725</v>
      </c>
      <c r="GP112" s="6">
        <v>66794.935241650674</v>
      </c>
      <c r="GQ112" s="6"/>
      <c r="GR112" s="6">
        <f t="shared" si="12"/>
        <v>60581.171235362475</v>
      </c>
      <c r="GS112" s="6">
        <v>66794.935241650717</v>
      </c>
      <c r="GT112" s="92">
        <v>4.3655745685100555E-11</v>
      </c>
      <c r="GV112" s="2">
        <v>0</v>
      </c>
      <c r="GW112" s="6">
        <v>60581.171235362475</v>
      </c>
      <c r="GX112" s="6">
        <v>66794.935241650644</v>
      </c>
      <c r="GY112" s="92">
        <v>-2.9103830456733704E-11</v>
      </c>
    </row>
    <row r="113" spans="2:207" outlineLevel="1" x14ac:dyDescent="0.2">
      <c r="B113" s="103" t="s">
        <v>441</v>
      </c>
      <c r="C113" s="104">
        <v>61.428490795189063</v>
      </c>
      <c r="D113" s="104">
        <v>6.4219241554691129</v>
      </c>
      <c r="E113" s="104">
        <v>0</v>
      </c>
      <c r="F113" s="104">
        <v>1832.2022229395343</v>
      </c>
      <c r="G113" s="104">
        <v>1143.9163854751332</v>
      </c>
      <c r="H113" s="104">
        <v>9255.5588265478236</v>
      </c>
      <c r="I113" s="104">
        <v>2485.4973546518786</v>
      </c>
      <c r="J113" s="104">
        <v>767.10303872453176</v>
      </c>
      <c r="K113" s="104">
        <v>301.15943844223995</v>
      </c>
      <c r="L113" s="104">
        <v>496.7709093422057</v>
      </c>
      <c r="M113" s="104">
        <v>155.79579023529962</v>
      </c>
      <c r="N113" s="104">
        <v>5.5469337130619101</v>
      </c>
      <c r="O113" s="104">
        <v>41.401601303589231</v>
      </c>
      <c r="P113" s="104">
        <v>425.4382553370005</v>
      </c>
      <c r="Q113" s="104">
        <v>1008.4705760229192</v>
      </c>
      <c r="R113" s="104">
        <v>121.46887069993493</v>
      </c>
      <c r="S113" s="104">
        <v>95.086047858042519</v>
      </c>
      <c r="T113" s="104">
        <v>577.62206600508193</v>
      </c>
      <c r="U113" s="104">
        <v>2908.0391257094725</v>
      </c>
      <c r="V113" s="104">
        <v>889.21572331904929</v>
      </c>
      <c r="W113" s="104">
        <v>487.94569850476159</v>
      </c>
      <c r="X113" s="104">
        <v>31.428163864393145</v>
      </c>
      <c r="Y113" s="104">
        <v>376.20752076608318</v>
      </c>
      <c r="Z113" s="104">
        <v>613.03412444402477</v>
      </c>
      <c r="AA113" s="104">
        <v>79.920151369609115</v>
      </c>
      <c r="AB113" s="104">
        <v>165.5147909344893</v>
      </c>
      <c r="AC113" s="104">
        <v>168.54390477133592</v>
      </c>
      <c r="AD113" s="104">
        <v>298.4998942703815</v>
      </c>
      <c r="AE113" s="104">
        <v>4.5698591276754934</v>
      </c>
      <c r="AF113" s="104">
        <v>24.02187522933707</v>
      </c>
      <c r="AG113" s="104">
        <v>184.47299071785935</v>
      </c>
      <c r="AH113" s="104">
        <v>38.580244176298123</v>
      </c>
      <c r="AI113" s="104">
        <v>162.8725146713474</v>
      </c>
      <c r="AJ113" s="104">
        <v>88.774392822259713</v>
      </c>
      <c r="AK113" s="104">
        <v>29.725612921358053</v>
      </c>
      <c r="AL113" s="104">
        <v>478.00940910837016</v>
      </c>
      <c r="AM113" s="104">
        <v>56.764289302556904</v>
      </c>
      <c r="AN113" s="104">
        <v>706.55545111105039</v>
      </c>
      <c r="AO113" s="104">
        <v>235.27679902339574</v>
      </c>
      <c r="AP113" s="104">
        <v>0</v>
      </c>
      <c r="AQ113" s="104">
        <v>69.317157009756741</v>
      </c>
      <c r="AR113" s="104">
        <v>334.42342339009434</v>
      </c>
      <c r="AS113" s="104">
        <v>8.8232133098703596</v>
      </c>
      <c r="AT113" s="104">
        <v>78.353647715175285</v>
      </c>
      <c r="AU113" s="104">
        <v>89.132995435362218</v>
      </c>
      <c r="AV113" s="104">
        <v>6.3802384953513256</v>
      </c>
      <c r="AW113" s="104">
        <v>79.935110383230267</v>
      </c>
      <c r="AX113" s="104">
        <v>9.0326032603136284</v>
      </c>
      <c r="AY113" s="104">
        <v>4.2150923665482418</v>
      </c>
      <c r="AZ113" s="104">
        <v>570.25296139626596</v>
      </c>
      <c r="BA113" s="104">
        <v>50.587262115520303</v>
      </c>
      <c r="BB113" s="104">
        <v>165.27358070050485</v>
      </c>
      <c r="BC113" s="104">
        <v>19.89372191627821</v>
      </c>
      <c r="BD113" s="104">
        <v>727.12134772836407</v>
      </c>
      <c r="BE113" s="104">
        <v>1007.1066783245235</v>
      </c>
      <c r="BF113" s="104">
        <v>161.5586924565244</v>
      </c>
      <c r="BG113" s="104">
        <v>579.17500008420961</v>
      </c>
      <c r="BH113" s="104">
        <v>2.7086391008879178</v>
      </c>
      <c r="BI113" s="104">
        <v>8.171622027058941</v>
      </c>
      <c r="BJ113" s="104">
        <v>167.02229308232941</v>
      </c>
      <c r="BK113" s="104">
        <v>16.591191558977645</v>
      </c>
      <c r="BL113" s="104">
        <v>350.13763259366266</v>
      </c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>
        <v>0</v>
      </c>
      <c r="FN113" s="40"/>
      <c r="FO113" s="40"/>
      <c r="FP113" s="40"/>
      <c r="FQ113" s="40"/>
      <c r="FR113" s="40"/>
      <c r="FS113" s="40"/>
      <c r="FT113" s="105">
        <v>3.7866503474545365</v>
      </c>
      <c r="FU113" s="105">
        <v>39.068305024665953</v>
      </c>
      <c r="FV113" s="105">
        <v>64.659642190338744</v>
      </c>
      <c r="FW113" s="105">
        <v>106.0948864458191</v>
      </c>
      <c r="FX113" s="105">
        <v>8.5043554709069156</v>
      </c>
      <c r="FY113" s="105">
        <v>24.079467628073438</v>
      </c>
      <c r="FZ113" s="105">
        <v>30.55526599433195</v>
      </c>
      <c r="GA113" s="105">
        <v>50.168797244559784</v>
      </c>
      <c r="GB113" s="105">
        <v>11.296627233781699</v>
      </c>
      <c r="GC113" s="105">
        <v>0</v>
      </c>
      <c r="GD113" s="105">
        <v>8.3226490772821009</v>
      </c>
      <c r="GE113" s="105">
        <v>19.79931317978339</v>
      </c>
      <c r="GF113" s="105">
        <v>16.967273635148501</v>
      </c>
      <c r="GG113" s="105">
        <v>0</v>
      </c>
      <c r="GH113" s="40">
        <v>0</v>
      </c>
      <c r="GI113" s="40"/>
      <c r="GJ113" s="40"/>
      <c r="GK113" s="40"/>
      <c r="GL113" s="40"/>
      <c r="GM113" s="40">
        <v>0</v>
      </c>
      <c r="GN113" s="40">
        <v>453.18875491259678</v>
      </c>
      <c r="GO113" s="40">
        <v>16852.978256044342</v>
      </c>
      <c r="GP113" s="6">
        <v>49003.545617293945</v>
      </c>
      <c r="GQ113" s="6"/>
      <c r="GR113" s="6">
        <f t="shared" si="12"/>
        <v>17689.470244429085</v>
      </c>
      <c r="GS113" s="6">
        <v>49003.545617293952</v>
      </c>
      <c r="GT113" s="92">
        <v>7.2759576141834259E-12</v>
      </c>
      <c r="GV113" s="2">
        <v>0</v>
      </c>
      <c r="GW113" s="6">
        <v>17689.470244429085</v>
      </c>
      <c r="GX113" s="6">
        <v>49003.54561729393</v>
      </c>
      <c r="GY113" s="92">
        <v>-1.4551915228366852E-11</v>
      </c>
    </row>
    <row r="114" spans="2:207" outlineLevel="1" x14ac:dyDescent="0.2">
      <c r="B114" s="103" t="s">
        <v>442</v>
      </c>
      <c r="C114" s="104">
        <v>254.16843853417009</v>
      </c>
      <c r="D114" s="104">
        <v>23.418996382483268</v>
      </c>
      <c r="E114" s="104">
        <v>4.327422922583132</v>
      </c>
      <c r="F114" s="104">
        <v>402.30743169822705</v>
      </c>
      <c r="G114" s="104">
        <v>401.11051674701798</v>
      </c>
      <c r="H114" s="104">
        <v>3224.3863480356376</v>
      </c>
      <c r="I114" s="104">
        <v>685.228382974846</v>
      </c>
      <c r="J114" s="104">
        <v>0</v>
      </c>
      <c r="K114" s="104">
        <v>0</v>
      </c>
      <c r="L114" s="104">
        <v>0</v>
      </c>
      <c r="M114" s="104">
        <v>0</v>
      </c>
      <c r="N114" s="104">
        <v>0</v>
      </c>
      <c r="O114" s="104">
        <v>0</v>
      </c>
      <c r="P114" s="104">
        <v>0</v>
      </c>
      <c r="Q114" s="104">
        <v>0</v>
      </c>
      <c r="R114" s="104">
        <v>0</v>
      </c>
      <c r="S114" s="104">
        <v>0</v>
      </c>
      <c r="T114" s="104">
        <v>0</v>
      </c>
      <c r="U114" s="104">
        <v>0</v>
      </c>
      <c r="V114" s="104">
        <v>921.7801614862193</v>
      </c>
      <c r="W114" s="104">
        <v>0</v>
      </c>
      <c r="X114" s="104">
        <v>0</v>
      </c>
      <c r="Y114" s="104">
        <v>0</v>
      </c>
      <c r="Z114" s="104">
        <v>0</v>
      </c>
      <c r="AA114" s="104">
        <v>0</v>
      </c>
      <c r="AB114" s="104">
        <v>0</v>
      </c>
      <c r="AC114" s="104">
        <v>6.7270286406013451</v>
      </c>
      <c r="AD114" s="104">
        <v>0</v>
      </c>
      <c r="AE114" s="104">
        <v>0</v>
      </c>
      <c r="AF114" s="104">
        <v>0</v>
      </c>
      <c r="AG114" s="104">
        <v>27.608800474331829</v>
      </c>
      <c r="AH114" s="104">
        <v>0</v>
      </c>
      <c r="AI114" s="104">
        <v>0</v>
      </c>
      <c r="AJ114" s="104">
        <v>0</v>
      </c>
      <c r="AK114" s="104">
        <v>0</v>
      </c>
      <c r="AL114" s="104">
        <v>66.039182720197303</v>
      </c>
      <c r="AM114" s="104">
        <v>0</v>
      </c>
      <c r="AN114" s="104">
        <v>160.58574903160812</v>
      </c>
      <c r="AO114" s="104">
        <v>53.473652975606996</v>
      </c>
      <c r="AP114" s="104">
        <v>0</v>
      </c>
      <c r="AQ114" s="104">
        <v>0</v>
      </c>
      <c r="AR114" s="104">
        <v>5470.4147762360462</v>
      </c>
      <c r="AS114" s="104">
        <v>144.32791809676132</v>
      </c>
      <c r="AT114" s="104">
        <v>1281.689386016335</v>
      </c>
      <c r="AU114" s="104">
        <v>1458.0152619311336</v>
      </c>
      <c r="AV114" s="104">
        <v>104.36634666234619</v>
      </c>
      <c r="AW114" s="104">
        <v>89.557667592262831</v>
      </c>
      <c r="AX114" s="104">
        <v>10.119944494981935</v>
      </c>
      <c r="AY114" s="104">
        <v>4.722503530632463</v>
      </c>
      <c r="AZ114" s="104">
        <v>296.21103120030256</v>
      </c>
      <c r="BA114" s="104">
        <v>26.27694390102436</v>
      </c>
      <c r="BB114" s="104">
        <v>85.849370512327241</v>
      </c>
      <c r="BC114" s="104">
        <v>10.333554195569935</v>
      </c>
      <c r="BD114" s="104">
        <v>377.69442474413336</v>
      </c>
      <c r="BE114" s="104">
        <v>969.85833408877602</v>
      </c>
      <c r="BF114" s="104">
        <v>3.8874763380878048</v>
      </c>
      <c r="BG114" s="104">
        <v>13.936291971547114</v>
      </c>
      <c r="BH114" s="104">
        <v>6.517613003473581E-2</v>
      </c>
      <c r="BI114" s="104">
        <v>0.19662815224385244</v>
      </c>
      <c r="BJ114" s="104">
        <v>4.018943224176077</v>
      </c>
      <c r="BK114" s="104">
        <v>0.39922249663446446</v>
      </c>
      <c r="BL114" s="104">
        <v>719.34285708826667</v>
      </c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>
        <v>0</v>
      </c>
      <c r="FN114" s="40"/>
      <c r="FO114" s="40"/>
      <c r="FP114" s="40"/>
      <c r="FQ114" s="40"/>
      <c r="FR114" s="40"/>
      <c r="FS114" s="40"/>
      <c r="FT114" s="105">
        <v>6.1272373448655504</v>
      </c>
      <c r="FU114" s="105">
        <v>24.161387892341441</v>
      </c>
      <c r="FV114" s="105">
        <v>105.80653665142597</v>
      </c>
      <c r="FW114" s="105">
        <v>175.07765300152752</v>
      </c>
      <c r="FX114" s="105">
        <v>200.38725539720372</v>
      </c>
      <c r="FY114" s="105">
        <v>321.57273223547543</v>
      </c>
      <c r="FZ114" s="105">
        <v>624.8642361036724</v>
      </c>
      <c r="GA114" s="105">
        <v>1173.5230133909336</v>
      </c>
      <c r="GB114" s="105">
        <v>2209.6518501890628</v>
      </c>
      <c r="GC114" s="105">
        <v>452.68344468860556</v>
      </c>
      <c r="GD114" s="105">
        <v>565.15068580179195</v>
      </c>
      <c r="GE114" s="105">
        <v>827.31800990686293</v>
      </c>
      <c r="GF114" s="105">
        <v>1796.582610851377</v>
      </c>
      <c r="GG114" s="105">
        <v>1408.3757373698124</v>
      </c>
      <c r="GH114" s="40">
        <v>0</v>
      </c>
      <c r="GI114" s="40"/>
      <c r="GJ114" s="40"/>
      <c r="GK114" s="40"/>
      <c r="GL114" s="40"/>
      <c r="GM114" s="40">
        <v>463.28677107133552</v>
      </c>
      <c r="GN114" s="40">
        <v>-69.530980755629571</v>
      </c>
      <c r="GO114" s="40">
        <v>3368.3655268455536</v>
      </c>
      <c r="GP114" s="6">
        <v>30955.849879213376</v>
      </c>
      <c r="GQ114" s="6"/>
      <c r="GR114" s="6">
        <f t="shared" si="12"/>
        <v>13653.403707986217</v>
      </c>
      <c r="GS114" s="6">
        <v>30955.84987921338</v>
      </c>
      <c r="GT114" s="92">
        <v>3.637978807091713E-12</v>
      </c>
      <c r="GV114" s="2">
        <v>0</v>
      </c>
      <c r="GW114" s="6">
        <v>13653.403707986217</v>
      </c>
      <c r="GX114" s="6">
        <v>30955.849879213376</v>
      </c>
      <c r="GY114" s="92">
        <v>0</v>
      </c>
    </row>
    <row r="115" spans="2:207" outlineLevel="1" x14ac:dyDescent="0.2">
      <c r="B115" s="103" t="s">
        <v>443</v>
      </c>
      <c r="C115" s="104">
        <v>372.51427571788793</v>
      </c>
      <c r="D115" s="104">
        <v>41.048862816621352</v>
      </c>
      <c r="E115" s="104">
        <v>5.0567435941566927</v>
      </c>
      <c r="F115" s="104">
        <v>710.33268665705464</v>
      </c>
      <c r="G115" s="104">
        <v>147.30933924014849</v>
      </c>
      <c r="H115" s="104">
        <v>1170.998310767256</v>
      </c>
      <c r="I115" s="104">
        <v>332.67741124544131</v>
      </c>
      <c r="J115" s="104">
        <v>0</v>
      </c>
      <c r="K115" s="104">
        <v>0</v>
      </c>
      <c r="L115" s="104">
        <v>19.242369390864361</v>
      </c>
      <c r="M115" s="104">
        <v>53.323839120672453</v>
      </c>
      <c r="N115" s="104">
        <v>1.0863653647146312</v>
      </c>
      <c r="O115" s="104">
        <v>437.08488599361016</v>
      </c>
      <c r="P115" s="104">
        <v>143.67222511585393</v>
      </c>
      <c r="Q115" s="104">
        <v>1.6391331234649755</v>
      </c>
      <c r="R115" s="104">
        <v>50.232271463448072</v>
      </c>
      <c r="S115" s="104">
        <v>0</v>
      </c>
      <c r="T115" s="104">
        <v>53.11755265955955</v>
      </c>
      <c r="U115" s="104">
        <v>0</v>
      </c>
      <c r="V115" s="104">
        <v>248.27036955345031</v>
      </c>
      <c r="W115" s="104">
        <v>152.65264360105286</v>
      </c>
      <c r="X115" s="104">
        <v>0</v>
      </c>
      <c r="Y115" s="104">
        <v>1.7000863115049398</v>
      </c>
      <c r="Z115" s="104">
        <v>0</v>
      </c>
      <c r="AA115" s="104">
        <v>0</v>
      </c>
      <c r="AB115" s="104">
        <v>31.700804196456094</v>
      </c>
      <c r="AC115" s="104">
        <v>541.05215096532629</v>
      </c>
      <c r="AD115" s="104">
        <v>7.9702671178405087</v>
      </c>
      <c r="AE115" s="104">
        <v>84.546602165374466</v>
      </c>
      <c r="AF115" s="104">
        <v>11.77594554460938</v>
      </c>
      <c r="AG115" s="104">
        <v>2898.3732789775768</v>
      </c>
      <c r="AH115" s="104">
        <v>67.044289552234275</v>
      </c>
      <c r="AI115" s="104">
        <v>72.965172443844537</v>
      </c>
      <c r="AJ115" s="104">
        <v>952.3715111930519</v>
      </c>
      <c r="AK115" s="104">
        <v>12.818549175658468</v>
      </c>
      <c r="AL115" s="104">
        <v>35.378124802425567</v>
      </c>
      <c r="AM115" s="104">
        <v>0</v>
      </c>
      <c r="AN115" s="104">
        <v>0</v>
      </c>
      <c r="AO115" s="104">
        <v>0</v>
      </c>
      <c r="AP115" s="104">
        <v>0</v>
      </c>
      <c r="AQ115" s="104">
        <v>0</v>
      </c>
      <c r="AR115" s="104">
        <v>521.60891939688622</v>
      </c>
      <c r="AS115" s="104">
        <v>13.761795491056141</v>
      </c>
      <c r="AT115" s="104">
        <v>122.21022408976361</v>
      </c>
      <c r="AU115" s="104">
        <v>139.02305335043431</v>
      </c>
      <c r="AV115" s="104">
        <v>9.9514240756941259</v>
      </c>
      <c r="AW115" s="104">
        <v>0</v>
      </c>
      <c r="AX115" s="104">
        <v>0</v>
      </c>
      <c r="AY115" s="104">
        <v>0</v>
      </c>
      <c r="AZ115" s="104">
        <v>0</v>
      </c>
      <c r="BA115" s="104">
        <v>0</v>
      </c>
      <c r="BB115" s="104">
        <v>0</v>
      </c>
      <c r="BC115" s="104">
        <v>0</v>
      </c>
      <c r="BD115" s="104">
        <v>0</v>
      </c>
      <c r="BE115" s="104">
        <v>79.47225430364324</v>
      </c>
      <c r="BF115" s="104">
        <v>51.270208931791494</v>
      </c>
      <c r="BG115" s="104">
        <v>183.7996012969929</v>
      </c>
      <c r="BH115" s="104">
        <v>0.85957920608016647</v>
      </c>
      <c r="BI115" s="104">
        <v>2.5932418879131514</v>
      </c>
      <c r="BJ115" s="104">
        <v>53.004067644987614</v>
      </c>
      <c r="BK115" s="104">
        <v>5.2651692386889204</v>
      </c>
      <c r="BL115" s="104">
        <v>159.554397621075</v>
      </c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>
        <v>0</v>
      </c>
      <c r="FN115" s="40"/>
      <c r="FO115" s="40"/>
      <c r="FP115" s="40"/>
      <c r="FQ115" s="40"/>
      <c r="FR115" s="40"/>
      <c r="FS115" s="40"/>
      <c r="FT115" s="105">
        <v>0.13925169603821577</v>
      </c>
      <c r="FU115" s="105">
        <v>0.54910786922023247</v>
      </c>
      <c r="FV115" s="105">
        <v>2.4046301540754187</v>
      </c>
      <c r="FW115" s="105">
        <v>3.9789318981224957</v>
      </c>
      <c r="FX115" s="105">
        <v>4.5541348584916008</v>
      </c>
      <c r="FY115" s="105">
        <v>7.3082770983169043</v>
      </c>
      <c r="FZ115" s="105">
        <v>14.201082767582887</v>
      </c>
      <c r="GA115" s="105">
        <v>26.670269284003247</v>
      </c>
      <c r="GB115" s="105">
        <v>50.218026571249183</v>
      </c>
      <c r="GC115" s="105">
        <v>10.287986884355528</v>
      </c>
      <c r="GD115" s="105">
        <v>12.843992665145763</v>
      </c>
      <c r="GE115" s="105">
        <v>18.802182706212761</v>
      </c>
      <c r="GF115" s="105">
        <v>40.830338626177323</v>
      </c>
      <c r="GG115" s="105">
        <v>32.007689444601162</v>
      </c>
      <c r="GH115" s="40">
        <v>0</v>
      </c>
      <c r="GI115" s="40"/>
      <c r="GJ115" s="40"/>
      <c r="GK115" s="40"/>
      <c r="GL115" s="40"/>
      <c r="GM115" s="40">
        <v>0</v>
      </c>
      <c r="GN115" s="40">
        <v>678.62337142080469</v>
      </c>
      <c r="GO115" s="40">
        <v>2313.2758646292941</v>
      </c>
      <c r="GP115" s="6">
        <v>13217.025142979855</v>
      </c>
      <c r="GQ115" s="6"/>
      <c r="GR115" s="6">
        <f t="shared" si="12"/>
        <v>3216.6951385736916</v>
      </c>
      <c r="GS115" s="6">
        <v>13217.025142979865</v>
      </c>
      <c r="GT115" s="92">
        <v>9.0949470177292824E-12</v>
      </c>
      <c r="GV115" s="2">
        <v>0</v>
      </c>
      <c r="GW115" s="6">
        <v>3216.6951385736916</v>
      </c>
      <c r="GX115" s="6">
        <v>13217.025142979861</v>
      </c>
      <c r="GY115" s="92">
        <v>5.4569682106375694E-12</v>
      </c>
    </row>
    <row r="116" spans="2:207" outlineLevel="1" x14ac:dyDescent="0.2">
      <c r="B116" s="103" t="s">
        <v>68</v>
      </c>
      <c r="C116" s="104">
        <v>565.48768215803057</v>
      </c>
      <c r="D116" s="104">
        <v>60.723498282076648</v>
      </c>
      <c r="E116" s="104">
        <v>8.4154841903597539</v>
      </c>
      <c r="F116" s="104">
        <v>279.59483222372296</v>
      </c>
      <c r="G116" s="104">
        <v>119.14812821535443</v>
      </c>
      <c r="H116" s="104">
        <v>1289.8902868956345</v>
      </c>
      <c r="I116" s="104">
        <v>383.92946259750471</v>
      </c>
      <c r="J116" s="104">
        <v>9913.6725383944122</v>
      </c>
      <c r="K116" s="104">
        <v>4129.7568638156672</v>
      </c>
      <c r="L116" s="104">
        <v>581.99836719850907</v>
      </c>
      <c r="M116" s="104">
        <v>397.25857089282562</v>
      </c>
      <c r="N116" s="104">
        <v>42.783215201658734</v>
      </c>
      <c r="O116" s="104">
        <v>103.01177341542993</v>
      </c>
      <c r="P116" s="104">
        <v>864.32695040410488</v>
      </c>
      <c r="Q116" s="104">
        <v>371.16392427097054</v>
      </c>
      <c r="R116" s="104">
        <v>550.78967473802959</v>
      </c>
      <c r="S116" s="104">
        <v>306.5266625403379</v>
      </c>
      <c r="T116" s="104">
        <v>606.1138033906858</v>
      </c>
      <c r="U116" s="104">
        <v>6362.4665296969497</v>
      </c>
      <c r="V116" s="104">
        <v>296.35986127852055</v>
      </c>
      <c r="W116" s="104">
        <v>2106.3625934210991</v>
      </c>
      <c r="X116" s="104">
        <v>129.70384997064372</v>
      </c>
      <c r="Y116" s="104">
        <v>281.63588405022011</v>
      </c>
      <c r="Z116" s="104">
        <v>267.06550413742309</v>
      </c>
      <c r="AA116" s="104">
        <v>69.962958991947048</v>
      </c>
      <c r="AB116" s="104">
        <v>178.43742777081439</v>
      </c>
      <c r="AC116" s="104">
        <v>859.6104074652751</v>
      </c>
      <c r="AD116" s="104">
        <v>1904.9595527203089</v>
      </c>
      <c r="AE116" s="104">
        <v>240.34883518106602</v>
      </c>
      <c r="AF116" s="104">
        <v>370.98997179188569</v>
      </c>
      <c r="AG116" s="104">
        <v>4519.2856273052585</v>
      </c>
      <c r="AH116" s="104">
        <v>6.6113888747732403</v>
      </c>
      <c r="AI116" s="104">
        <v>626.76302198080077</v>
      </c>
      <c r="AJ116" s="104">
        <v>1087.4979803944916</v>
      </c>
      <c r="AK116" s="104">
        <v>17.905362122472631</v>
      </c>
      <c r="AL116" s="104">
        <v>16.438184759670648</v>
      </c>
      <c r="AM116" s="104">
        <v>13930.209748033156</v>
      </c>
      <c r="AN116" s="104">
        <v>10374.773690920105</v>
      </c>
      <c r="AO116" s="104">
        <v>4058.6259473022064</v>
      </c>
      <c r="AP116" s="104">
        <v>55.14838803122629</v>
      </c>
      <c r="AQ116" s="104">
        <v>0</v>
      </c>
      <c r="AR116" s="104">
        <v>551.83289726045757</v>
      </c>
      <c r="AS116" s="104">
        <v>4.0158084646064705</v>
      </c>
      <c r="AT116" s="104">
        <v>37.014165377192384</v>
      </c>
      <c r="AU116" s="104">
        <v>136.91522486346256</v>
      </c>
      <c r="AV116" s="104">
        <v>23.659865407013452</v>
      </c>
      <c r="AW116" s="104">
        <v>0</v>
      </c>
      <c r="AX116" s="104">
        <v>0</v>
      </c>
      <c r="AY116" s="104">
        <v>0</v>
      </c>
      <c r="AZ116" s="104">
        <v>1059.6680917714484</v>
      </c>
      <c r="BA116" s="104">
        <v>2.380768998975737</v>
      </c>
      <c r="BB116" s="104">
        <v>0.82841280458417843</v>
      </c>
      <c r="BC116" s="104">
        <v>0.92006584559673765</v>
      </c>
      <c r="BD116" s="104">
        <v>201.299312153237</v>
      </c>
      <c r="BE116" s="104">
        <v>92.214086818321604</v>
      </c>
      <c r="BF116" s="104">
        <v>85.273339747862693</v>
      </c>
      <c r="BG116" s="104">
        <v>104.25307563081768</v>
      </c>
      <c r="BH116" s="104">
        <v>1.5344329204338338</v>
      </c>
      <c r="BI116" s="104">
        <v>1.3683270452599019</v>
      </c>
      <c r="BJ116" s="104">
        <v>16.795214299982188</v>
      </c>
      <c r="BK116" s="104">
        <v>4.2851667762929502</v>
      </c>
      <c r="BL116" s="104">
        <v>4638.01912030516</v>
      </c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>
        <v>0</v>
      </c>
      <c r="FN116" s="40"/>
      <c r="FO116" s="40"/>
      <c r="FP116" s="40"/>
      <c r="FQ116" s="40"/>
      <c r="FR116" s="40"/>
      <c r="FS116" s="40"/>
      <c r="FT116" s="105">
        <v>120.60128845870793</v>
      </c>
      <c r="FU116" s="105">
        <v>185.04263971783766</v>
      </c>
      <c r="FV116" s="105">
        <v>253.13346239412155</v>
      </c>
      <c r="FW116" s="105">
        <v>217.72299411425408</v>
      </c>
      <c r="FX116" s="105">
        <v>282.84826132312185</v>
      </c>
      <c r="FY116" s="105">
        <v>458.17166420639768</v>
      </c>
      <c r="FZ116" s="105">
        <v>465.65533171493286</v>
      </c>
      <c r="GA116" s="105">
        <v>535.12621442233876</v>
      </c>
      <c r="GB116" s="105">
        <v>1533.9066833536888</v>
      </c>
      <c r="GC116" s="105">
        <v>243.976391040956</v>
      </c>
      <c r="GD116" s="105">
        <v>395.55110383186985</v>
      </c>
      <c r="GE116" s="105">
        <v>273.67857086277257</v>
      </c>
      <c r="GF116" s="105">
        <v>523.80146245766582</v>
      </c>
      <c r="GG116" s="105">
        <v>738.65838412993014</v>
      </c>
      <c r="GH116" s="40">
        <v>0</v>
      </c>
      <c r="GI116" s="40"/>
      <c r="GJ116" s="40"/>
      <c r="GK116" s="40"/>
      <c r="GL116" s="40"/>
      <c r="GM116" s="40">
        <v>712.75116009078511</v>
      </c>
      <c r="GN116" s="40">
        <v>397.58602424636774</v>
      </c>
      <c r="GO116" s="40">
        <v>4811.0212216215996</v>
      </c>
      <c r="GP116" s="6">
        <v>87447.264669503682</v>
      </c>
      <c r="GQ116" s="6"/>
      <c r="GR116" s="6">
        <f t="shared" si="12"/>
        <v>12149.232857987347</v>
      </c>
      <c r="GS116" s="6">
        <v>87447.264669503638</v>
      </c>
      <c r="GT116" s="92">
        <v>-4.3655745685100555E-11</v>
      </c>
      <c r="GV116" s="2">
        <v>0</v>
      </c>
      <c r="GW116" s="6">
        <v>12149.232857987347</v>
      </c>
      <c r="GX116" s="6">
        <v>87447.264669503696</v>
      </c>
      <c r="GY116" s="92">
        <v>1.4551915228366852E-11</v>
      </c>
    </row>
    <row r="117" spans="2:207" outlineLevel="1" x14ac:dyDescent="0.2">
      <c r="B117" s="103" t="s">
        <v>444</v>
      </c>
      <c r="C117" s="104">
        <v>41.58694117801403</v>
      </c>
      <c r="D117" s="104">
        <v>4.7099295487498418</v>
      </c>
      <c r="E117" s="104">
        <v>0</v>
      </c>
      <c r="F117" s="104">
        <v>33.578888103595858</v>
      </c>
      <c r="G117" s="104">
        <v>12.765307480427614</v>
      </c>
      <c r="H117" s="104">
        <v>125.49225039602887</v>
      </c>
      <c r="I117" s="104">
        <v>31.892732385662594</v>
      </c>
      <c r="J117" s="104">
        <v>384.25337241442236</v>
      </c>
      <c r="K117" s="104">
        <v>3542.033154214791</v>
      </c>
      <c r="L117" s="104">
        <v>1.2375267318390193</v>
      </c>
      <c r="M117" s="104">
        <v>0</v>
      </c>
      <c r="N117" s="104">
        <v>1.1858794952515564E-2</v>
      </c>
      <c r="O117" s="104">
        <v>0</v>
      </c>
      <c r="P117" s="104">
        <v>155.66432446174136</v>
      </c>
      <c r="Q117" s="104">
        <v>0</v>
      </c>
      <c r="R117" s="104">
        <v>35.127843707046161</v>
      </c>
      <c r="S117" s="104">
        <v>6.8749163365683374</v>
      </c>
      <c r="T117" s="104">
        <v>10.718520447450258</v>
      </c>
      <c r="U117" s="104">
        <v>1494.3984804915244</v>
      </c>
      <c r="V117" s="104">
        <v>0</v>
      </c>
      <c r="W117" s="104">
        <v>6.4603532952810427</v>
      </c>
      <c r="X117" s="104">
        <v>2703.0391051902216</v>
      </c>
      <c r="Y117" s="104">
        <v>27.668116287295533</v>
      </c>
      <c r="Z117" s="104">
        <v>0.87458538532392849</v>
      </c>
      <c r="AA117" s="104">
        <v>1.0962522112323296</v>
      </c>
      <c r="AB117" s="104">
        <v>2.466124486088658</v>
      </c>
      <c r="AC117" s="104">
        <v>185.67853911826504</v>
      </c>
      <c r="AD117" s="104">
        <v>101.64537687045988</v>
      </c>
      <c r="AE117" s="104">
        <v>1.5198113286781294</v>
      </c>
      <c r="AF117" s="104">
        <v>307.50791584969829</v>
      </c>
      <c r="AG117" s="104">
        <v>1142.2252201498088</v>
      </c>
      <c r="AH117" s="104">
        <v>116.70950645852992</v>
      </c>
      <c r="AI117" s="104">
        <v>218.11744848370262</v>
      </c>
      <c r="AJ117" s="104">
        <v>14.263624069971769</v>
      </c>
      <c r="AK117" s="104">
        <v>182.34198796237897</v>
      </c>
      <c r="AL117" s="104">
        <v>40.80012216304749</v>
      </c>
      <c r="AM117" s="104">
        <v>1807.2036226859757</v>
      </c>
      <c r="AN117" s="104">
        <v>49.321688264989064</v>
      </c>
      <c r="AO117" s="104">
        <v>16.42369175600524</v>
      </c>
      <c r="AP117" s="104">
        <v>0</v>
      </c>
      <c r="AQ117" s="104">
        <v>63.856104275493685</v>
      </c>
      <c r="AR117" s="104">
        <v>68.841638815079818</v>
      </c>
      <c r="AS117" s="104">
        <v>1.8162736859175588</v>
      </c>
      <c r="AT117" s="104">
        <v>16.129233595104559</v>
      </c>
      <c r="AU117" s="104">
        <v>18.348180925477504</v>
      </c>
      <c r="AV117" s="104">
        <v>1.3133831040280457</v>
      </c>
      <c r="AW117" s="104">
        <v>0</v>
      </c>
      <c r="AX117" s="104">
        <v>0</v>
      </c>
      <c r="AY117" s="104">
        <v>0</v>
      </c>
      <c r="AZ117" s="104">
        <v>38.594447154992856</v>
      </c>
      <c r="BA117" s="104">
        <v>3.4237216565421309</v>
      </c>
      <c r="BB117" s="104">
        <v>11.185636740087139</v>
      </c>
      <c r="BC117" s="104">
        <v>1.3463975643467441</v>
      </c>
      <c r="BD117" s="104">
        <v>49.211224367087105</v>
      </c>
      <c r="BE117" s="104">
        <v>491.84987391134717</v>
      </c>
      <c r="BF117" s="104">
        <v>96.916905615653235</v>
      </c>
      <c r="BG117" s="104">
        <v>347.43936067059343</v>
      </c>
      <c r="BH117" s="104">
        <v>1.624876483450177</v>
      </c>
      <c r="BI117" s="104">
        <v>4.9020471056597703</v>
      </c>
      <c r="BJ117" s="104">
        <v>100.19444680305834</v>
      </c>
      <c r="BK117" s="104">
        <v>9.9528346145861608</v>
      </c>
      <c r="BL117" s="104">
        <v>595.23481216276139</v>
      </c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>
        <v>0</v>
      </c>
      <c r="FN117" s="40"/>
      <c r="FO117" s="40"/>
      <c r="FP117" s="40"/>
      <c r="FQ117" s="40"/>
      <c r="FR117" s="40"/>
      <c r="FS117" s="40"/>
      <c r="FT117" s="105">
        <v>195.38037076188647</v>
      </c>
      <c r="FU117" s="105">
        <v>221.63953093924886</v>
      </c>
      <c r="FV117" s="105">
        <v>309.92806120985739</v>
      </c>
      <c r="FW117" s="105">
        <v>294.81428482872354</v>
      </c>
      <c r="FX117" s="105">
        <v>346.79023982508801</v>
      </c>
      <c r="FY117" s="105">
        <v>423.17560563080082</v>
      </c>
      <c r="FZ117" s="105">
        <v>647.82615800657402</v>
      </c>
      <c r="GA117" s="105">
        <v>757.71428346719802</v>
      </c>
      <c r="GB117" s="105">
        <v>1171.1376892809496</v>
      </c>
      <c r="GC117" s="105">
        <v>203.59686909937048</v>
      </c>
      <c r="GD117" s="105">
        <v>173.45062165848279</v>
      </c>
      <c r="GE117" s="105">
        <v>351.82960749819125</v>
      </c>
      <c r="GF117" s="105">
        <v>232.87079291519095</v>
      </c>
      <c r="GG117" s="105">
        <v>556.82295237058645</v>
      </c>
      <c r="GH117" s="40">
        <v>0</v>
      </c>
      <c r="GI117" s="40"/>
      <c r="GJ117" s="40"/>
      <c r="GK117" s="40"/>
      <c r="GL117" s="40"/>
      <c r="GM117" s="40">
        <v>0.12371561787838438</v>
      </c>
      <c r="GN117" s="40">
        <v>-62.366939729094156</v>
      </c>
      <c r="GO117" s="40">
        <v>2112.1725283966603</v>
      </c>
      <c r="GP117" s="6">
        <v>22664.796909738627</v>
      </c>
      <c r="GQ117" s="6"/>
      <c r="GR117" s="6">
        <f t="shared" si="12"/>
        <v>7936.9063717775934</v>
      </c>
      <c r="GS117" s="6">
        <v>22664.796909738638</v>
      </c>
      <c r="GT117" s="92">
        <v>1.0913936421275139E-11</v>
      </c>
      <c r="GV117" s="2">
        <v>0</v>
      </c>
      <c r="GW117" s="6">
        <v>7936.9063717775934</v>
      </c>
      <c r="GX117" s="6">
        <v>22664.796909738649</v>
      </c>
      <c r="GY117" s="92">
        <v>2.1827872842550278E-11</v>
      </c>
    </row>
    <row r="118" spans="2:207" outlineLevel="1" x14ac:dyDescent="0.2">
      <c r="B118" s="103" t="s">
        <v>445</v>
      </c>
      <c r="C118" s="104">
        <v>136.47449872806439</v>
      </c>
      <c r="D118" s="104">
        <v>15.674117149437306</v>
      </c>
      <c r="E118" s="104">
        <v>1.9308693601618925</v>
      </c>
      <c r="F118" s="104">
        <v>100.58172032361666</v>
      </c>
      <c r="G118" s="104">
        <v>31.467786079071928</v>
      </c>
      <c r="H118" s="104">
        <v>263.65859490261539</v>
      </c>
      <c r="I118" s="104">
        <v>84.106776143048549</v>
      </c>
      <c r="J118" s="104">
        <v>0</v>
      </c>
      <c r="K118" s="104">
        <v>0</v>
      </c>
      <c r="L118" s="104">
        <v>0</v>
      </c>
      <c r="M118" s="104">
        <v>0</v>
      </c>
      <c r="N118" s="104">
        <v>0</v>
      </c>
      <c r="O118" s="104">
        <v>0</v>
      </c>
      <c r="P118" s="104">
        <v>0</v>
      </c>
      <c r="Q118" s="104">
        <v>0</v>
      </c>
      <c r="R118" s="104">
        <v>0</v>
      </c>
      <c r="S118" s="104">
        <v>0</v>
      </c>
      <c r="T118" s="104">
        <v>0</v>
      </c>
      <c r="U118" s="104">
        <v>0</v>
      </c>
      <c r="V118" s="104">
        <v>0</v>
      </c>
      <c r="W118" s="104">
        <v>0</v>
      </c>
      <c r="X118" s="104">
        <v>0</v>
      </c>
      <c r="Y118" s="104">
        <v>0</v>
      </c>
      <c r="Z118" s="104">
        <v>0</v>
      </c>
      <c r="AA118" s="104">
        <v>0</v>
      </c>
      <c r="AB118" s="104">
        <v>0</v>
      </c>
      <c r="AC118" s="104">
        <v>0</v>
      </c>
      <c r="AD118" s="104">
        <v>0</v>
      </c>
      <c r="AE118" s="104">
        <v>0</v>
      </c>
      <c r="AF118" s="104">
        <v>0</v>
      </c>
      <c r="AG118" s="104">
        <v>0</v>
      </c>
      <c r="AH118" s="104">
        <v>0</v>
      </c>
      <c r="AI118" s="104">
        <v>0</v>
      </c>
      <c r="AJ118" s="104">
        <v>0</v>
      </c>
      <c r="AK118" s="104">
        <v>0</v>
      </c>
      <c r="AL118" s="104">
        <v>20.616532162937933</v>
      </c>
      <c r="AM118" s="104">
        <v>1518.5450832534204</v>
      </c>
      <c r="AN118" s="104">
        <v>894.16283526931102</v>
      </c>
      <c r="AO118" s="104">
        <v>297.91910562669784</v>
      </c>
      <c r="AP118" s="104">
        <v>0</v>
      </c>
      <c r="AQ118" s="104">
        <v>94.193789084772121</v>
      </c>
      <c r="AR118" s="104">
        <v>46.56738407413529</v>
      </c>
      <c r="AS118" s="104">
        <v>1.2286040215695515</v>
      </c>
      <c r="AT118" s="104">
        <v>10.910492960174366</v>
      </c>
      <c r="AU118" s="104">
        <v>12.411482394780149</v>
      </c>
      <c r="AV118" s="104">
        <v>0.88842765083697706</v>
      </c>
      <c r="AW118" s="104">
        <v>0</v>
      </c>
      <c r="AX118" s="104">
        <v>0</v>
      </c>
      <c r="AY118" s="104">
        <v>0</v>
      </c>
      <c r="AZ118" s="104">
        <v>300.3975651877775</v>
      </c>
      <c r="BA118" s="104">
        <v>26.648332227162577</v>
      </c>
      <c r="BB118" s="104">
        <v>87.062732850471463</v>
      </c>
      <c r="BC118" s="104">
        <v>10.479604720000657</v>
      </c>
      <c r="BD118" s="104">
        <v>383.03261402361971</v>
      </c>
      <c r="BE118" s="104">
        <v>49.655704523893668</v>
      </c>
      <c r="BF118" s="104">
        <v>57.935410344381104</v>
      </c>
      <c r="BG118" s="104">
        <v>207.69381566118616</v>
      </c>
      <c r="BH118" s="104">
        <v>0.97132574785559711</v>
      </c>
      <c r="BI118" s="104">
        <v>2.9303670888521971</v>
      </c>
      <c r="BJ118" s="104">
        <v>59.894673199806988</v>
      </c>
      <c r="BK118" s="104">
        <v>5.9496488645989496</v>
      </c>
      <c r="BL118" s="104">
        <v>331.90561196357567</v>
      </c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>
        <v>0</v>
      </c>
      <c r="FN118" s="40"/>
      <c r="FO118" s="40"/>
      <c r="FP118" s="40"/>
      <c r="FQ118" s="40"/>
      <c r="FR118" s="40"/>
      <c r="FS118" s="40"/>
      <c r="FT118" s="105">
        <v>0.82451678735385647</v>
      </c>
      <c r="FU118" s="105">
        <v>0.11310874009088541</v>
      </c>
      <c r="FV118" s="105">
        <v>0</v>
      </c>
      <c r="FW118" s="105">
        <v>1.9823322589915504</v>
      </c>
      <c r="FX118" s="105">
        <v>0</v>
      </c>
      <c r="FY118" s="105">
        <v>23.315401634304802</v>
      </c>
      <c r="FZ118" s="105">
        <v>22.986072723116703</v>
      </c>
      <c r="GA118" s="105">
        <v>20.881270126045813</v>
      </c>
      <c r="GB118" s="105">
        <v>532.07619306928189</v>
      </c>
      <c r="GC118" s="105">
        <v>77.279500276788653</v>
      </c>
      <c r="GD118" s="105">
        <v>316.16524652943127</v>
      </c>
      <c r="GE118" s="105">
        <v>114.3124487583482</v>
      </c>
      <c r="GF118" s="105">
        <v>239.14276840231096</v>
      </c>
      <c r="GG118" s="105">
        <v>1281.47503546905</v>
      </c>
      <c r="GH118" s="40">
        <v>0</v>
      </c>
      <c r="GI118" s="40"/>
      <c r="GJ118" s="40"/>
      <c r="GK118" s="40"/>
      <c r="GL118" s="40"/>
      <c r="GM118" s="40">
        <v>19.364326792168381</v>
      </c>
      <c r="GN118" s="40">
        <v>177.02390670802197</v>
      </c>
      <c r="GO118" s="40">
        <v>383.17140904717775</v>
      </c>
      <c r="GP118" s="6">
        <v>8266.0090429103147</v>
      </c>
      <c r="GQ118" s="6"/>
      <c r="GR118" s="6">
        <f t="shared" si="12"/>
        <v>3210.1135373224829</v>
      </c>
      <c r="GS118" s="6">
        <v>8266.0090429103147</v>
      </c>
      <c r="GT118" s="92">
        <v>0</v>
      </c>
      <c r="GV118" s="2">
        <v>0</v>
      </c>
      <c r="GW118" s="6">
        <v>3210.1135373224829</v>
      </c>
      <c r="GX118" s="6">
        <v>8266.0090429103147</v>
      </c>
      <c r="GY118" s="92">
        <v>0</v>
      </c>
    </row>
    <row r="119" spans="2:207" outlineLevel="1" x14ac:dyDescent="0.2">
      <c r="B119" s="103" t="s">
        <v>446</v>
      </c>
      <c r="C119" s="104">
        <v>0</v>
      </c>
      <c r="D119" s="104">
        <v>0</v>
      </c>
      <c r="E119" s="104">
        <v>0</v>
      </c>
      <c r="F119" s="104">
        <v>0</v>
      </c>
      <c r="G119" s="104">
        <v>0</v>
      </c>
      <c r="H119" s="104">
        <v>0</v>
      </c>
      <c r="I119" s="104">
        <v>0</v>
      </c>
      <c r="J119" s="104">
        <v>0</v>
      </c>
      <c r="K119" s="104">
        <v>0</v>
      </c>
      <c r="L119" s="104">
        <v>0</v>
      </c>
      <c r="M119" s="104">
        <v>0</v>
      </c>
      <c r="N119" s="104">
        <v>0</v>
      </c>
      <c r="O119" s="104">
        <v>0</v>
      </c>
      <c r="P119" s="104">
        <v>0</v>
      </c>
      <c r="Q119" s="104">
        <v>0</v>
      </c>
      <c r="R119" s="104">
        <v>0</v>
      </c>
      <c r="S119" s="104">
        <v>0</v>
      </c>
      <c r="T119" s="104">
        <v>0</v>
      </c>
      <c r="U119" s="104">
        <v>0</v>
      </c>
      <c r="V119" s="104">
        <v>0</v>
      </c>
      <c r="W119" s="104">
        <v>0</v>
      </c>
      <c r="X119" s="104">
        <v>0</v>
      </c>
      <c r="Y119" s="104">
        <v>1277.8389223675463</v>
      </c>
      <c r="Z119" s="104">
        <v>0</v>
      </c>
      <c r="AA119" s="104">
        <v>19.995073179947479</v>
      </c>
      <c r="AB119" s="104">
        <v>0</v>
      </c>
      <c r="AC119" s="104">
        <v>0</v>
      </c>
      <c r="AD119" s="104">
        <v>4.71249988985213</v>
      </c>
      <c r="AE119" s="104">
        <v>0</v>
      </c>
      <c r="AF119" s="104">
        <v>0</v>
      </c>
      <c r="AG119" s="104">
        <v>6.2760270096897663E-2</v>
      </c>
      <c r="AH119" s="104">
        <v>0</v>
      </c>
      <c r="AI119" s="104">
        <v>0</v>
      </c>
      <c r="AJ119" s="104">
        <v>0</v>
      </c>
      <c r="AK119" s="104">
        <v>0</v>
      </c>
      <c r="AL119" s="104">
        <v>0</v>
      </c>
      <c r="AM119" s="104">
        <v>19598.889603889529</v>
      </c>
      <c r="AN119" s="104">
        <v>0</v>
      </c>
      <c r="AO119" s="104">
        <v>0</v>
      </c>
      <c r="AP119" s="104">
        <v>0</v>
      </c>
      <c r="AQ119" s="104">
        <v>0</v>
      </c>
      <c r="AR119" s="104">
        <v>0</v>
      </c>
      <c r="AS119" s="104">
        <v>0</v>
      </c>
      <c r="AT119" s="104">
        <v>0</v>
      </c>
      <c r="AU119" s="104">
        <v>0</v>
      </c>
      <c r="AV119" s="104">
        <v>0</v>
      </c>
      <c r="AW119" s="104">
        <v>8.4612479383526686</v>
      </c>
      <c r="AX119" s="104">
        <v>0.95611421981495404</v>
      </c>
      <c r="AY119" s="104">
        <v>0.44617367014110232</v>
      </c>
      <c r="AZ119" s="104">
        <v>0</v>
      </c>
      <c r="BA119" s="104">
        <v>0</v>
      </c>
      <c r="BB119" s="104">
        <v>0</v>
      </c>
      <c r="BC119" s="104">
        <v>0</v>
      </c>
      <c r="BD119" s="104">
        <v>0</v>
      </c>
      <c r="BE119" s="104">
        <v>0</v>
      </c>
      <c r="BF119" s="104">
        <v>0</v>
      </c>
      <c r="BG119" s="104">
        <v>0</v>
      </c>
      <c r="BH119" s="104">
        <v>0</v>
      </c>
      <c r="BI119" s="104">
        <v>0</v>
      </c>
      <c r="BJ119" s="104">
        <v>0</v>
      </c>
      <c r="BK119" s="104">
        <v>0</v>
      </c>
      <c r="BL119" s="104">
        <v>3.50058271579725</v>
      </c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>
        <v>0</v>
      </c>
      <c r="FN119" s="40"/>
      <c r="FO119" s="40"/>
      <c r="FP119" s="40"/>
      <c r="FQ119" s="40"/>
      <c r="FR119" s="40"/>
      <c r="FS119" s="40"/>
      <c r="FT119" s="105">
        <v>26.960213055963344</v>
      </c>
      <c r="FU119" s="105">
        <v>0</v>
      </c>
      <c r="FV119" s="105">
        <v>0</v>
      </c>
      <c r="FW119" s="105">
        <v>7.9556545910906928</v>
      </c>
      <c r="FX119" s="105">
        <v>0</v>
      </c>
      <c r="FY119" s="105">
        <v>128.15502364571253</v>
      </c>
      <c r="FZ119" s="105">
        <v>55.606132868498904</v>
      </c>
      <c r="GA119" s="105">
        <v>267.75679063080855</v>
      </c>
      <c r="GB119" s="105">
        <v>128.17375914923448</v>
      </c>
      <c r="GC119" s="105">
        <v>102.80067396817286</v>
      </c>
      <c r="GD119" s="105">
        <v>68.905191518486234</v>
      </c>
      <c r="GE119" s="105">
        <v>29.538283902240231</v>
      </c>
      <c r="GF119" s="105">
        <v>0</v>
      </c>
      <c r="GG119" s="105">
        <v>0</v>
      </c>
      <c r="GH119" s="40">
        <v>0</v>
      </c>
      <c r="GI119" s="40"/>
      <c r="GJ119" s="40"/>
      <c r="GK119" s="40"/>
      <c r="GL119" s="40"/>
      <c r="GM119" s="40">
        <v>0</v>
      </c>
      <c r="GN119" s="40">
        <v>-63.252401724465017</v>
      </c>
      <c r="GO119" s="40">
        <v>2124.7204777191569</v>
      </c>
      <c r="GP119" s="6">
        <v>23792.18277746598</v>
      </c>
      <c r="GQ119" s="6"/>
      <c r="GR119" s="6">
        <f t="shared" si="12"/>
        <v>2877.3197993248996</v>
      </c>
      <c r="GS119" s="6">
        <v>23792.182777465976</v>
      </c>
      <c r="GT119" s="92">
        <v>-3.637978807091713E-12</v>
      </c>
      <c r="GV119" s="2">
        <v>0</v>
      </c>
      <c r="GW119" s="6">
        <v>2877.3197993248996</v>
      </c>
      <c r="GX119" s="6">
        <v>23792.182777465972</v>
      </c>
      <c r="GY119" s="92">
        <v>-7.2759576141834259E-12</v>
      </c>
    </row>
    <row r="120" spans="2:207" outlineLevel="1" x14ac:dyDescent="0.2">
      <c r="B120" s="103" t="s">
        <v>447</v>
      </c>
      <c r="C120" s="104">
        <v>379.230503519482</v>
      </c>
      <c r="D120" s="104">
        <v>42.949755471200788</v>
      </c>
      <c r="E120" s="104">
        <v>6.8026005158973124</v>
      </c>
      <c r="F120" s="104">
        <v>40.352626433472466</v>
      </c>
      <c r="G120" s="104">
        <v>15.243720032630579</v>
      </c>
      <c r="H120" s="104">
        <v>120.08203064748736</v>
      </c>
      <c r="I120" s="104">
        <v>216.79238591452187</v>
      </c>
      <c r="J120" s="104">
        <v>0</v>
      </c>
      <c r="K120" s="104">
        <v>0</v>
      </c>
      <c r="L120" s="104">
        <v>0.15354025007219135</v>
      </c>
      <c r="M120" s="104">
        <v>0</v>
      </c>
      <c r="N120" s="104">
        <v>0</v>
      </c>
      <c r="O120" s="104">
        <v>0</v>
      </c>
      <c r="P120" s="104">
        <v>53.462772831673661</v>
      </c>
      <c r="Q120" s="104">
        <v>0</v>
      </c>
      <c r="R120" s="104">
        <v>0</v>
      </c>
      <c r="S120" s="104">
        <v>0</v>
      </c>
      <c r="T120" s="104">
        <v>0</v>
      </c>
      <c r="U120" s="104">
        <v>68.492713707759165</v>
      </c>
      <c r="V120" s="104">
        <v>0</v>
      </c>
      <c r="W120" s="104">
        <v>0</v>
      </c>
      <c r="X120" s="104">
        <v>0</v>
      </c>
      <c r="Y120" s="104">
        <v>4914.625775191168</v>
      </c>
      <c r="Z120" s="104">
        <v>138.27956163723871</v>
      </c>
      <c r="AA120" s="104">
        <v>0</v>
      </c>
      <c r="AB120" s="104">
        <v>14.95517974574927</v>
      </c>
      <c r="AC120" s="104">
        <v>58.47650655971885</v>
      </c>
      <c r="AD120" s="104">
        <v>0</v>
      </c>
      <c r="AE120" s="104">
        <v>0</v>
      </c>
      <c r="AF120" s="104">
        <v>0</v>
      </c>
      <c r="AG120" s="104">
        <v>0</v>
      </c>
      <c r="AH120" s="104">
        <v>0</v>
      </c>
      <c r="AI120" s="104">
        <v>0</v>
      </c>
      <c r="AJ120" s="104">
        <v>1.3710120457956487</v>
      </c>
      <c r="AK120" s="104">
        <v>211.10290666466059</v>
      </c>
      <c r="AL120" s="104">
        <v>61.372369638837895</v>
      </c>
      <c r="AM120" s="104">
        <v>6749.5609002068977</v>
      </c>
      <c r="AN120" s="104">
        <v>0</v>
      </c>
      <c r="AO120" s="104">
        <v>0</v>
      </c>
      <c r="AP120" s="104">
        <v>0</v>
      </c>
      <c r="AQ120" s="104">
        <v>95.882032220518269</v>
      </c>
      <c r="AR120" s="104">
        <v>863.66048183501937</v>
      </c>
      <c r="AS120" s="104">
        <v>22.78626473122041</v>
      </c>
      <c r="AT120" s="104">
        <v>202.35110462166026</v>
      </c>
      <c r="AU120" s="104">
        <v>230.18915661835814</v>
      </c>
      <c r="AV120" s="104">
        <v>16.477194680469019</v>
      </c>
      <c r="AW120" s="104">
        <v>0</v>
      </c>
      <c r="AX120" s="104">
        <v>0</v>
      </c>
      <c r="AY120" s="104">
        <v>0</v>
      </c>
      <c r="AZ120" s="104">
        <v>0</v>
      </c>
      <c r="BA120" s="104">
        <v>0</v>
      </c>
      <c r="BB120" s="104">
        <v>0</v>
      </c>
      <c r="BC120" s="104">
        <v>0</v>
      </c>
      <c r="BD120" s="104">
        <v>0</v>
      </c>
      <c r="BE120" s="104">
        <v>1126.6089274306044</v>
      </c>
      <c r="BF120" s="104">
        <v>57.491009873574484</v>
      </c>
      <c r="BG120" s="104">
        <v>206.10067548352208</v>
      </c>
      <c r="BH120" s="104">
        <v>0.96387507788036686</v>
      </c>
      <c r="BI120" s="104">
        <v>2.9078893590718735</v>
      </c>
      <c r="BJ120" s="104">
        <v>59.435243972298288</v>
      </c>
      <c r="BK120" s="104">
        <v>5.9040113739843703</v>
      </c>
      <c r="BL120" s="104">
        <v>1223.7021723305838</v>
      </c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>
        <v>0</v>
      </c>
      <c r="FN120" s="40"/>
      <c r="FO120" s="40"/>
      <c r="FP120" s="40"/>
      <c r="FQ120" s="40"/>
      <c r="FR120" s="40"/>
      <c r="FS120" s="40"/>
      <c r="FT120" s="105">
        <v>20.172092770151238</v>
      </c>
      <c r="FU120" s="105">
        <v>0</v>
      </c>
      <c r="FV120" s="105">
        <v>0</v>
      </c>
      <c r="FW120" s="105">
        <v>5.9525569076785887</v>
      </c>
      <c r="FX120" s="105">
        <v>0</v>
      </c>
      <c r="FY120" s="105">
        <v>95.887781768491138</v>
      </c>
      <c r="FZ120" s="105">
        <v>41.605460182541407</v>
      </c>
      <c r="GA120" s="105">
        <v>200.34021278804153</v>
      </c>
      <c r="GB120" s="105">
        <v>95.901799992841077</v>
      </c>
      <c r="GC120" s="105">
        <v>76.91722345871338</v>
      </c>
      <c r="GD120" s="105">
        <v>51.556043447086047</v>
      </c>
      <c r="GE120" s="105">
        <v>22.101049495054294</v>
      </c>
      <c r="GF120" s="105">
        <v>0</v>
      </c>
      <c r="GG120" s="105">
        <v>0</v>
      </c>
      <c r="GH120" s="40">
        <v>0</v>
      </c>
      <c r="GI120" s="40"/>
      <c r="GJ120" s="40"/>
      <c r="GK120" s="40"/>
      <c r="GL120" s="40"/>
      <c r="GM120" s="40">
        <v>0</v>
      </c>
      <c r="GN120" s="40">
        <v>-27.181774035532726</v>
      </c>
      <c r="GO120" s="40">
        <v>625.99310627073646</v>
      </c>
      <c r="GP120" s="6">
        <v>18417.012453668827</v>
      </c>
      <c r="GQ120" s="6"/>
      <c r="GR120" s="6">
        <f t="shared" si="12"/>
        <v>1209.2455530458024</v>
      </c>
      <c r="GS120" s="6">
        <v>18417.012453668842</v>
      </c>
      <c r="GT120" s="92">
        <v>1.4551915228366852E-11</v>
      </c>
      <c r="GV120" s="2">
        <v>0</v>
      </c>
      <c r="GW120" s="6">
        <v>1209.2455530458024</v>
      </c>
      <c r="GX120" s="6">
        <v>18417.012453668831</v>
      </c>
      <c r="GY120" s="92">
        <v>3.637978807091713E-12</v>
      </c>
    </row>
    <row r="121" spans="2:207" outlineLevel="1" x14ac:dyDescent="0.2">
      <c r="B121" s="103" t="s">
        <v>448</v>
      </c>
      <c r="C121" s="104">
        <v>0</v>
      </c>
      <c r="D121" s="104">
        <v>0</v>
      </c>
      <c r="E121" s="104">
        <v>0</v>
      </c>
      <c r="F121" s="104">
        <v>0</v>
      </c>
      <c r="G121" s="104">
        <v>0</v>
      </c>
      <c r="H121" s="104">
        <v>0</v>
      </c>
      <c r="I121" s="104">
        <v>0</v>
      </c>
      <c r="J121" s="104">
        <v>0</v>
      </c>
      <c r="K121" s="104">
        <v>0</v>
      </c>
      <c r="L121" s="104">
        <v>0</v>
      </c>
      <c r="M121" s="104">
        <v>0</v>
      </c>
      <c r="N121" s="104">
        <v>0</v>
      </c>
      <c r="O121" s="104">
        <v>0</v>
      </c>
      <c r="P121" s="104">
        <v>0</v>
      </c>
      <c r="Q121" s="104">
        <v>0</v>
      </c>
      <c r="R121" s="104">
        <v>0</v>
      </c>
      <c r="S121" s="104">
        <v>0</v>
      </c>
      <c r="T121" s="104">
        <v>0</v>
      </c>
      <c r="U121" s="104">
        <v>0</v>
      </c>
      <c r="V121" s="104">
        <v>0</v>
      </c>
      <c r="W121" s="104">
        <v>0</v>
      </c>
      <c r="X121" s="104">
        <v>0</v>
      </c>
      <c r="Y121" s="104">
        <v>0</v>
      </c>
      <c r="Z121" s="104">
        <v>0</v>
      </c>
      <c r="AA121" s="104">
        <v>0</v>
      </c>
      <c r="AB121" s="104">
        <v>0</v>
      </c>
      <c r="AC121" s="104">
        <v>0</v>
      </c>
      <c r="AD121" s="104">
        <v>0</v>
      </c>
      <c r="AE121" s="104">
        <v>0</v>
      </c>
      <c r="AF121" s="104">
        <v>0</v>
      </c>
      <c r="AG121" s="104">
        <v>0</v>
      </c>
      <c r="AH121" s="104">
        <v>0</v>
      </c>
      <c r="AI121" s="104">
        <v>0</v>
      </c>
      <c r="AJ121" s="104">
        <v>0</v>
      </c>
      <c r="AK121" s="104">
        <v>0</v>
      </c>
      <c r="AL121" s="104">
        <v>0</v>
      </c>
      <c r="AM121" s="104">
        <v>24925.965155125701</v>
      </c>
      <c r="AN121" s="104">
        <v>0</v>
      </c>
      <c r="AO121" s="104">
        <v>0</v>
      </c>
      <c r="AP121" s="104">
        <v>0</v>
      </c>
      <c r="AQ121" s="104">
        <v>0</v>
      </c>
      <c r="AR121" s="104">
        <v>0</v>
      </c>
      <c r="AS121" s="104">
        <v>0</v>
      </c>
      <c r="AT121" s="104">
        <v>0</v>
      </c>
      <c r="AU121" s="104">
        <v>0</v>
      </c>
      <c r="AV121" s="104">
        <v>0</v>
      </c>
      <c r="AW121" s="104">
        <v>0</v>
      </c>
      <c r="AX121" s="104">
        <v>0</v>
      </c>
      <c r="AY121" s="104">
        <v>0</v>
      </c>
      <c r="AZ121" s="104">
        <v>0</v>
      </c>
      <c r="BA121" s="104">
        <v>0</v>
      </c>
      <c r="BB121" s="104">
        <v>0</v>
      </c>
      <c r="BC121" s="104">
        <v>0</v>
      </c>
      <c r="BD121" s="104">
        <v>0</v>
      </c>
      <c r="BE121" s="104">
        <v>0</v>
      </c>
      <c r="BF121" s="104">
        <v>0</v>
      </c>
      <c r="BG121" s="104">
        <v>0</v>
      </c>
      <c r="BH121" s="104">
        <v>0</v>
      </c>
      <c r="BI121" s="104">
        <v>0</v>
      </c>
      <c r="BJ121" s="104">
        <v>0</v>
      </c>
      <c r="BK121" s="104">
        <v>0</v>
      </c>
      <c r="BL121" s="104">
        <v>3227.5089967138074</v>
      </c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>
        <v>0</v>
      </c>
      <c r="FN121" s="40"/>
      <c r="FO121" s="40"/>
      <c r="FP121" s="40"/>
      <c r="FQ121" s="40"/>
      <c r="FR121" s="40"/>
      <c r="FS121" s="40"/>
      <c r="FT121" s="105">
        <v>0</v>
      </c>
      <c r="FU121" s="105">
        <v>0</v>
      </c>
      <c r="FV121" s="105">
        <v>0</v>
      </c>
      <c r="FW121" s="105">
        <v>0</v>
      </c>
      <c r="FX121" s="105">
        <v>0</v>
      </c>
      <c r="FY121" s="105">
        <v>0</v>
      </c>
      <c r="FZ121" s="105">
        <v>0</v>
      </c>
      <c r="GA121" s="105">
        <v>0</v>
      </c>
      <c r="GB121" s="105">
        <v>0</v>
      </c>
      <c r="GC121" s="105">
        <v>0</v>
      </c>
      <c r="GD121" s="105">
        <v>0</v>
      </c>
      <c r="GE121" s="105">
        <v>0</v>
      </c>
      <c r="GF121" s="105">
        <v>0</v>
      </c>
      <c r="GG121" s="105">
        <v>0</v>
      </c>
      <c r="GH121" s="40">
        <v>0</v>
      </c>
      <c r="GI121" s="40"/>
      <c r="GJ121" s="40"/>
      <c r="GK121" s="40"/>
      <c r="GL121" s="40"/>
      <c r="GM121" s="40">
        <v>0</v>
      </c>
      <c r="GN121" s="40">
        <v>144.62784285903763</v>
      </c>
      <c r="GO121" s="40">
        <v>1889.5518825568595</v>
      </c>
      <c r="GP121" s="6">
        <v>30187.653877255405</v>
      </c>
      <c r="GQ121" s="6"/>
      <c r="GR121" s="6">
        <f t="shared" si="12"/>
        <v>2034.1797254158971</v>
      </c>
      <c r="GS121" s="6">
        <v>30187.653877255409</v>
      </c>
      <c r="GT121" s="92">
        <v>3.637978807091713E-12</v>
      </c>
      <c r="GV121" s="2">
        <v>0</v>
      </c>
      <c r="GW121" s="6">
        <v>2034.1797254158971</v>
      </c>
      <c r="GX121" s="6">
        <v>30187.653877255401</v>
      </c>
      <c r="GY121" s="92">
        <v>-3.637978807091713E-12</v>
      </c>
    </row>
    <row r="122" spans="2:207" outlineLevel="1" x14ac:dyDescent="0.2">
      <c r="B122" s="103" t="s">
        <v>449</v>
      </c>
      <c r="C122" s="104">
        <v>119.39196801294509</v>
      </c>
      <c r="D122" s="104">
        <v>13.221255761776282</v>
      </c>
      <c r="E122" s="104">
        <v>1.3325770625300923</v>
      </c>
      <c r="F122" s="104">
        <v>16.938790313056845</v>
      </c>
      <c r="G122" s="104">
        <v>22.803154549285303</v>
      </c>
      <c r="H122" s="104">
        <v>187.76994187009979</v>
      </c>
      <c r="I122" s="104">
        <v>50.266972119374678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12.29408293523452</v>
      </c>
      <c r="Q122" s="104">
        <v>41.457846704846332</v>
      </c>
      <c r="R122" s="104">
        <v>1.3466876651472637</v>
      </c>
      <c r="S122" s="104">
        <v>102.43950269380166</v>
      </c>
      <c r="T122" s="104">
        <v>0</v>
      </c>
      <c r="U122" s="104">
        <v>101.93371042989352</v>
      </c>
      <c r="V122" s="104">
        <v>0</v>
      </c>
      <c r="W122" s="104">
        <v>17.869748617879704</v>
      </c>
      <c r="X122" s="104">
        <v>0</v>
      </c>
      <c r="Y122" s="104">
        <v>106.49173704520378</v>
      </c>
      <c r="Z122" s="104">
        <v>139.31364356207203</v>
      </c>
      <c r="AA122" s="104">
        <v>1.375456495041175</v>
      </c>
      <c r="AB122" s="104">
        <v>91.79394594351416</v>
      </c>
      <c r="AC122" s="104">
        <v>39.717030422810112</v>
      </c>
      <c r="AD122" s="104">
        <v>48.546854315114537</v>
      </c>
      <c r="AE122" s="104">
        <v>0</v>
      </c>
      <c r="AF122" s="104">
        <v>0</v>
      </c>
      <c r="AG122" s="104">
        <v>1326.5610312497549</v>
      </c>
      <c r="AH122" s="104">
        <v>1.1847436674308978</v>
      </c>
      <c r="AI122" s="104">
        <v>25.135364559997189</v>
      </c>
      <c r="AJ122" s="104">
        <v>323.01595458199245</v>
      </c>
      <c r="AK122" s="104">
        <v>0</v>
      </c>
      <c r="AL122" s="104">
        <v>0</v>
      </c>
      <c r="AM122" s="104">
        <v>7725.2035535244604</v>
      </c>
      <c r="AN122" s="104">
        <v>30.258183862193963</v>
      </c>
      <c r="AO122" s="104">
        <v>10.075711159049359</v>
      </c>
      <c r="AP122" s="104">
        <v>0</v>
      </c>
      <c r="AQ122" s="104">
        <v>0</v>
      </c>
      <c r="AR122" s="104">
        <v>192.56512598809982</v>
      </c>
      <c r="AS122" s="104">
        <v>5.0805148912248157</v>
      </c>
      <c r="AT122" s="104">
        <v>45.116995363810773</v>
      </c>
      <c r="AU122" s="104">
        <v>51.32387653935897</v>
      </c>
      <c r="AV122" s="104">
        <v>3.6738199049811802</v>
      </c>
      <c r="AW122" s="104">
        <v>0</v>
      </c>
      <c r="AX122" s="104">
        <v>0</v>
      </c>
      <c r="AY122" s="104">
        <v>0</v>
      </c>
      <c r="AZ122" s="104">
        <v>0</v>
      </c>
      <c r="BA122" s="104">
        <v>0</v>
      </c>
      <c r="BB122" s="104">
        <v>0</v>
      </c>
      <c r="BC122" s="104">
        <v>0</v>
      </c>
      <c r="BD122" s="104">
        <v>0</v>
      </c>
      <c r="BE122" s="104">
        <v>602.04476904312651</v>
      </c>
      <c r="BF122" s="104">
        <v>0</v>
      </c>
      <c r="BG122" s="104">
        <v>0</v>
      </c>
      <c r="BH122" s="104">
        <v>0</v>
      </c>
      <c r="BI122" s="104">
        <v>0</v>
      </c>
      <c r="BJ122" s="104">
        <v>0</v>
      </c>
      <c r="BK122" s="104">
        <v>0</v>
      </c>
      <c r="BL122" s="104">
        <v>1347.3868586953902</v>
      </c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>
        <v>0</v>
      </c>
      <c r="FN122" s="40"/>
      <c r="FO122" s="40"/>
      <c r="FP122" s="40"/>
      <c r="FQ122" s="40"/>
      <c r="FR122" s="40"/>
      <c r="FS122" s="40"/>
      <c r="FT122" s="105">
        <v>0</v>
      </c>
      <c r="FU122" s="105">
        <v>0</v>
      </c>
      <c r="FV122" s="105">
        <v>0</v>
      </c>
      <c r="FW122" s="105">
        <v>0</v>
      </c>
      <c r="FX122" s="105">
        <v>0</v>
      </c>
      <c r="FY122" s="105">
        <v>0</v>
      </c>
      <c r="FZ122" s="105">
        <v>0</v>
      </c>
      <c r="GA122" s="105">
        <v>0</v>
      </c>
      <c r="GB122" s="105">
        <v>0</v>
      </c>
      <c r="GC122" s="105">
        <v>0</v>
      </c>
      <c r="GD122" s="105">
        <v>0</v>
      </c>
      <c r="GE122" s="105">
        <v>0</v>
      </c>
      <c r="GF122" s="105">
        <v>0</v>
      </c>
      <c r="GG122" s="105">
        <v>0</v>
      </c>
      <c r="GH122" s="40">
        <v>0</v>
      </c>
      <c r="GI122" s="40"/>
      <c r="GJ122" s="40"/>
      <c r="GK122" s="40"/>
      <c r="GL122" s="40"/>
      <c r="GM122" s="40">
        <v>0</v>
      </c>
      <c r="GN122" s="40">
        <v>172.06126831265829</v>
      </c>
      <c r="GO122" s="40">
        <v>3016.3305260266188</v>
      </c>
      <c r="GP122" s="6">
        <v>15993.323203889777</v>
      </c>
      <c r="GQ122" s="6"/>
      <c r="GR122" s="6">
        <f t="shared" si="12"/>
        <v>3188.3917943392771</v>
      </c>
      <c r="GS122" s="6">
        <v>15993.323203889782</v>
      </c>
      <c r="GT122" s="92">
        <v>5.4569682106375694E-12</v>
      </c>
      <c r="GV122" s="2">
        <v>0</v>
      </c>
      <c r="GW122" s="6">
        <v>3188.3917943392771</v>
      </c>
      <c r="GX122" s="6">
        <v>15993.323203889779</v>
      </c>
      <c r="GY122" s="92">
        <v>1.8189894035458565E-12</v>
      </c>
    </row>
    <row r="123" spans="2:207" outlineLevel="1" x14ac:dyDescent="0.2">
      <c r="B123" s="103" t="s">
        <v>72</v>
      </c>
      <c r="C123" s="104">
        <v>0</v>
      </c>
      <c r="D123" s="104">
        <v>0</v>
      </c>
      <c r="E123" s="104">
        <v>0</v>
      </c>
      <c r="F123" s="104">
        <v>5.6359955604951653</v>
      </c>
      <c r="G123" s="104">
        <v>5.0851324773992044</v>
      </c>
      <c r="H123" s="104">
        <v>44.154156500250089</v>
      </c>
      <c r="I123" s="104">
        <v>10.716869001946751</v>
      </c>
      <c r="J123" s="104">
        <v>0</v>
      </c>
      <c r="K123" s="104">
        <v>0</v>
      </c>
      <c r="L123" s="104">
        <v>0</v>
      </c>
      <c r="M123" s="104">
        <v>0</v>
      </c>
      <c r="N123" s="104">
        <v>0</v>
      </c>
      <c r="O123" s="104">
        <v>0</v>
      </c>
      <c r="P123" s="104">
        <v>0</v>
      </c>
      <c r="Q123" s="104">
        <v>3.3044035894933876</v>
      </c>
      <c r="R123" s="104">
        <v>0</v>
      </c>
      <c r="S123" s="104">
        <v>0</v>
      </c>
      <c r="T123" s="104">
        <v>0</v>
      </c>
      <c r="U123" s="104">
        <v>0</v>
      </c>
      <c r="V123" s="104">
        <v>0</v>
      </c>
      <c r="W123" s="104">
        <v>0</v>
      </c>
      <c r="X123" s="104">
        <v>0</v>
      </c>
      <c r="Y123" s="104">
        <v>0</v>
      </c>
      <c r="Z123" s="104">
        <v>7.9799817711698662</v>
      </c>
      <c r="AA123" s="104">
        <v>0</v>
      </c>
      <c r="AB123" s="104">
        <v>0</v>
      </c>
      <c r="AC123" s="104">
        <v>0</v>
      </c>
      <c r="AD123" s="104">
        <v>0</v>
      </c>
      <c r="AE123" s="104">
        <v>0</v>
      </c>
      <c r="AF123" s="104">
        <v>0</v>
      </c>
      <c r="AG123" s="104">
        <v>0</v>
      </c>
      <c r="AH123" s="104">
        <v>0</v>
      </c>
      <c r="AI123" s="104">
        <v>318.95430655382995</v>
      </c>
      <c r="AJ123" s="104">
        <v>7.0581678292469002E-2</v>
      </c>
      <c r="AK123" s="104">
        <v>0</v>
      </c>
      <c r="AL123" s="104">
        <v>17.758904688711162</v>
      </c>
      <c r="AM123" s="104">
        <v>396.51175791366626</v>
      </c>
      <c r="AN123" s="104">
        <v>1503.3302585904316</v>
      </c>
      <c r="AO123" s="104">
        <v>500.59585636116731</v>
      </c>
      <c r="AP123" s="104">
        <v>0</v>
      </c>
      <c r="AQ123" s="104">
        <v>29.735761305060521</v>
      </c>
      <c r="AR123" s="104">
        <v>120.68367554995766</v>
      </c>
      <c r="AS123" s="104">
        <v>3.1840407633835746</v>
      </c>
      <c r="AT123" s="104">
        <v>28.275549906312552</v>
      </c>
      <c r="AU123" s="104">
        <v>32.165502620072651</v>
      </c>
      <c r="AV123" s="104">
        <v>2.3024422887346732</v>
      </c>
      <c r="AW123" s="104">
        <v>105.46456429537298</v>
      </c>
      <c r="AX123" s="104">
        <v>11.91741104438869</v>
      </c>
      <c r="AY123" s="104">
        <v>5.5612968790833568</v>
      </c>
      <c r="AZ123" s="104">
        <v>910.4345563128046</v>
      </c>
      <c r="BA123" s="104">
        <v>80.764844123002177</v>
      </c>
      <c r="BB123" s="104">
        <v>263.86672110273679</v>
      </c>
      <c r="BC123" s="104">
        <v>31.761223722667555</v>
      </c>
      <c r="BD123" s="104">
        <v>1160.8820057363173</v>
      </c>
      <c r="BE123" s="104">
        <v>289.52108854211485</v>
      </c>
      <c r="BF123" s="104">
        <v>240.34001616100906</v>
      </c>
      <c r="BG123" s="104">
        <v>861.59974904149908</v>
      </c>
      <c r="BH123" s="104">
        <v>4.0294604724696201</v>
      </c>
      <c r="BI123" s="104">
        <v>12.156373267089117</v>
      </c>
      <c r="BJ123" s="104">
        <v>248.46784789106567</v>
      </c>
      <c r="BK123" s="104">
        <v>24.681601386363766</v>
      </c>
      <c r="BL123" s="104">
        <v>361.51715348963114</v>
      </c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>
        <v>0</v>
      </c>
      <c r="FN123" s="40"/>
      <c r="FO123" s="40"/>
      <c r="FP123" s="40"/>
      <c r="FQ123" s="40"/>
      <c r="FR123" s="40"/>
      <c r="FS123" s="40"/>
      <c r="FT123" s="105">
        <v>337.23246135525847</v>
      </c>
      <c r="FU123" s="105">
        <v>684.98330130320949</v>
      </c>
      <c r="FV123" s="105">
        <v>1050.7547918350369</v>
      </c>
      <c r="FW123" s="105">
        <v>1037.7315422322142</v>
      </c>
      <c r="FX123" s="105">
        <v>1320.500238418374</v>
      </c>
      <c r="FY123" s="105">
        <v>1195.0962830525762</v>
      </c>
      <c r="FZ123" s="105">
        <v>1796.9277471931093</v>
      </c>
      <c r="GA123" s="105">
        <v>2413.3152050018607</v>
      </c>
      <c r="GB123" s="105">
        <v>2991.0936344350071</v>
      </c>
      <c r="GC123" s="105">
        <v>938.50943799180823</v>
      </c>
      <c r="GD123" s="105">
        <v>660.67301319426565</v>
      </c>
      <c r="GE123" s="105">
        <v>676.73317796793594</v>
      </c>
      <c r="GF123" s="105">
        <v>1064.4717233645529</v>
      </c>
      <c r="GG123" s="105">
        <v>1385.8282097729648</v>
      </c>
      <c r="GH123" s="40">
        <v>0</v>
      </c>
      <c r="GI123" s="40"/>
      <c r="GJ123" s="40"/>
      <c r="GK123" s="40"/>
      <c r="GL123" s="40"/>
      <c r="GM123" s="40">
        <v>9000.0679871745724</v>
      </c>
      <c r="GN123" s="40">
        <v>252.99001932327519</v>
      </c>
      <c r="GO123" s="40">
        <v>5985.6763321654862</v>
      </c>
      <c r="GP123" s="6">
        <v>40435.996196369502</v>
      </c>
      <c r="GQ123" s="6"/>
      <c r="GR123" s="6">
        <f t="shared" si="12"/>
        <v>32792.585105781509</v>
      </c>
      <c r="GS123" s="6">
        <v>40435.996196369531</v>
      </c>
      <c r="GT123" s="92">
        <v>2.9103830456733704E-11</v>
      </c>
      <c r="GV123" s="2">
        <v>0</v>
      </c>
      <c r="GW123" s="6">
        <v>32792.585105781509</v>
      </c>
      <c r="GX123" s="6">
        <v>40435.996196369451</v>
      </c>
      <c r="GY123" s="92">
        <v>-5.0931703299283981E-11</v>
      </c>
    </row>
    <row r="124" spans="2:207" outlineLevel="1" x14ac:dyDescent="0.2">
      <c r="B124" s="103" t="s">
        <v>450</v>
      </c>
      <c r="C124" s="104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104">
        <v>0</v>
      </c>
      <c r="AG124" s="104">
        <v>0</v>
      </c>
      <c r="AH124" s="104">
        <v>0</v>
      </c>
      <c r="AI124" s="104">
        <v>0</v>
      </c>
      <c r="AJ124" s="104">
        <v>2042.1662071730093</v>
      </c>
      <c r="AK124" s="104">
        <v>0</v>
      </c>
      <c r="AL124" s="104">
        <v>0</v>
      </c>
      <c r="AM124" s="104">
        <v>0</v>
      </c>
      <c r="AN124" s="104">
        <v>0</v>
      </c>
      <c r="AO124" s="104">
        <v>0</v>
      </c>
      <c r="AP124" s="104">
        <v>0</v>
      </c>
      <c r="AQ124" s="104">
        <v>0</v>
      </c>
      <c r="AR124" s="104">
        <v>0</v>
      </c>
      <c r="AS124" s="104">
        <v>0</v>
      </c>
      <c r="AT124" s="104">
        <v>0</v>
      </c>
      <c r="AU124" s="104">
        <v>0</v>
      </c>
      <c r="AV124" s="104">
        <v>0</v>
      </c>
      <c r="AW124" s="104">
        <v>0</v>
      </c>
      <c r="AX124" s="104">
        <v>0</v>
      </c>
      <c r="AY124" s="104">
        <v>0</v>
      </c>
      <c r="AZ124" s="104">
        <v>0</v>
      </c>
      <c r="BA124" s="104">
        <v>0</v>
      </c>
      <c r="BB124" s="104">
        <v>0</v>
      </c>
      <c r="BC124" s="104">
        <v>0</v>
      </c>
      <c r="BD124" s="104">
        <v>0</v>
      </c>
      <c r="BE124" s="104">
        <v>3639.9418160208697</v>
      </c>
      <c r="BF124" s="104">
        <v>0</v>
      </c>
      <c r="BG124" s="104">
        <v>0</v>
      </c>
      <c r="BH124" s="104">
        <v>0</v>
      </c>
      <c r="BI124" s="104">
        <v>0</v>
      </c>
      <c r="BJ124" s="104">
        <v>0</v>
      </c>
      <c r="BK124" s="104">
        <v>0</v>
      </c>
      <c r="BL124" s="104">
        <v>715.27814604665309</v>
      </c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>
        <v>0</v>
      </c>
      <c r="FN124" s="40"/>
      <c r="FO124" s="40"/>
      <c r="FP124" s="40"/>
      <c r="FQ124" s="40"/>
      <c r="FR124" s="40"/>
      <c r="FS124" s="40"/>
      <c r="FT124" s="105">
        <v>12.959906335993781</v>
      </c>
      <c r="FU124" s="105">
        <v>28.082870045028955</v>
      </c>
      <c r="FV124" s="105">
        <v>42.149256812836789</v>
      </c>
      <c r="FW124" s="105">
        <v>92.654485387920815</v>
      </c>
      <c r="FX124" s="105">
        <v>123.67999033584958</v>
      </c>
      <c r="FY124" s="105">
        <v>178.43058307022679</v>
      </c>
      <c r="FZ124" s="105">
        <v>266.33484618624317</v>
      </c>
      <c r="GA124" s="105">
        <v>576.36685293513563</v>
      </c>
      <c r="GB124" s="105">
        <v>987.9742394363019</v>
      </c>
      <c r="GC124" s="105">
        <v>265.52232798817357</v>
      </c>
      <c r="GD124" s="105">
        <v>675.63917230712002</v>
      </c>
      <c r="GE124" s="105">
        <v>886.88261513138059</v>
      </c>
      <c r="GF124" s="105">
        <v>612.19730239882233</v>
      </c>
      <c r="GG124" s="105">
        <v>970.16770793887235</v>
      </c>
      <c r="GH124" s="40">
        <v>0</v>
      </c>
      <c r="GI124" s="40"/>
      <c r="GJ124" s="40"/>
      <c r="GK124" s="40"/>
      <c r="GL124" s="40"/>
      <c r="GM124" s="40">
        <v>0</v>
      </c>
      <c r="GN124" s="40">
        <v>3.8474767738589435</v>
      </c>
      <c r="GO124" s="40">
        <v>8163.3739676706236</v>
      </c>
      <c r="GP124" s="6">
        <v>20283.649769994921</v>
      </c>
      <c r="GQ124" s="6"/>
      <c r="GR124" s="6">
        <f t="shared" si="12"/>
        <v>13886.263600754388</v>
      </c>
      <c r="GS124" s="6">
        <v>20283.649769994936</v>
      </c>
      <c r="GT124" s="92">
        <v>1.4551915228366852E-11</v>
      </c>
      <c r="GV124" s="2">
        <v>0</v>
      </c>
      <c r="GW124" s="6">
        <v>13886.263600754388</v>
      </c>
      <c r="GX124" s="6">
        <v>20283.649769994929</v>
      </c>
      <c r="GY124" s="92">
        <v>7.2759576141834259E-12</v>
      </c>
    </row>
    <row r="125" spans="2:207" outlineLevel="1" x14ac:dyDescent="0.2">
      <c r="B125" s="103" t="s">
        <v>73</v>
      </c>
      <c r="C125" s="104">
        <v>0</v>
      </c>
      <c r="D125" s="104">
        <v>0</v>
      </c>
      <c r="E125" s="104">
        <v>0</v>
      </c>
      <c r="F125" s="104">
        <v>7.5550642491951612</v>
      </c>
      <c r="G125" s="104">
        <v>2.1514593603631504</v>
      </c>
      <c r="H125" s="104">
        <v>17.481004296856238</v>
      </c>
      <c r="I125" s="104">
        <v>6.2425905742428087</v>
      </c>
      <c r="J125" s="104">
        <v>8.2389088149108982</v>
      </c>
      <c r="K125" s="104">
        <v>1.8213531927300257</v>
      </c>
      <c r="L125" s="104">
        <v>1.2891608563593207</v>
      </c>
      <c r="M125" s="104">
        <v>2.2548874196037763</v>
      </c>
      <c r="N125" s="104">
        <v>0.15733809375462643</v>
      </c>
      <c r="O125" s="104">
        <v>0.51127683604198215</v>
      </c>
      <c r="P125" s="104">
        <v>1.0606745222092488</v>
      </c>
      <c r="Q125" s="104">
        <v>9.9705284541170798</v>
      </c>
      <c r="R125" s="104">
        <v>134.40413152376689</v>
      </c>
      <c r="S125" s="104">
        <v>0.31351394432971974</v>
      </c>
      <c r="T125" s="104">
        <v>3.7624358784418752</v>
      </c>
      <c r="U125" s="104">
        <v>9.4196145522363395</v>
      </c>
      <c r="V125" s="104">
        <v>0.51372256067453881</v>
      </c>
      <c r="W125" s="104">
        <v>1.5038042011260702</v>
      </c>
      <c r="X125" s="104">
        <v>0.34240856840735767</v>
      </c>
      <c r="Y125" s="104">
        <v>0.63238333451494</v>
      </c>
      <c r="Z125" s="104">
        <v>2.4014567420625572</v>
      </c>
      <c r="AA125" s="104">
        <v>0.36390419992147388</v>
      </c>
      <c r="AB125" s="104">
        <v>3.1479030598741149</v>
      </c>
      <c r="AC125" s="104">
        <v>3.0598465147191392</v>
      </c>
      <c r="AD125" s="104">
        <v>1.493201133971741</v>
      </c>
      <c r="AE125" s="104">
        <v>0.39003189672200156</v>
      </c>
      <c r="AF125" s="104">
        <v>0.82899717932707351</v>
      </c>
      <c r="AG125" s="104">
        <v>3.1043445632441689</v>
      </c>
      <c r="AH125" s="104">
        <v>0.55134498506954532</v>
      </c>
      <c r="AI125" s="104">
        <v>0.89685027655791671</v>
      </c>
      <c r="AJ125" s="104">
        <v>0.56318442743020858</v>
      </c>
      <c r="AK125" s="104">
        <v>11.705406440507733</v>
      </c>
      <c r="AL125" s="104">
        <v>1.2151923808971521</v>
      </c>
      <c r="AM125" s="104">
        <v>14.22245829837239</v>
      </c>
      <c r="AN125" s="104">
        <v>365.22438268049666</v>
      </c>
      <c r="AO125" s="104">
        <v>151.32427519771281</v>
      </c>
      <c r="AP125" s="104">
        <v>19.118158934283674</v>
      </c>
      <c r="AQ125" s="104">
        <v>11.957572515027406</v>
      </c>
      <c r="AR125" s="104">
        <v>331.74246427299943</v>
      </c>
      <c r="AS125" s="104">
        <v>8.2454895616407633</v>
      </c>
      <c r="AT125" s="104">
        <v>73.919434027775154</v>
      </c>
      <c r="AU125" s="104">
        <v>87.74120798337826</v>
      </c>
      <c r="AV125" s="104">
        <v>11.392639930174553</v>
      </c>
      <c r="AW125" s="104">
        <v>253.82867076896449</v>
      </c>
      <c r="AX125" s="104">
        <v>28.682435892887071</v>
      </c>
      <c r="AY125" s="104">
        <v>13.384747797119797</v>
      </c>
      <c r="AZ125" s="104">
        <v>1032.7213380733344</v>
      </c>
      <c r="BA125" s="104">
        <v>92.379466352530386</v>
      </c>
      <c r="BB125" s="104">
        <v>297.91621229502772</v>
      </c>
      <c r="BC125" s="104">
        <v>36.880933479602106</v>
      </c>
      <c r="BD125" s="104">
        <v>1340.2050035896498</v>
      </c>
      <c r="BE125" s="104">
        <v>234.36826213807163</v>
      </c>
      <c r="BF125" s="104">
        <v>131.08105098828059</v>
      </c>
      <c r="BG125" s="104">
        <v>414.40477250551777</v>
      </c>
      <c r="BH125" s="104">
        <v>2.0442760152298707</v>
      </c>
      <c r="BI125" s="104">
        <v>6.9303274199352431</v>
      </c>
      <c r="BJ125" s="104">
        <v>116.32400696616287</v>
      </c>
      <c r="BK125" s="104">
        <v>11.863876236175914</v>
      </c>
      <c r="BL125" s="104">
        <v>263.78124496432787</v>
      </c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>
        <v>0</v>
      </c>
      <c r="FN125" s="40"/>
      <c r="FO125" s="40"/>
      <c r="FP125" s="40"/>
      <c r="FQ125" s="40"/>
      <c r="FR125" s="40"/>
      <c r="FS125" s="40"/>
      <c r="FT125" s="105">
        <v>379.77413700179449</v>
      </c>
      <c r="FU125" s="105">
        <v>507.03029214628981</v>
      </c>
      <c r="FV125" s="105">
        <v>633.84173602573355</v>
      </c>
      <c r="FW125" s="105">
        <v>691.02811680773209</v>
      </c>
      <c r="FX125" s="105">
        <v>917.77072905689988</v>
      </c>
      <c r="FY125" s="105">
        <v>829.29733374143234</v>
      </c>
      <c r="FZ125" s="105">
        <v>830.91972072809608</v>
      </c>
      <c r="GA125" s="105">
        <v>1280.5707038915741</v>
      </c>
      <c r="GB125" s="105">
        <v>2025.6461263312813</v>
      </c>
      <c r="GC125" s="105">
        <v>691.01551659314941</v>
      </c>
      <c r="GD125" s="105">
        <v>534.92107208773291</v>
      </c>
      <c r="GE125" s="105">
        <v>596.59641166618849</v>
      </c>
      <c r="GF125" s="105">
        <v>1016.030454951719</v>
      </c>
      <c r="GG125" s="105">
        <v>1067.6772273081276</v>
      </c>
      <c r="GH125" s="40">
        <v>0</v>
      </c>
      <c r="GI125" s="40"/>
      <c r="GJ125" s="40"/>
      <c r="GK125" s="40"/>
      <c r="GL125" s="40"/>
      <c r="GM125" s="40">
        <v>1508.6397911123329</v>
      </c>
      <c r="GN125" s="40">
        <v>837.13641124461356</v>
      </c>
      <c r="GO125" s="40">
        <v>4507.7562150015538</v>
      </c>
      <c r="GP125" s="6">
        <v>24446.684629615116</v>
      </c>
      <c r="GQ125" s="6"/>
      <c r="GR125" s="6">
        <f t="shared" si="12"/>
        <v>18855.651995696251</v>
      </c>
      <c r="GS125" s="6">
        <v>24446.684629615131</v>
      </c>
      <c r="GT125" s="92">
        <v>1.4551915228366852E-11</v>
      </c>
      <c r="GV125" s="2">
        <v>0</v>
      </c>
      <c r="GW125" s="6">
        <v>18855.651995696251</v>
      </c>
      <c r="GX125" s="6">
        <v>24446.684629615105</v>
      </c>
      <c r="GY125" s="92">
        <v>-1.0913936421275139E-11</v>
      </c>
    </row>
    <row r="126" spans="2:207" outlineLevel="1" x14ac:dyDescent="0.2">
      <c r="B126" s="103" t="s">
        <v>451</v>
      </c>
      <c r="C126" s="104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73.489156666522476</v>
      </c>
      <c r="Q126" s="104">
        <v>0</v>
      </c>
      <c r="R126" s="104">
        <v>0</v>
      </c>
      <c r="S126" s="104">
        <v>0</v>
      </c>
      <c r="T126" s="104">
        <v>32.40477262022052</v>
      </c>
      <c r="U126" s="104">
        <v>0</v>
      </c>
      <c r="V126" s="104">
        <v>0</v>
      </c>
      <c r="W126" s="104">
        <v>0</v>
      </c>
      <c r="X126" s="104">
        <v>0</v>
      </c>
      <c r="Y126" s="104">
        <v>11.510399725546016</v>
      </c>
      <c r="Z126" s="104">
        <v>8843.4585072704031</v>
      </c>
      <c r="AA126" s="104">
        <v>832.5285800606149</v>
      </c>
      <c r="AB126" s="104">
        <v>1189.7080030907719</v>
      </c>
      <c r="AC126" s="104">
        <v>240.08280757088468</v>
      </c>
      <c r="AD126" s="104">
        <v>109.28798569909642</v>
      </c>
      <c r="AE126" s="104">
        <v>0</v>
      </c>
      <c r="AF126" s="104">
        <v>0</v>
      </c>
      <c r="AG126" s="104">
        <v>2.754723010434998</v>
      </c>
      <c r="AH126" s="104">
        <v>44.275266812864608</v>
      </c>
      <c r="AI126" s="104">
        <v>21.499596237617364</v>
      </c>
      <c r="AJ126" s="104">
        <v>9817.9771567956468</v>
      </c>
      <c r="AK126" s="104">
        <v>0</v>
      </c>
      <c r="AL126" s="104">
        <v>0</v>
      </c>
      <c r="AM126" s="104">
        <v>0</v>
      </c>
      <c r="AN126" s="104">
        <v>0</v>
      </c>
      <c r="AO126" s="104">
        <v>0</v>
      </c>
      <c r="AP126" s="104">
        <v>0</v>
      </c>
      <c r="AQ126" s="104">
        <v>0</v>
      </c>
      <c r="AR126" s="104">
        <v>0</v>
      </c>
      <c r="AS126" s="104">
        <v>0</v>
      </c>
      <c r="AT126" s="104">
        <v>0</v>
      </c>
      <c r="AU126" s="104">
        <v>0</v>
      </c>
      <c r="AV126" s="104">
        <v>0</v>
      </c>
      <c r="AW126" s="104">
        <v>0</v>
      </c>
      <c r="AX126" s="104">
        <v>0</v>
      </c>
      <c r="AY126" s="104">
        <v>0</v>
      </c>
      <c r="AZ126" s="104">
        <v>0</v>
      </c>
      <c r="BA126" s="104">
        <v>0</v>
      </c>
      <c r="BB126" s="104">
        <v>0</v>
      </c>
      <c r="BC126" s="104">
        <v>0</v>
      </c>
      <c r="BD126" s="104">
        <v>0</v>
      </c>
      <c r="BE126" s="104">
        <v>0</v>
      </c>
      <c r="BF126" s="104">
        <v>0</v>
      </c>
      <c r="BG126" s="104">
        <v>0</v>
      </c>
      <c r="BH126" s="104">
        <v>0</v>
      </c>
      <c r="BI126" s="104">
        <v>0</v>
      </c>
      <c r="BJ126" s="104">
        <v>0</v>
      </c>
      <c r="BK126" s="104">
        <v>0</v>
      </c>
      <c r="BL126" s="104">
        <v>15.035134419753703</v>
      </c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>
        <v>0</v>
      </c>
      <c r="FN126" s="40"/>
      <c r="FO126" s="40"/>
      <c r="FP126" s="40"/>
      <c r="FQ126" s="40"/>
      <c r="FR126" s="40"/>
      <c r="FS126" s="40"/>
      <c r="FT126" s="105">
        <v>0</v>
      </c>
      <c r="FU126" s="105">
        <v>160.09341831515374</v>
      </c>
      <c r="FV126" s="105">
        <v>0</v>
      </c>
      <c r="FW126" s="105">
        <v>0</v>
      </c>
      <c r="FX126" s="105">
        <v>0</v>
      </c>
      <c r="FY126" s="105">
        <v>0</v>
      </c>
      <c r="FZ126" s="105">
        <v>0</v>
      </c>
      <c r="GA126" s="105">
        <v>0</v>
      </c>
      <c r="GB126" s="105">
        <v>0</v>
      </c>
      <c r="GC126" s="105">
        <v>0</v>
      </c>
      <c r="GD126" s="105">
        <v>0</v>
      </c>
      <c r="GE126" s="105">
        <v>0</v>
      </c>
      <c r="GF126" s="105">
        <v>0</v>
      </c>
      <c r="GG126" s="105">
        <v>0</v>
      </c>
      <c r="GH126" s="40">
        <v>0</v>
      </c>
      <c r="GI126" s="40"/>
      <c r="GJ126" s="40"/>
      <c r="GK126" s="40"/>
      <c r="GL126" s="40"/>
      <c r="GM126" s="40">
        <v>0</v>
      </c>
      <c r="GN126" s="40">
        <v>-105.76348041383972</v>
      </c>
      <c r="GO126" s="40">
        <v>7612.6317653539836</v>
      </c>
      <c r="GP126" s="6">
        <v>28900.97379323568</v>
      </c>
      <c r="GQ126" s="6"/>
      <c r="GR126" s="6">
        <f t="shared" si="12"/>
        <v>7666.9617032552978</v>
      </c>
      <c r="GS126" s="6">
        <v>28900.973793235673</v>
      </c>
      <c r="GT126" s="92">
        <v>-7.2759576141834259E-12</v>
      </c>
      <c r="GV126" s="2">
        <v>0</v>
      </c>
      <c r="GW126" s="6">
        <v>7666.9617032552978</v>
      </c>
      <c r="GX126" s="6">
        <v>28900.973793235695</v>
      </c>
      <c r="GY126" s="92">
        <v>1.4551915228366852E-11</v>
      </c>
    </row>
    <row r="127" spans="2:207" outlineLevel="1" x14ac:dyDescent="0.2">
      <c r="B127" s="103" t="s">
        <v>452</v>
      </c>
      <c r="C127" s="104">
        <v>169.29880063114143</v>
      </c>
      <c r="D127" s="104">
        <v>17.430852550741378</v>
      </c>
      <c r="E127" s="104">
        <v>0</v>
      </c>
      <c r="F127" s="104">
        <v>121.38118254844979</v>
      </c>
      <c r="G127" s="104">
        <v>138.57883812344244</v>
      </c>
      <c r="H127" s="104">
        <v>1117.0784993258003</v>
      </c>
      <c r="I127" s="104">
        <v>351.2829168948951</v>
      </c>
      <c r="J127" s="104">
        <v>0</v>
      </c>
      <c r="K127" s="104">
        <v>0</v>
      </c>
      <c r="L127" s="104">
        <v>156.17216019440463</v>
      </c>
      <c r="M127" s="104">
        <v>2.7318751743939127</v>
      </c>
      <c r="N127" s="104">
        <v>2.5841194465325459</v>
      </c>
      <c r="O127" s="104">
        <v>23.902736950333651</v>
      </c>
      <c r="P127" s="104">
        <v>437.13475590932995</v>
      </c>
      <c r="Q127" s="104">
        <v>0</v>
      </c>
      <c r="R127" s="104">
        <v>2.5949261607183378</v>
      </c>
      <c r="S127" s="104">
        <v>119.73492859614194</v>
      </c>
      <c r="T127" s="104">
        <v>178.64947308477591</v>
      </c>
      <c r="U127" s="104">
        <v>187.87852447334629</v>
      </c>
      <c r="V127" s="104">
        <v>425.90281273173571</v>
      </c>
      <c r="W127" s="104">
        <v>116.97573220016385</v>
      </c>
      <c r="X127" s="104">
        <v>0</v>
      </c>
      <c r="Y127" s="104">
        <v>127.59238651925374</v>
      </c>
      <c r="Z127" s="104">
        <v>22115.031965927315</v>
      </c>
      <c r="AA127" s="104">
        <v>1864.817804933748</v>
      </c>
      <c r="AB127" s="104">
        <v>28965.040698728531</v>
      </c>
      <c r="AC127" s="104">
        <v>17354.153378863604</v>
      </c>
      <c r="AD127" s="104">
        <v>4984.0533533734906</v>
      </c>
      <c r="AE127" s="104">
        <v>366.92809467066428</v>
      </c>
      <c r="AF127" s="104">
        <v>135.23538080915074</v>
      </c>
      <c r="AG127" s="104">
        <v>17640.538859175846</v>
      </c>
      <c r="AH127" s="104">
        <v>1656.0329284327231</v>
      </c>
      <c r="AI127" s="104">
        <v>497.33294339920059</v>
      </c>
      <c r="AJ127" s="104">
        <v>136.22555467814399</v>
      </c>
      <c r="AK127" s="104">
        <v>1136.5046909660543</v>
      </c>
      <c r="AL127" s="104">
        <v>179.74784268779476</v>
      </c>
      <c r="AM127" s="104">
        <v>17836.649366382389</v>
      </c>
      <c r="AN127" s="104">
        <v>0</v>
      </c>
      <c r="AO127" s="104">
        <v>0</v>
      </c>
      <c r="AP127" s="104">
        <v>0</v>
      </c>
      <c r="AQ127" s="104">
        <v>0</v>
      </c>
      <c r="AR127" s="104">
        <v>836.78220001781301</v>
      </c>
      <c r="AS127" s="104">
        <v>22.077125366094098</v>
      </c>
      <c r="AT127" s="104">
        <v>196.05366466298423</v>
      </c>
      <c r="AU127" s="104">
        <v>223.02535886203862</v>
      </c>
      <c r="AV127" s="104">
        <v>15.964402105742625</v>
      </c>
      <c r="AW127" s="104">
        <v>0</v>
      </c>
      <c r="AX127" s="104">
        <v>0</v>
      </c>
      <c r="AY127" s="104">
        <v>0</v>
      </c>
      <c r="AZ127" s="104">
        <v>0</v>
      </c>
      <c r="BA127" s="104">
        <v>0</v>
      </c>
      <c r="BB127" s="104">
        <v>0</v>
      </c>
      <c r="BC127" s="104">
        <v>0</v>
      </c>
      <c r="BD127" s="104">
        <v>0</v>
      </c>
      <c r="BE127" s="104">
        <v>303.43381029751185</v>
      </c>
      <c r="BF127" s="104">
        <v>12.776189348904293</v>
      </c>
      <c r="BG127" s="104">
        <v>45.801617694016187</v>
      </c>
      <c r="BH127" s="104">
        <v>0.21420132506798062</v>
      </c>
      <c r="BI127" s="104">
        <v>0.64621834137350931</v>
      </c>
      <c r="BJ127" s="104">
        <v>13.208255214862541</v>
      </c>
      <c r="BK127" s="104">
        <v>1.3120445679494579</v>
      </c>
      <c r="BL127" s="104">
        <v>1641.9105346234333</v>
      </c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>
        <v>0</v>
      </c>
      <c r="FN127" s="40"/>
      <c r="FO127" s="40"/>
      <c r="FP127" s="40"/>
      <c r="FQ127" s="40"/>
      <c r="FR127" s="40"/>
      <c r="FS127" s="40"/>
      <c r="FT127" s="105">
        <v>0</v>
      </c>
      <c r="FU127" s="105">
        <v>0</v>
      </c>
      <c r="FV127" s="105">
        <v>0</v>
      </c>
      <c r="FW127" s="105">
        <v>0</v>
      </c>
      <c r="FX127" s="105">
        <v>0</v>
      </c>
      <c r="FY127" s="105">
        <v>0</v>
      </c>
      <c r="FZ127" s="105">
        <v>0</v>
      </c>
      <c r="GA127" s="105">
        <v>0</v>
      </c>
      <c r="GB127" s="105">
        <v>0</v>
      </c>
      <c r="GC127" s="105">
        <v>0</v>
      </c>
      <c r="GD127" s="105">
        <v>0</v>
      </c>
      <c r="GE127" s="105">
        <v>0</v>
      </c>
      <c r="GF127" s="105">
        <v>0</v>
      </c>
      <c r="GG127" s="105">
        <v>0</v>
      </c>
      <c r="GH127" s="40">
        <v>0</v>
      </c>
      <c r="GI127" s="40"/>
      <c r="GJ127" s="40"/>
      <c r="GK127" s="40"/>
      <c r="GL127" s="40"/>
      <c r="GM127" s="40">
        <v>0</v>
      </c>
      <c r="GN127" s="40">
        <v>1288.0712630572089</v>
      </c>
      <c r="GO127" s="40">
        <v>104266.22068489504</v>
      </c>
      <c r="GP127" s="6">
        <v>227432.6959549243</v>
      </c>
      <c r="GQ127" s="6"/>
      <c r="GR127" s="6">
        <f t="shared" si="12"/>
        <v>105554.29194795225</v>
      </c>
      <c r="GS127" s="6">
        <v>227432.69595492436</v>
      </c>
      <c r="GT127" s="92">
        <v>5.8207660913467407E-11</v>
      </c>
      <c r="GV127" s="2">
        <v>0</v>
      </c>
      <c r="GW127" s="6">
        <v>105554.29194795225</v>
      </c>
      <c r="GX127" s="6">
        <v>227432.6959549243</v>
      </c>
      <c r="GY127" s="92">
        <v>0</v>
      </c>
    </row>
    <row r="128" spans="2:207" outlineLevel="1" x14ac:dyDescent="0.2">
      <c r="B128" s="103" t="s">
        <v>69</v>
      </c>
      <c r="C128" s="104">
        <v>54.464970017607968</v>
      </c>
      <c r="D128" s="104">
        <v>5.4830496604865644</v>
      </c>
      <c r="E128" s="104">
        <v>0</v>
      </c>
      <c r="F128" s="104">
        <v>42.121048133159171</v>
      </c>
      <c r="G128" s="104">
        <v>49.535641758590444</v>
      </c>
      <c r="H128" s="104">
        <v>393.88615707149012</v>
      </c>
      <c r="I128" s="104">
        <v>161.84930854068242</v>
      </c>
      <c r="J128" s="104">
        <v>2.45198969935731</v>
      </c>
      <c r="K128" s="104">
        <v>0</v>
      </c>
      <c r="L128" s="104">
        <v>108.47457210486985</v>
      </c>
      <c r="M128" s="104">
        <v>0</v>
      </c>
      <c r="N128" s="104">
        <v>0</v>
      </c>
      <c r="O128" s="104">
        <v>0</v>
      </c>
      <c r="P128" s="104">
        <v>176.20075888630683</v>
      </c>
      <c r="Q128" s="104">
        <v>138.75163201601734</v>
      </c>
      <c r="R128" s="104">
        <v>189.90067286292134</v>
      </c>
      <c r="S128" s="104">
        <v>308.10327740632908</v>
      </c>
      <c r="T128" s="104">
        <v>18.269947487294679</v>
      </c>
      <c r="U128" s="104">
        <v>230.63756892224399</v>
      </c>
      <c r="V128" s="104">
        <v>0</v>
      </c>
      <c r="W128" s="104">
        <v>39.322577992556809</v>
      </c>
      <c r="X128" s="104">
        <v>0.67046733031472727</v>
      </c>
      <c r="Y128" s="104">
        <v>97.311835789144624</v>
      </c>
      <c r="Z128" s="104">
        <v>20777.099511060856</v>
      </c>
      <c r="AA128" s="104">
        <v>10548.406698578106</v>
      </c>
      <c r="AB128" s="104">
        <v>13321.692936650645</v>
      </c>
      <c r="AC128" s="104">
        <v>1770.0115910234022</v>
      </c>
      <c r="AD128" s="104">
        <v>9711.5588041030587</v>
      </c>
      <c r="AE128" s="104">
        <v>65.820702402124894</v>
      </c>
      <c r="AF128" s="104">
        <v>202.58910602720022</v>
      </c>
      <c r="AG128" s="104">
        <v>15083.559174501121</v>
      </c>
      <c r="AH128" s="104">
        <v>14.95437448710398</v>
      </c>
      <c r="AI128" s="104">
        <v>391.2679200251909</v>
      </c>
      <c r="AJ128" s="104">
        <v>589.23414256977765</v>
      </c>
      <c r="AK128" s="104">
        <v>0</v>
      </c>
      <c r="AL128" s="104">
        <v>83.508384274326318</v>
      </c>
      <c r="AM128" s="104">
        <v>0</v>
      </c>
      <c r="AN128" s="104">
        <v>0</v>
      </c>
      <c r="AO128" s="104">
        <v>0</v>
      </c>
      <c r="AP128" s="104">
        <v>0</v>
      </c>
      <c r="AQ128" s="104">
        <v>0</v>
      </c>
      <c r="AR128" s="104">
        <v>20.951923711564039</v>
      </c>
      <c r="AS128" s="104">
        <v>0.55278212937309712</v>
      </c>
      <c r="AT128" s="104">
        <v>4.9089254355880794</v>
      </c>
      <c r="AU128" s="104">
        <v>5.5842611173234236</v>
      </c>
      <c r="AV128" s="104">
        <v>0.39972759274303954</v>
      </c>
      <c r="AW128" s="104">
        <v>0</v>
      </c>
      <c r="AX128" s="104">
        <v>0</v>
      </c>
      <c r="AY128" s="104">
        <v>0</v>
      </c>
      <c r="AZ128" s="104">
        <v>0</v>
      </c>
      <c r="BA128" s="104">
        <v>0</v>
      </c>
      <c r="BB128" s="104">
        <v>0</v>
      </c>
      <c r="BC128" s="104">
        <v>0</v>
      </c>
      <c r="BD128" s="104">
        <v>0</v>
      </c>
      <c r="BE128" s="104">
        <v>90.302768039013316</v>
      </c>
      <c r="BF128" s="104">
        <v>0</v>
      </c>
      <c r="BG128" s="104">
        <v>0</v>
      </c>
      <c r="BH128" s="104">
        <v>0</v>
      </c>
      <c r="BI128" s="104">
        <v>0</v>
      </c>
      <c r="BJ128" s="104">
        <v>0</v>
      </c>
      <c r="BK128" s="104">
        <v>0</v>
      </c>
      <c r="BL128" s="104">
        <v>169.5346268812205</v>
      </c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>
        <v>0</v>
      </c>
      <c r="FN128" s="40"/>
      <c r="FO128" s="40"/>
      <c r="FP128" s="40"/>
      <c r="FQ128" s="40"/>
      <c r="FR128" s="40"/>
      <c r="FS128" s="40"/>
      <c r="FT128" s="105">
        <v>0</v>
      </c>
      <c r="FU128" s="105">
        <v>0</v>
      </c>
      <c r="FV128" s="105">
        <v>0</v>
      </c>
      <c r="FW128" s="105">
        <v>0</v>
      </c>
      <c r="FX128" s="105">
        <v>0</v>
      </c>
      <c r="FY128" s="105">
        <v>0</v>
      </c>
      <c r="FZ128" s="105">
        <v>0</v>
      </c>
      <c r="GA128" s="105">
        <v>0</v>
      </c>
      <c r="GB128" s="105">
        <v>0</v>
      </c>
      <c r="GC128" s="105">
        <v>0</v>
      </c>
      <c r="GD128" s="105">
        <v>0</v>
      </c>
      <c r="GE128" s="105">
        <v>0</v>
      </c>
      <c r="GF128" s="105">
        <v>0</v>
      </c>
      <c r="GG128" s="105">
        <v>0</v>
      </c>
      <c r="GH128" s="40">
        <v>0</v>
      </c>
      <c r="GI128" s="40"/>
      <c r="GJ128" s="40"/>
      <c r="GK128" s="40"/>
      <c r="GL128" s="40"/>
      <c r="GM128" s="40">
        <v>1616.2450215176889</v>
      </c>
      <c r="GN128" s="40">
        <v>-15.977924662671285</v>
      </c>
      <c r="GO128" s="40">
        <v>36047.031722453314</v>
      </c>
      <c r="GP128" s="6">
        <v>112516.67265559745</v>
      </c>
      <c r="GQ128" s="6"/>
      <c r="GR128" s="6">
        <f t="shared" si="12"/>
        <v>37647.298819308329</v>
      </c>
      <c r="GS128" s="6">
        <v>112516.67265559742</v>
      </c>
      <c r="GT128" s="92">
        <v>-2.9103830456733704E-11</v>
      </c>
      <c r="GV128" s="2">
        <v>0</v>
      </c>
      <c r="GW128" s="6">
        <v>37647.298819308329</v>
      </c>
      <c r="GX128" s="6">
        <v>112516.67265559742</v>
      </c>
      <c r="GY128" s="92">
        <v>-2.9103830456733704E-11</v>
      </c>
    </row>
    <row r="129" spans="2:207" outlineLevel="1" x14ac:dyDescent="0.2">
      <c r="B129" s="103" t="s">
        <v>453</v>
      </c>
      <c r="C129" s="104">
        <v>403.39033212145756</v>
      </c>
      <c r="D129" s="104">
        <v>43.281452053838251</v>
      </c>
      <c r="E129" s="104">
        <v>5.3317726825225948</v>
      </c>
      <c r="F129" s="104">
        <v>29.235746549044116</v>
      </c>
      <c r="G129" s="104">
        <v>42.360350342518061</v>
      </c>
      <c r="H129" s="104">
        <v>339.26571759067116</v>
      </c>
      <c r="I129" s="104">
        <v>114.80056694663959</v>
      </c>
      <c r="J129" s="104">
        <v>0</v>
      </c>
      <c r="K129" s="104">
        <v>0</v>
      </c>
      <c r="L129" s="104">
        <v>0</v>
      </c>
      <c r="M129" s="104">
        <v>0</v>
      </c>
      <c r="N129" s="104">
        <v>0</v>
      </c>
      <c r="O129" s="104">
        <v>0</v>
      </c>
      <c r="P129" s="104">
        <v>0</v>
      </c>
      <c r="Q129" s="104">
        <v>0</v>
      </c>
      <c r="R129" s="104">
        <v>0</v>
      </c>
      <c r="S129" s="104">
        <v>0</v>
      </c>
      <c r="T129" s="104">
        <v>0</v>
      </c>
      <c r="U129" s="104">
        <v>0</v>
      </c>
      <c r="V129" s="104">
        <v>33.239832211902723</v>
      </c>
      <c r="W129" s="104">
        <v>0</v>
      </c>
      <c r="X129" s="104">
        <v>0</v>
      </c>
      <c r="Y129" s="104">
        <v>8.6023596131883426</v>
      </c>
      <c r="Z129" s="104">
        <v>3.8064029621142992</v>
      </c>
      <c r="AA129" s="104">
        <v>0</v>
      </c>
      <c r="AB129" s="104">
        <v>128.95191405045986</v>
      </c>
      <c r="AC129" s="104">
        <v>367.22737755617584</v>
      </c>
      <c r="AD129" s="104">
        <v>0</v>
      </c>
      <c r="AE129" s="104">
        <v>0</v>
      </c>
      <c r="AF129" s="104">
        <v>0</v>
      </c>
      <c r="AG129" s="104">
        <v>326.25606708874284</v>
      </c>
      <c r="AH129" s="104">
        <v>0</v>
      </c>
      <c r="AI129" s="104">
        <v>55.088004530046817</v>
      </c>
      <c r="AJ129" s="104">
        <v>0</v>
      </c>
      <c r="AK129" s="104">
        <v>151.37276360999434</v>
      </c>
      <c r="AL129" s="104">
        <v>260.88913508832752</v>
      </c>
      <c r="AM129" s="104">
        <v>31572.242744276158</v>
      </c>
      <c r="AN129" s="104">
        <v>0</v>
      </c>
      <c r="AO129" s="104">
        <v>0</v>
      </c>
      <c r="AP129" s="104">
        <v>0</v>
      </c>
      <c r="AQ129" s="104">
        <v>0</v>
      </c>
      <c r="AR129" s="104">
        <v>40.531400779987266</v>
      </c>
      <c r="AS129" s="104">
        <v>1.0693545059132319</v>
      </c>
      <c r="AT129" s="104">
        <v>9.4962938470105787</v>
      </c>
      <c r="AU129" s="104">
        <v>10.802727641534783</v>
      </c>
      <c r="AV129" s="104">
        <v>0.77327120409595573</v>
      </c>
      <c r="AW129" s="104">
        <v>0</v>
      </c>
      <c r="AX129" s="104">
        <v>0</v>
      </c>
      <c r="AY129" s="104">
        <v>0</v>
      </c>
      <c r="AZ129" s="104">
        <v>273.80400492178399</v>
      </c>
      <c r="BA129" s="104">
        <v>24.289211810101897</v>
      </c>
      <c r="BB129" s="104">
        <v>79.355253489043619</v>
      </c>
      <c r="BC129" s="104">
        <v>9.551867506591547</v>
      </c>
      <c r="BD129" s="104">
        <v>349.12354788184984</v>
      </c>
      <c r="BE129" s="104">
        <v>723.65003265799976</v>
      </c>
      <c r="BF129" s="104">
        <v>0</v>
      </c>
      <c r="BG129" s="104">
        <v>0</v>
      </c>
      <c r="BH129" s="104">
        <v>0</v>
      </c>
      <c r="BI129" s="104">
        <v>0</v>
      </c>
      <c r="BJ129" s="104">
        <v>0</v>
      </c>
      <c r="BK129" s="104">
        <v>0</v>
      </c>
      <c r="BL129" s="104">
        <v>5372.3983533290339</v>
      </c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>
        <v>0</v>
      </c>
      <c r="FN129" s="40"/>
      <c r="FO129" s="40"/>
      <c r="FP129" s="40"/>
      <c r="FQ129" s="40"/>
      <c r="FR129" s="40"/>
      <c r="FS129" s="40"/>
      <c r="FT129" s="105">
        <v>0</v>
      </c>
      <c r="FU129" s="105">
        <v>0</v>
      </c>
      <c r="FV129" s="105">
        <v>0</v>
      </c>
      <c r="FW129" s="105">
        <v>0</v>
      </c>
      <c r="FX129" s="105">
        <v>0</v>
      </c>
      <c r="FY129" s="105">
        <v>0</v>
      </c>
      <c r="FZ129" s="105">
        <v>0</v>
      </c>
      <c r="GA129" s="105">
        <v>0</v>
      </c>
      <c r="GB129" s="105">
        <v>0</v>
      </c>
      <c r="GC129" s="105">
        <v>0</v>
      </c>
      <c r="GD129" s="105">
        <v>0</v>
      </c>
      <c r="GE129" s="105">
        <v>0</v>
      </c>
      <c r="GF129" s="105">
        <v>0</v>
      </c>
      <c r="GG129" s="105">
        <v>0</v>
      </c>
      <c r="GH129" s="40">
        <v>0</v>
      </c>
      <c r="GI129" s="40"/>
      <c r="GJ129" s="40"/>
      <c r="GK129" s="40"/>
      <c r="GL129" s="40"/>
      <c r="GM129" s="40">
        <v>2231.1128999548528</v>
      </c>
      <c r="GN129" s="40">
        <v>67.854671175002295</v>
      </c>
      <c r="GO129" s="40">
        <v>7458.1284729673316</v>
      </c>
      <c r="GP129" s="6">
        <v>50537.283902945928</v>
      </c>
      <c r="GQ129" s="6"/>
      <c r="GR129" s="6">
        <f t="shared" si="12"/>
        <v>9757.0960440971867</v>
      </c>
      <c r="GS129" s="6">
        <v>50537.28390294595</v>
      </c>
      <c r="GT129" s="92">
        <v>2.1827872842550278E-11</v>
      </c>
      <c r="GV129" s="2">
        <v>0</v>
      </c>
      <c r="GW129" s="6">
        <v>9757.0960440971867</v>
      </c>
      <c r="GX129" s="6">
        <v>50537.283902945914</v>
      </c>
      <c r="GY129" s="92">
        <v>-1.4551915228366852E-11</v>
      </c>
    </row>
    <row r="130" spans="2:207" outlineLevel="1" x14ac:dyDescent="0.2">
      <c r="B130" s="103" t="s">
        <v>454</v>
      </c>
      <c r="C130" s="104">
        <v>1151.7278173431373</v>
      </c>
      <c r="D130" s="104">
        <v>114.58166457835136</v>
      </c>
      <c r="E130" s="104">
        <v>9.074013134874706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104">
        <v>0</v>
      </c>
      <c r="AG130" s="104">
        <v>0</v>
      </c>
      <c r="AH130" s="104">
        <v>0</v>
      </c>
      <c r="AI130" s="104">
        <v>0</v>
      </c>
      <c r="AJ130" s="104">
        <v>0</v>
      </c>
      <c r="AK130" s="104">
        <v>952.52824340901805</v>
      </c>
      <c r="AL130" s="104">
        <v>0</v>
      </c>
      <c r="AM130" s="104">
        <v>1554.2257699952086</v>
      </c>
      <c r="AN130" s="104">
        <v>2254.0933834035859</v>
      </c>
      <c r="AO130" s="104">
        <v>750.59342494856355</v>
      </c>
      <c r="AP130" s="104">
        <v>0</v>
      </c>
      <c r="AQ130" s="104">
        <v>0</v>
      </c>
      <c r="AR130" s="104">
        <v>12.731431789776044</v>
      </c>
      <c r="AS130" s="104">
        <v>0.33589793820358999</v>
      </c>
      <c r="AT130" s="104">
        <v>2.9829074506188555</v>
      </c>
      <c r="AU130" s="104">
        <v>3.3932750273055468</v>
      </c>
      <c r="AV130" s="104">
        <v>55.853278664675202</v>
      </c>
      <c r="AW130" s="104">
        <v>0</v>
      </c>
      <c r="AX130" s="104">
        <v>0</v>
      </c>
      <c r="AY130" s="104">
        <v>0</v>
      </c>
      <c r="AZ130" s="104">
        <v>0</v>
      </c>
      <c r="BA130" s="104">
        <v>0</v>
      </c>
      <c r="BB130" s="104">
        <v>0</v>
      </c>
      <c r="BC130" s="104">
        <v>0</v>
      </c>
      <c r="BD130" s="104">
        <v>0</v>
      </c>
      <c r="BE130" s="104">
        <v>255.88397503019482</v>
      </c>
      <c r="BF130" s="104">
        <v>131.15613919302501</v>
      </c>
      <c r="BG130" s="104">
        <v>470.18427652858861</v>
      </c>
      <c r="BH130" s="104">
        <v>2.1989200428227886</v>
      </c>
      <c r="BI130" s="104">
        <v>6.6338640139193057</v>
      </c>
      <c r="BJ130" s="104">
        <v>135.59158463927329</v>
      </c>
      <c r="BK130" s="104">
        <v>13.469016099461756</v>
      </c>
      <c r="BL130" s="104">
        <v>361.047278713043</v>
      </c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>
        <v>0</v>
      </c>
      <c r="FN130" s="40"/>
      <c r="FO130" s="40"/>
      <c r="FP130" s="40"/>
      <c r="FQ130" s="40"/>
      <c r="FR130" s="40"/>
      <c r="FS130" s="40"/>
      <c r="FT130" s="105">
        <v>0</v>
      </c>
      <c r="FU130" s="105">
        <v>0</v>
      </c>
      <c r="FV130" s="105">
        <v>0</v>
      </c>
      <c r="FW130" s="105">
        <v>0</v>
      </c>
      <c r="FX130" s="105">
        <v>0</v>
      </c>
      <c r="FY130" s="105">
        <v>0</v>
      </c>
      <c r="FZ130" s="105">
        <v>0</v>
      </c>
      <c r="GA130" s="105">
        <v>0</v>
      </c>
      <c r="GB130" s="105">
        <v>0</v>
      </c>
      <c r="GC130" s="105">
        <v>0</v>
      </c>
      <c r="GD130" s="105">
        <v>0</v>
      </c>
      <c r="GE130" s="105">
        <v>0</v>
      </c>
      <c r="GF130" s="105">
        <v>0</v>
      </c>
      <c r="GG130" s="105">
        <v>0</v>
      </c>
      <c r="GH130" s="40">
        <v>0</v>
      </c>
      <c r="GI130" s="40"/>
      <c r="GJ130" s="40"/>
      <c r="GK130" s="40"/>
      <c r="GL130" s="40"/>
      <c r="GM130" s="40">
        <v>1163.2178214056119</v>
      </c>
      <c r="GN130" s="40">
        <v>138.63015135987553</v>
      </c>
      <c r="GO130" s="40">
        <v>468.2004225145879</v>
      </c>
      <c r="GP130" s="6">
        <v>10008.334557223723</v>
      </c>
      <c r="GQ130" s="6"/>
      <c r="GR130" s="6">
        <f t="shared" si="12"/>
        <v>1770.0483952800753</v>
      </c>
      <c r="GS130" s="6">
        <v>10008.334557223718</v>
      </c>
      <c r="GT130" s="92">
        <v>-5.4569682106375694E-12</v>
      </c>
      <c r="GV130" s="2">
        <v>0</v>
      </c>
      <c r="GW130" s="6">
        <v>1770.0483952800753</v>
      </c>
      <c r="GX130" s="6">
        <v>10008.334557223721</v>
      </c>
      <c r="GY130" s="92">
        <v>-1.8189894035458565E-12</v>
      </c>
    </row>
    <row r="131" spans="2:207" outlineLevel="1" x14ac:dyDescent="0.2">
      <c r="B131" s="103" t="s">
        <v>455</v>
      </c>
      <c r="C131" s="104">
        <v>3990.8794533837777</v>
      </c>
      <c r="D131" s="104">
        <v>424.50780319956192</v>
      </c>
      <c r="E131" s="104">
        <v>42.022314349653776</v>
      </c>
      <c r="F131" s="104">
        <v>1687.1025052856596</v>
      </c>
      <c r="G131" s="104">
        <v>950.22457268574431</v>
      </c>
      <c r="H131" s="104">
        <v>7680.8745108884086</v>
      </c>
      <c r="I131" s="104">
        <v>2634.936664885387</v>
      </c>
      <c r="J131" s="104">
        <v>0</v>
      </c>
      <c r="K131" s="104">
        <v>45.454439783149596</v>
      </c>
      <c r="L131" s="104">
        <v>45.189669322963489</v>
      </c>
      <c r="M131" s="104">
        <v>65.571229736412079</v>
      </c>
      <c r="N131" s="104">
        <v>105.74594177171497</v>
      </c>
      <c r="O131" s="104">
        <v>107.99978589695074</v>
      </c>
      <c r="P131" s="104">
        <v>625.91434716075184</v>
      </c>
      <c r="Q131" s="104">
        <v>107.80384831126136</v>
      </c>
      <c r="R131" s="104">
        <v>499.28515568412325</v>
      </c>
      <c r="S131" s="104">
        <v>0</v>
      </c>
      <c r="T131" s="104">
        <v>1231.5776050407298</v>
      </c>
      <c r="U131" s="104">
        <v>61.04979992504591</v>
      </c>
      <c r="V131" s="104">
        <v>178.57436166005147</v>
      </c>
      <c r="W131" s="104">
        <v>712.22003134104841</v>
      </c>
      <c r="X131" s="104">
        <v>0</v>
      </c>
      <c r="Y131" s="104">
        <v>155.2339147569524</v>
      </c>
      <c r="Z131" s="104">
        <v>206.37249111830536</v>
      </c>
      <c r="AA131" s="104">
        <v>0.12973430005920916</v>
      </c>
      <c r="AB131" s="104">
        <v>5538.425821623101</v>
      </c>
      <c r="AC131" s="104">
        <v>3757.5442703426561</v>
      </c>
      <c r="AD131" s="104">
        <v>2447.4965856475756</v>
      </c>
      <c r="AE131" s="104">
        <v>141.23573739320511</v>
      </c>
      <c r="AF131" s="104">
        <v>211.12005223943422</v>
      </c>
      <c r="AG131" s="104">
        <v>5517.0726751210104</v>
      </c>
      <c r="AH131" s="104">
        <v>93.300826014383745</v>
      </c>
      <c r="AI131" s="104">
        <v>1839.4930647763558</v>
      </c>
      <c r="AJ131" s="104">
        <v>60.009466115615545</v>
      </c>
      <c r="AK131" s="104">
        <v>376.72313553429541</v>
      </c>
      <c r="AL131" s="104">
        <v>482.91437130689906</v>
      </c>
      <c r="AM131" s="104">
        <v>9512.9478627369444</v>
      </c>
      <c r="AN131" s="104">
        <v>2136.1707033820353</v>
      </c>
      <c r="AO131" s="104">
        <v>711.3262016184309</v>
      </c>
      <c r="AP131" s="104">
        <v>0</v>
      </c>
      <c r="AQ131" s="104">
        <v>215.93798278634611</v>
      </c>
      <c r="AR131" s="104">
        <v>682.06830554479654</v>
      </c>
      <c r="AS131" s="104">
        <v>17.995253112912319</v>
      </c>
      <c r="AT131" s="104">
        <v>159.80501359634579</v>
      </c>
      <c r="AU131" s="104">
        <v>181.78987148916551</v>
      </c>
      <c r="AV131" s="104">
        <v>13.012720266772147</v>
      </c>
      <c r="AW131" s="104">
        <v>102.31386119680766</v>
      </c>
      <c r="AX131" s="104">
        <v>11.561384125134293</v>
      </c>
      <c r="AY131" s="104">
        <v>5.3951558114248979</v>
      </c>
      <c r="AZ131" s="104">
        <v>1583.2368273677776</v>
      </c>
      <c r="BA131" s="104">
        <v>140.44927742583255</v>
      </c>
      <c r="BB131" s="104">
        <v>458.86165837263439</v>
      </c>
      <c r="BC131" s="104">
        <v>55.232458754414274</v>
      </c>
      <c r="BD131" s="104">
        <v>2018.7625030148977</v>
      </c>
      <c r="BE131" s="104">
        <v>3082.467495017791</v>
      </c>
      <c r="BF131" s="104">
        <v>172.99086033241625</v>
      </c>
      <c r="BG131" s="104">
        <v>620.15840820590643</v>
      </c>
      <c r="BH131" s="104">
        <v>2.9003070106638003</v>
      </c>
      <c r="BI131" s="104">
        <v>8.7498599007898417</v>
      </c>
      <c r="BJ131" s="104">
        <v>178.84107465048385</v>
      </c>
      <c r="BK131" s="104">
        <v>17.76521249547126</v>
      </c>
      <c r="BL131" s="104">
        <v>2337.9043396866196</v>
      </c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>
        <v>0</v>
      </c>
      <c r="FN131" s="40"/>
      <c r="FO131" s="40"/>
      <c r="FP131" s="40"/>
      <c r="FQ131" s="40"/>
      <c r="FR131" s="40"/>
      <c r="FS131" s="40"/>
      <c r="FT131" s="105">
        <v>93.04904903216071</v>
      </c>
      <c r="FU131" s="105">
        <v>177.83486736567571</v>
      </c>
      <c r="FV131" s="105">
        <v>208.99985282502641</v>
      </c>
      <c r="FW131" s="105">
        <v>209.36505820906592</v>
      </c>
      <c r="FX131" s="105">
        <v>287.83569437012238</v>
      </c>
      <c r="FY131" s="105">
        <v>364.56275123709975</v>
      </c>
      <c r="FZ131" s="105">
        <v>335.33590155496211</v>
      </c>
      <c r="GA131" s="105">
        <v>635.38804867888462</v>
      </c>
      <c r="GB131" s="105">
        <v>1029.2435611863068</v>
      </c>
      <c r="GC131" s="105">
        <v>210.62192022814637</v>
      </c>
      <c r="GD131" s="105">
        <v>291.75984245495664</v>
      </c>
      <c r="GE131" s="105">
        <v>289.55857304357136</v>
      </c>
      <c r="GF131" s="105">
        <v>607.20316868582097</v>
      </c>
      <c r="GG131" s="105">
        <v>413.87974751689507</v>
      </c>
      <c r="GH131" s="40">
        <v>0</v>
      </c>
      <c r="GI131" s="40"/>
      <c r="GJ131" s="40"/>
      <c r="GK131" s="40"/>
      <c r="GL131" s="40"/>
      <c r="GM131" s="40">
        <v>74.735805087617678</v>
      </c>
      <c r="GN131" s="40">
        <v>-14.3280270157411</v>
      </c>
      <c r="GO131" s="40">
        <v>12807.346617913918</v>
      </c>
      <c r="GP131" s="6">
        <v>84475.043216879538</v>
      </c>
      <c r="GQ131" s="6"/>
      <c r="GR131" s="6">
        <f t="shared" si="12"/>
        <v>18022.392432374487</v>
      </c>
      <c r="GS131" s="6">
        <v>84475.043216879552</v>
      </c>
      <c r="GT131" s="92">
        <v>1.4551915228366852E-11</v>
      </c>
      <c r="GV131" s="2">
        <v>0</v>
      </c>
      <c r="GW131" s="6">
        <v>18022.392432374487</v>
      </c>
      <c r="GX131" s="6">
        <v>84475.043216879552</v>
      </c>
      <c r="GY131" s="92">
        <v>1.4551915228366852E-11</v>
      </c>
    </row>
    <row r="132" spans="2:207" outlineLevel="1" x14ac:dyDescent="0.2">
      <c r="B132" s="103" t="s">
        <v>456</v>
      </c>
      <c r="C132" s="104">
        <v>0</v>
      </c>
      <c r="D132" s="104">
        <v>0</v>
      </c>
      <c r="E132" s="104">
        <v>0</v>
      </c>
      <c r="F132" s="104">
        <v>0</v>
      </c>
      <c r="G132" s="104">
        <v>10.149489456185618</v>
      </c>
      <c r="H132" s="104">
        <v>83.426810582808969</v>
      </c>
      <c r="I132" s="104">
        <v>19.392133644196281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70.493321133203608</v>
      </c>
      <c r="AC132" s="104">
        <v>326.73416581655977</v>
      </c>
      <c r="AD132" s="104">
        <v>32.589416908872984</v>
      </c>
      <c r="AE132" s="104">
        <v>0</v>
      </c>
      <c r="AF132" s="104">
        <v>0</v>
      </c>
      <c r="AG132" s="104">
        <v>142.87629744007043</v>
      </c>
      <c r="AH132" s="104">
        <v>47.606047038339</v>
      </c>
      <c r="AI132" s="104">
        <v>0</v>
      </c>
      <c r="AJ132" s="104">
        <v>1.3606654504240268</v>
      </c>
      <c r="AK132" s="104">
        <v>218.64808494820574</v>
      </c>
      <c r="AL132" s="104">
        <v>3.7383000389274623</v>
      </c>
      <c r="AM132" s="104">
        <v>0</v>
      </c>
      <c r="AN132" s="104">
        <v>18.168220375153901</v>
      </c>
      <c r="AO132" s="104">
        <v>6.0498588286251831</v>
      </c>
      <c r="AP132" s="104">
        <v>0</v>
      </c>
      <c r="AQ132" s="104">
        <v>0</v>
      </c>
      <c r="AR132" s="104">
        <v>0</v>
      </c>
      <c r="AS132" s="104">
        <v>0</v>
      </c>
      <c r="AT132" s="104">
        <v>0</v>
      </c>
      <c r="AU132" s="104">
        <v>0</v>
      </c>
      <c r="AV132" s="104">
        <v>0</v>
      </c>
      <c r="AW132" s="104">
        <v>0</v>
      </c>
      <c r="AX132" s="104">
        <v>0</v>
      </c>
      <c r="AY132" s="104">
        <v>0</v>
      </c>
      <c r="AZ132" s="104">
        <v>0</v>
      </c>
      <c r="BA132" s="104">
        <v>0</v>
      </c>
      <c r="BB132" s="104">
        <v>0</v>
      </c>
      <c r="BC132" s="104">
        <v>0</v>
      </c>
      <c r="BD132" s="104">
        <v>0</v>
      </c>
      <c r="BE132" s="104">
        <v>14.080848576829466</v>
      </c>
      <c r="BF132" s="104">
        <v>0</v>
      </c>
      <c r="BG132" s="104">
        <v>0</v>
      </c>
      <c r="BH132" s="104">
        <v>0</v>
      </c>
      <c r="BI132" s="104">
        <v>0</v>
      </c>
      <c r="BJ132" s="104">
        <v>0</v>
      </c>
      <c r="BK132" s="104">
        <v>0</v>
      </c>
      <c r="BL132" s="104">
        <v>2.7934574180401754</v>
      </c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>
        <v>0</v>
      </c>
      <c r="FN132" s="40"/>
      <c r="FO132" s="40"/>
      <c r="FP132" s="40"/>
      <c r="FQ132" s="40"/>
      <c r="FR132" s="40"/>
      <c r="FS132" s="40"/>
      <c r="FT132" s="105">
        <v>0</v>
      </c>
      <c r="FU132" s="105">
        <v>0</v>
      </c>
      <c r="FV132" s="105">
        <v>0</v>
      </c>
      <c r="FW132" s="105">
        <v>0</v>
      </c>
      <c r="FX132" s="105">
        <v>0</v>
      </c>
      <c r="FY132" s="105">
        <v>0</v>
      </c>
      <c r="FZ132" s="105">
        <v>0</v>
      </c>
      <c r="GA132" s="105">
        <v>0</v>
      </c>
      <c r="GB132" s="105">
        <v>0</v>
      </c>
      <c r="GC132" s="105">
        <v>0</v>
      </c>
      <c r="GD132" s="105">
        <v>0</v>
      </c>
      <c r="GE132" s="105">
        <v>0</v>
      </c>
      <c r="GF132" s="105">
        <v>0</v>
      </c>
      <c r="GG132" s="105">
        <v>0</v>
      </c>
      <c r="GH132" s="40">
        <v>0</v>
      </c>
      <c r="GI132" s="40"/>
      <c r="GJ132" s="40"/>
      <c r="GK132" s="40"/>
      <c r="GL132" s="40"/>
      <c r="GM132" s="40">
        <v>19021.258725817421</v>
      </c>
      <c r="GN132" s="40">
        <v>-7267.2170625159306</v>
      </c>
      <c r="GO132" s="40">
        <v>9450.8778594501418</v>
      </c>
      <c r="GP132" s="6">
        <v>22203.026640408076</v>
      </c>
      <c r="GQ132" s="6"/>
      <c r="GR132" s="6">
        <f t="shared" si="12"/>
        <v>21204.919522751632</v>
      </c>
      <c r="GS132" s="6">
        <v>22203.026640408065</v>
      </c>
      <c r="GT132" s="92">
        <v>-1.0913936421275139E-11</v>
      </c>
      <c r="GV132" s="2">
        <v>0</v>
      </c>
      <c r="GW132" s="6">
        <v>21204.919522751632</v>
      </c>
      <c r="GX132" s="6">
        <v>22203.02664040809</v>
      </c>
      <c r="GY132" s="92">
        <v>1.4551915228366852E-11</v>
      </c>
    </row>
    <row r="133" spans="2:207" outlineLevel="1" x14ac:dyDescent="0.2">
      <c r="B133" s="103" t="s">
        <v>457</v>
      </c>
      <c r="C133" s="104">
        <v>0</v>
      </c>
      <c r="D133" s="104">
        <v>0</v>
      </c>
      <c r="E133" s="104">
        <v>0</v>
      </c>
      <c r="F133" s="104">
        <v>384.91766053198381</v>
      </c>
      <c r="G133" s="104">
        <v>427.5093489009476</v>
      </c>
      <c r="H133" s="104">
        <v>3457.5739356558302</v>
      </c>
      <c r="I133" s="104">
        <v>1075.4500725866167</v>
      </c>
      <c r="J133" s="104">
        <v>0</v>
      </c>
      <c r="K133" s="104">
        <v>0</v>
      </c>
      <c r="L133" s="104">
        <v>0</v>
      </c>
      <c r="M133" s="104">
        <v>0</v>
      </c>
      <c r="N133" s="104">
        <v>0</v>
      </c>
      <c r="O133" s="104">
        <v>0</v>
      </c>
      <c r="P133" s="104">
        <v>0</v>
      </c>
      <c r="Q133" s="104">
        <v>0</v>
      </c>
      <c r="R133" s="104">
        <v>0</v>
      </c>
      <c r="S133" s="104">
        <v>0</v>
      </c>
      <c r="T133" s="104">
        <v>0</v>
      </c>
      <c r="U133" s="104">
        <v>0</v>
      </c>
      <c r="V133" s="104">
        <v>0</v>
      </c>
      <c r="W133" s="104">
        <v>0</v>
      </c>
      <c r="X133" s="104">
        <v>0</v>
      </c>
      <c r="Y133" s="104">
        <v>0</v>
      </c>
      <c r="Z133" s="104">
        <v>0</v>
      </c>
      <c r="AA133" s="104">
        <v>0</v>
      </c>
      <c r="AB133" s="104">
        <v>1.3752419736935413</v>
      </c>
      <c r="AC133" s="104">
        <v>756.25230532842932</v>
      </c>
      <c r="AD133" s="104">
        <v>0</v>
      </c>
      <c r="AE133" s="104">
        <v>0</v>
      </c>
      <c r="AF133" s="104">
        <v>0</v>
      </c>
      <c r="AG133" s="104">
        <v>0</v>
      </c>
      <c r="AH133" s="104">
        <v>0</v>
      </c>
      <c r="AI133" s="104">
        <v>0</v>
      </c>
      <c r="AJ133" s="104">
        <v>0</v>
      </c>
      <c r="AK133" s="104">
        <v>0</v>
      </c>
      <c r="AL133" s="104">
        <v>486.8551014628095</v>
      </c>
      <c r="AM133" s="104">
        <v>313.10616327246464</v>
      </c>
      <c r="AN133" s="104">
        <v>0</v>
      </c>
      <c r="AO133" s="104">
        <v>0</v>
      </c>
      <c r="AP133" s="104">
        <v>0</v>
      </c>
      <c r="AQ133" s="104">
        <v>0</v>
      </c>
      <c r="AR133" s="104">
        <v>0</v>
      </c>
      <c r="AS133" s="104">
        <v>0</v>
      </c>
      <c r="AT133" s="104">
        <v>0</v>
      </c>
      <c r="AU133" s="104">
        <v>0</v>
      </c>
      <c r="AV133" s="104">
        <v>0</v>
      </c>
      <c r="AW133" s="104">
        <v>0</v>
      </c>
      <c r="AX133" s="104">
        <v>0</v>
      </c>
      <c r="AY133" s="104">
        <v>0</v>
      </c>
      <c r="AZ133" s="104">
        <v>1009.0222801006082</v>
      </c>
      <c r="BA133" s="104">
        <v>89.510582183351772</v>
      </c>
      <c r="BB133" s="104">
        <v>292.43991094105837</v>
      </c>
      <c r="BC133" s="104">
        <v>35.200533807128643</v>
      </c>
      <c r="BD133" s="104">
        <v>1286.5897941240542</v>
      </c>
      <c r="BE133" s="104">
        <v>0</v>
      </c>
      <c r="BF133" s="104">
        <v>0</v>
      </c>
      <c r="BG133" s="104">
        <v>0</v>
      </c>
      <c r="BH133" s="104">
        <v>0</v>
      </c>
      <c r="BI133" s="104">
        <v>0</v>
      </c>
      <c r="BJ133" s="104">
        <v>0</v>
      </c>
      <c r="BK133" s="104">
        <v>0</v>
      </c>
      <c r="BL133" s="104">
        <v>49.175051180542049</v>
      </c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>
        <v>0</v>
      </c>
      <c r="FN133" s="40"/>
      <c r="FO133" s="40"/>
      <c r="FP133" s="40"/>
      <c r="FQ133" s="40"/>
      <c r="FR133" s="40"/>
      <c r="FS133" s="40"/>
      <c r="FT133" s="105">
        <v>0.15005492654252645</v>
      </c>
      <c r="FU133" s="105">
        <v>1.0083990255335056</v>
      </c>
      <c r="FV133" s="105">
        <v>0.52241150007233017</v>
      </c>
      <c r="FW133" s="105">
        <v>4.8364973526165338</v>
      </c>
      <c r="FX133" s="105">
        <v>1.4711112229518704</v>
      </c>
      <c r="FY133" s="105">
        <v>3.3994918054231849</v>
      </c>
      <c r="FZ133" s="105">
        <v>6.0428582051771835</v>
      </c>
      <c r="GA133" s="105">
        <v>41.632352139150584</v>
      </c>
      <c r="GB133" s="105">
        <v>55.040514125891285</v>
      </c>
      <c r="GC133" s="105">
        <v>22.881278679201031</v>
      </c>
      <c r="GD133" s="105">
        <v>14.129876434288477</v>
      </c>
      <c r="GE133" s="105">
        <v>35.538309296834129</v>
      </c>
      <c r="GF133" s="105">
        <v>65.42605402451008</v>
      </c>
      <c r="GG133" s="105">
        <v>161.7043728922161</v>
      </c>
      <c r="GH133" s="40">
        <v>0</v>
      </c>
      <c r="GI133" s="40"/>
      <c r="GJ133" s="40"/>
      <c r="GK133" s="40"/>
      <c r="GL133" s="40"/>
      <c r="GM133" s="40">
        <v>11847.009182061998</v>
      </c>
      <c r="GN133" s="40">
        <v>57.841211052837025</v>
      </c>
      <c r="GO133" s="40">
        <v>4719.0899529487451</v>
      </c>
      <c r="GP133" s="6">
        <v>26702.701909743511</v>
      </c>
      <c r="GQ133" s="6"/>
      <c r="GR133" s="6">
        <f t="shared" si="12"/>
        <v>17037.723927693987</v>
      </c>
      <c r="GS133" s="6">
        <v>26702.701909743515</v>
      </c>
      <c r="GT133" s="92">
        <v>3.637978807091713E-12</v>
      </c>
      <c r="GV133" s="2">
        <v>0</v>
      </c>
      <c r="GW133" s="6">
        <v>17037.723927693987</v>
      </c>
      <c r="GX133" s="6">
        <v>26702.701909743522</v>
      </c>
      <c r="GY133" s="92">
        <v>1.0913936421275139E-11</v>
      </c>
    </row>
    <row r="134" spans="2:207" outlineLevel="1" x14ac:dyDescent="0.2">
      <c r="B134" s="103" t="s">
        <v>458</v>
      </c>
      <c r="C134" s="104">
        <v>0</v>
      </c>
      <c r="D134" s="104">
        <v>0</v>
      </c>
      <c r="E134" s="104">
        <v>0</v>
      </c>
      <c r="F134" s="104">
        <v>135.31030860316977</v>
      </c>
      <c r="G134" s="104">
        <v>69.98287549524153</v>
      </c>
      <c r="H134" s="104">
        <v>568.22598291393012</v>
      </c>
      <c r="I134" s="104">
        <v>165.01150434718011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74.518704487055331</v>
      </c>
      <c r="AC134" s="104">
        <v>1345.037308755278</v>
      </c>
      <c r="AD134" s="104">
        <v>119.27443570339322</v>
      </c>
      <c r="AE134" s="104">
        <v>0</v>
      </c>
      <c r="AF134" s="104">
        <v>0</v>
      </c>
      <c r="AG134" s="104">
        <v>1838.9289306277669</v>
      </c>
      <c r="AH134" s="104">
        <v>17.885853673110439</v>
      </c>
      <c r="AI134" s="104">
        <v>9.8304538801369967E-2</v>
      </c>
      <c r="AJ134" s="104">
        <v>0</v>
      </c>
      <c r="AK134" s="104">
        <v>0</v>
      </c>
      <c r="AL134" s="104">
        <v>27.481504498993552</v>
      </c>
      <c r="AM134" s="104">
        <v>102.60963308897014</v>
      </c>
      <c r="AN134" s="104">
        <v>0</v>
      </c>
      <c r="AO134" s="104">
        <v>0</v>
      </c>
      <c r="AP134" s="104">
        <v>0</v>
      </c>
      <c r="AQ134" s="104">
        <v>0</v>
      </c>
      <c r="AR134" s="104">
        <v>203.83527214105888</v>
      </c>
      <c r="AS134" s="104">
        <v>5.3778592054759562</v>
      </c>
      <c r="AT134" s="104">
        <v>47.757531280919416</v>
      </c>
      <c r="AU134" s="104">
        <v>54.327678950708226</v>
      </c>
      <c r="AV134" s="104">
        <v>3.8888354073032518</v>
      </c>
      <c r="AW134" s="104">
        <v>0</v>
      </c>
      <c r="AX134" s="104">
        <v>0</v>
      </c>
      <c r="AY134" s="104">
        <v>0</v>
      </c>
      <c r="AZ134" s="104">
        <v>252.37076373132317</v>
      </c>
      <c r="BA134" s="104">
        <v>22.387864401997511</v>
      </c>
      <c r="BB134" s="104">
        <v>73.143363755115061</v>
      </c>
      <c r="BC134" s="104">
        <v>8.8041520741577344</v>
      </c>
      <c r="BD134" s="104">
        <v>321.79433036621981</v>
      </c>
      <c r="BE134" s="104">
        <v>309.43719966767105</v>
      </c>
      <c r="BF134" s="104">
        <v>197.61672657222178</v>
      </c>
      <c r="BG134" s="104">
        <v>708.44017049250556</v>
      </c>
      <c r="BH134" s="104">
        <v>3.3131760627168738</v>
      </c>
      <c r="BI134" s="104">
        <v>9.9954336795711889</v>
      </c>
      <c r="BJ134" s="104">
        <v>204.29973976443864</v>
      </c>
      <c r="BK134" s="104">
        <v>20.294153882906695</v>
      </c>
      <c r="BL134" s="104">
        <v>229.98728797910931</v>
      </c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>
        <v>0</v>
      </c>
      <c r="FN134" s="40"/>
      <c r="FO134" s="40"/>
      <c r="FP134" s="40"/>
      <c r="FQ134" s="40"/>
      <c r="FR134" s="40"/>
      <c r="FS134" s="40"/>
      <c r="FT134" s="105">
        <v>0</v>
      </c>
      <c r="FU134" s="105">
        <v>0</v>
      </c>
      <c r="FV134" s="105">
        <v>0</v>
      </c>
      <c r="FW134" s="105">
        <v>0</v>
      </c>
      <c r="FX134" s="105">
        <v>0</v>
      </c>
      <c r="FY134" s="105">
        <v>0</v>
      </c>
      <c r="FZ134" s="105">
        <v>0</v>
      </c>
      <c r="GA134" s="105">
        <v>0</v>
      </c>
      <c r="GB134" s="105">
        <v>0</v>
      </c>
      <c r="GC134" s="105">
        <v>0</v>
      </c>
      <c r="GD134" s="105">
        <v>0</v>
      </c>
      <c r="GE134" s="105">
        <v>0</v>
      </c>
      <c r="GF134" s="105">
        <v>0</v>
      </c>
      <c r="GG134" s="105">
        <v>0</v>
      </c>
      <c r="GH134" s="40">
        <v>0</v>
      </c>
      <c r="GI134" s="40"/>
      <c r="GJ134" s="40"/>
      <c r="GK134" s="40"/>
      <c r="GL134" s="40"/>
      <c r="GM134" s="40">
        <v>2247.7351682334079</v>
      </c>
      <c r="GN134" s="40">
        <v>8.7158145193388918</v>
      </c>
      <c r="GO134" s="40">
        <v>5123.173527336091</v>
      </c>
      <c r="GP134" s="6">
        <v>14521.061396237146</v>
      </c>
      <c r="GQ134" s="6"/>
      <c r="GR134" s="6">
        <f t="shared" si="12"/>
        <v>7379.6245100888373</v>
      </c>
      <c r="GS134" s="6">
        <v>14521.06139623715</v>
      </c>
      <c r="GT134" s="92">
        <v>3.637978807091713E-12</v>
      </c>
      <c r="GV134" s="2">
        <v>0</v>
      </c>
      <c r="GW134" s="6">
        <v>7379.6245100888373</v>
      </c>
      <c r="GX134" s="6">
        <v>14521.061396237152</v>
      </c>
      <c r="GY134" s="92">
        <v>5.4569682106375694E-12</v>
      </c>
    </row>
    <row r="135" spans="2:207" outlineLevel="1" x14ac:dyDescent="0.2">
      <c r="B135" s="103" t="s">
        <v>459</v>
      </c>
      <c r="C135" s="104">
        <v>858.02782644903743</v>
      </c>
      <c r="D135" s="104">
        <v>91.845625833599584</v>
      </c>
      <c r="E135" s="104">
        <v>10.91023269202816</v>
      </c>
      <c r="F135" s="104">
        <v>47.496753718202498</v>
      </c>
      <c r="G135" s="104">
        <v>54.082770324933598</v>
      </c>
      <c r="H135" s="104">
        <v>428.74014381379368</v>
      </c>
      <c r="I135" s="104">
        <v>128.45758026583374</v>
      </c>
      <c r="J135" s="104">
        <v>0</v>
      </c>
      <c r="K135" s="104">
        <v>0</v>
      </c>
      <c r="L135" s="104">
        <v>3.7070323389218382E-2</v>
      </c>
      <c r="M135" s="104">
        <v>0</v>
      </c>
      <c r="N135" s="104">
        <v>0</v>
      </c>
      <c r="O135" s="104">
        <v>0</v>
      </c>
      <c r="P135" s="104">
        <v>0</v>
      </c>
      <c r="Q135" s="104">
        <v>0</v>
      </c>
      <c r="R135" s="104">
        <v>0</v>
      </c>
      <c r="S135" s="104">
        <v>0</v>
      </c>
      <c r="T135" s="104">
        <v>0</v>
      </c>
      <c r="U135" s="104">
        <v>0</v>
      </c>
      <c r="V135" s="104">
        <v>0</v>
      </c>
      <c r="W135" s="104">
        <v>0</v>
      </c>
      <c r="X135" s="104">
        <v>0</v>
      </c>
      <c r="Y135" s="104">
        <v>0</v>
      </c>
      <c r="Z135" s="104">
        <v>0</v>
      </c>
      <c r="AA135" s="104">
        <v>0</v>
      </c>
      <c r="AB135" s="104">
        <v>33.322695466096974</v>
      </c>
      <c r="AC135" s="104">
        <v>1063.2334848970156</v>
      </c>
      <c r="AD135" s="104">
        <v>0</v>
      </c>
      <c r="AE135" s="104">
        <v>0</v>
      </c>
      <c r="AF135" s="104">
        <v>0</v>
      </c>
      <c r="AG135" s="104">
        <v>4.3768973477306137</v>
      </c>
      <c r="AH135" s="104">
        <v>0</v>
      </c>
      <c r="AI135" s="104">
        <v>0</v>
      </c>
      <c r="AJ135" s="104">
        <v>0</v>
      </c>
      <c r="AK135" s="104">
        <v>0</v>
      </c>
      <c r="AL135" s="104">
        <v>134.86286379392894</v>
      </c>
      <c r="AM135" s="104">
        <v>0</v>
      </c>
      <c r="AN135" s="104">
        <v>3083.8264909773297</v>
      </c>
      <c r="AO135" s="104">
        <v>1026.8873086048814</v>
      </c>
      <c r="AP135" s="104">
        <v>0</v>
      </c>
      <c r="AQ135" s="104">
        <v>0</v>
      </c>
      <c r="AR135" s="104">
        <v>506.04878022888602</v>
      </c>
      <c r="AS135" s="104">
        <v>13.351266749727463</v>
      </c>
      <c r="AT135" s="104">
        <v>118.56456539091343</v>
      </c>
      <c r="AU135" s="104">
        <v>134.87585038124962</v>
      </c>
      <c r="AV135" s="104">
        <v>9.6545626958607862</v>
      </c>
      <c r="AW135" s="104">
        <v>0</v>
      </c>
      <c r="AX135" s="104">
        <v>0</v>
      </c>
      <c r="AY135" s="104">
        <v>0</v>
      </c>
      <c r="AZ135" s="104">
        <v>432.5580831877794</v>
      </c>
      <c r="BA135" s="104">
        <v>38.372320032556125</v>
      </c>
      <c r="BB135" s="104">
        <v>125.36615872897644</v>
      </c>
      <c r="BC135" s="104">
        <v>15.090128069005647</v>
      </c>
      <c r="BD135" s="104">
        <v>551.54858932994648</v>
      </c>
      <c r="BE135" s="104">
        <v>103.09629754945223</v>
      </c>
      <c r="BF135" s="104">
        <v>0</v>
      </c>
      <c r="BG135" s="104">
        <v>0</v>
      </c>
      <c r="BH135" s="104">
        <v>0</v>
      </c>
      <c r="BI135" s="104">
        <v>0</v>
      </c>
      <c r="BJ135" s="104">
        <v>0</v>
      </c>
      <c r="BK135" s="104">
        <v>0</v>
      </c>
      <c r="BL135" s="104">
        <v>62.852673787636505</v>
      </c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>
        <v>0</v>
      </c>
      <c r="FN135" s="40"/>
      <c r="FO135" s="40"/>
      <c r="FP135" s="40"/>
      <c r="FQ135" s="40"/>
      <c r="FR135" s="40"/>
      <c r="FS135" s="40"/>
      <c r="FT135" s="105">
        <v>0</v>
      </c>
      <c r="FU135" s="105">
        <v>0</v>
      </c>
      <c r="FV135" s="105">
        <v>0</v>
      </c>
      <c r="FW135" s="105">
        <v>0</v>
      </c>
      <c r="FX135" s="105">
        <v>0</v>
      </c>
      <c r="FY135" s="105">
        <v>0</v>
      </c>
      <c r="FZ135" s="105">
        <v>0</v>
      </c>
      <c r="GA135" s="105">
        <v>0</v>
      </c>
      <c r="GB135" s="105">
        <v>0</v>
      </c>
      <c r="GC135" s="105">
        <v>0</v>
      </c>
      <c r="GD135" s="105">
        <v>0</v>
      </c>
      <c r="GE135" s="105">
        <v>0</v>
      </c>
      <c r="GF135" s="105">
        <v>0</v>
      </c>
      <c r="GG135" s="105">
        <v>0</v>
      </c>
      <c r="GH135" s="40">
        <v>0</v>
      </c>
      <c r="GI135" s="40"/>
      <c r="GJ135" s="40"/>
      <c r="GK135" s="40"/>
      <c r="GL135" s="40"/>
      <c r="GM135" s="40">
        <v>4016.5415568887265</v>
      </c>
      <c r="GN135" s="40">
        <v>199.96543121974537</v>
      </c>
      <c r="GO135" s="40">
        <v>3272.8559682847963</v>
      </c>
      <c r="GP135" s="6">
        <v>16566.84997703306</v>
      </c>
      <c r="GQ135" s="6"/>
      <c r="GR135" s="6">
        <f t="shared" si="12"/>
        <v>7489.3629563932682</v>
      </c>
      <c r="GS135" s="6">
        <v>16566.849977033064</v>
      </c>
      <c r="GT135" s="92">
        <v>3.637978807091713E-12</v>
      </c>
      <c r="GV135" s="2">
        <v>0</v>
      </c>
      <c r="GW135" s="6">
        <v>7489.3629563932682</v>
      </c>
      <c r="GX135" s="6">
        <v>16566.84997703306</v>
      </c>
      <c r="GY135" s="92">
        <v>0</v>
      </c>
    </row>
    <row r="136" spans="2:207" outlineLevel="1" x14ac:dyDescent="0.2">
      <c r="B136" s="103" t="s">
        <v>460</v>
      </c>
      <c r="C136" s="104">
        <v>339.03977918855759</v>
      </c>
      <c r="D136" s="104">
        <v>35.615494009210749</v>
      </c>
      <c r="E136" s="104">
        <v>4.9358425520476059</v>
      </c>
      <c r="F136" s="104">
        <v>95.095654950577725</v>
      </c>
      <c r="G136" s="104">
        <v>29.662423061393195</v>
      </c>
      <c r="H136" s="104">
        <v>235.71360428794898</v>
      </c>
      <c r="I136" s="104">
        <v>72.027889330029438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4.9593267731562394</v>
      </c>
      <c r="X136" s="104">
        <v>0</v>
      </c>
      <c r="Y136" s="104">
        <v>0</v>
      </c>
      <c r="Z136" s="104">
        <v>547.29318143519924</v>
      </c>
      <c r="AA136" s="104">
        <v>0</v>
      </c>
      <c r="AB136" s="104">
        <v>488.00339109845146</v>
      </c>
      <c r="AC136" s="104">
        <v>2137.0424041205283</v>
      </c>
      <c r="AD136" s="104">
        <v>673.19025840029678</v>
      </c>
      <c r="AE136" s="104">
        <v>1.4519873314014522E-2</v>
      </c>
      <c r="AF136" s="104">
        <v>0</v>
      </c>
      <c r="AG136" s="104">
        <v>317.18692369817688</v>
      </c>
      <c r="AH136" s="104">
        <v>34.398874615186912</v>
      </c>
      <c r="AI136" s="104">
        <v>0.11074320232814221</v>
      </c>
      <c r="AJ136" s="104">
        <v>0.82183509436996149</v>
      </c>
      <c r="AK136" s="104">
        <v>586.80362938703763</v>
      </c>
      <c r="AL136" s="104">
        <v>56.83961839340455</v>
      </c>
      <c r="AM136" s="104">
        <v>98.467669841555235</v>
      </c>
      <c r="AN136" s="104">
        <v>931.61829887952865</v>
      </c>
      <c r="AO136" s="104">
        <v>310.22076318130701</v>
      </c>
      <c r="AP136" s="104">
        <v>0</v>
      </c>
      <c r="AQ136" s="104">
        <v>13.023561370520689</v>
      </c>
      <c r="AR136" s="104">
        <v>0</v>
      </c>
      <c r="AS136" s="104">
        <v>0</v>
      </c>
      <c r="AT136" s="104">
        <v>0</v>
      </c>
      <c r="AU136" s="104">
        <v>0</v>
      </c>
      <c r="AV136" s="104">
        <v>0</v>
      </c>
      <c r="AW136" s="104">
        <v>6.0087731661946968</v>
      </c>
      <c r="AX136" s="104">
        <v>0.67898654008842296</v>
      </c>
      <c r="AY136" s="104">
        <v>0.31685117679387775</v>
      </c>
      <c r="AZ136" s="104">
        <v>580.33750966198374</v>
      </c>
      <c r="BA136" s="104">
        <v>51.481864547700319</v>
      </c>
      <c r="BB136" s="104">
        <v>168.19633519498467</v>
      </c>
      <c r="BC136" s="104">
        <v>20.245529289170495</v>
      </c>
      <c r="BD136" s="104">
        <v>739.98001015291629</v>
      </c>
      <c r="BE136" s="104">
        <v>93.763645375038891</v>
      </c>
      <c r="BF136" s="104">
        <v>0</v>
      </c>
      <c r="BG136" s="104">
        <v>0</v>
      </c>
      <c r="BH136" s="104">
        <v>0</v>
      </c>
      <c r="BI136" s="104">
        <v>0</v>
      </c>
      <c r="BJ136" s="104">
        <v>0</v>
      </c>
      <c r="BK136" s="104">
        <v>0</v>
      </c>
      <c r="BL136" s="104">
        <v>23.753580675995739</v>
      </c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>
        <v>0</v>
      </c>
      <c r="FN136" s="40"/>
      <c r="FO136" s="40"/>
      <c r="FP136" s="40"/>
      <c r="FQ136" s="40"/>
      <c r="FR136" s="40"/>
      <c r="FS136" s="40"/>
      <c r="FT136" s="105">
        <v>0.15044974697653415</v>
      </c>
      <c r="FU136" s="105">
        <v>1.0110522975725362</v>
      </c>
      <c r="FV136" s="105">
        <v>0.52378605497660191</v>
      </c>
      <c r="FW136" s="105">
        <v>4.8492230126653961</v>
      </c>
      <c r="FX136" s="105">
        <v>1.4749819707167222</v>
      </c>
      <c r="FY136" s="105">
        <v>3.4084364556319362</v>
      </c>
      <c r="FZ136" s="105">
        <v>6.0587580090302673</v>
      </c>
      <c r="GA136" s="105">
        <v>41.741894049696803</v>
      </c>
      <c r="GB136" s="105">
        <v>55.185335226910141</v>
      </c>
      <c r="GC136" s="105">
        <v>22.941483276190478</v>
      </c>
      <c r="GD136" s="105">
        <v>14.167054580150152</v>
      </c>
      <c r="GE136" s="105">
        <v>35.631816727904706</v>
      </c>
      <c r="GF136" s="105">
        <v>65.598201275123984</v>
      </c>
      <c r="GG136" s="105">
        <v>162.1298450320339</v>
      </c>
      <c r="GH136" s="40">
        <v>0</v>
      </c>
      <c r="GI136" s="40"/>
      <c r="GJ136" s="40"/>
      <c r="GK136" s="40"/>
      <c r="GL136" s="40"/>
      <c r="GM136" s="40">
        <v>12977.688294371559</v>
      </c>
      <c r="GN136" s="40">
        <v>13.036536285493639</v>
      </c>
      <c r="GO136" s="40">
        <v>17737.823473910456</v>
      </c>
      <c r="GP136" s="6">
        <v>39840.269394808085</v>
      </c>
      <c r="GQ136" s="6"/>
      <c r="GR136" s="6">
        <f t="shared" ref="GR136:GR179" si="13">SUM(FT136:GO136)</f>
        <v>31143.420622283091</v>
      </c>
      <c r="GS136" s="6">
        <v>39840.269394808107</v>
      </c>
      <c r="GT136" s="92">
        <v>2.1827872842550278E-11</v>
      </c>
      <c r="GV136" s="2">
        <v>0</v>
      </c>
      <c r="GW136" s="6">
        <v>31143.420622283091</v>
      </c>
      <c r="GX136" s="6">
        <v>39840.269394808056</v>
      </c>
      <c r="GY136" s="92">
        <v>-2.9103830456733704E-11</v>
      </c>
    </row>
    <row r="137" spans="2:207" outlineLevel="1" x14ac:dyDescent="0.2">
      <c r="B137" s="103" t="s">
        <v>461</v>
      </c>
      <c r="C137" s="104">
        <v>3460.1384894846574</v>
      </c>
      <c r="D137" s="104">
        <v>369.77208832030544</v>
      </c>
      <c r="E137" s="104">
        <v>33.102737823821286</v>
      </c>
      <c r="F137" s="104">
        <v>2486.5939688018843</v>
      </c>
      <c r="G137" s="104">
        <v>1312.3944777800393</v>
      </c>
      <c r="H137" s="104">
        <v>10645.468334026767</v>
      </c>
      <c r="I137" s="104">
        <v>2540.7317850324848</v>
      </c>
      <c r="J137" s="104">
        <v>0</v>
      </c>
      <c r="K137" s="104">
        <v>0</v>
      </c>
      <c r="L137" s="104">
        <v>0</v>
      </c>
      <c r="M137" s="104">
        <v>0</v>
      </c>
      <c r="N137" s="104">
        <v>0</v>
      </c>
      <c r="O137" s="104">
        <v>0</v>
      </c>
      <c r="P137" s="104">
        <v>48.89803012012699</v>
      </c>
      <c r="Q137" s="104">
        <v>0</v>
      </c>
      <c r="R137" s="104">
        <v>0.69201751596729677</v>
      </c>
      <c r="S137" s="104">
        <v>0</v>
      </c>
      <c r="T137" s="104">
        <v>2.7556446787400373</v>
      </c>
      <c r="U137" s="104">
        <v>0</v>
      </c>
      <c r="V137" s="104">
        <v>0</v>
      </c>
      <c r="W137" s="104">
        <v>0</v>
      </c>
      <c r="X137" s="104">
        <v>0</v>
      </c>
      <c r="Y137" s="104">
        <v>0</v>
      </c>
      <c r="Z137" s="104">
        <v>0</v>
      </c>
      <c r="AA137" s="104">
        <v>0</v>
      </c>
      <c r="AB137" s="104">
        <v>414.61093866537482</v>
      </c>
      <c r="AC137" s="104">
        <v>2810.2790216237099</v>
      </c>
      <c r="AD137" s="104">
        <v>245.47006115445589</v>
      </c>
      <c r="AE137" s="104">
        <v>2.496898170015209E-2</v>
      </c>
      <c r="AF137" s="104">
        <v>101.21459359284368</v>
      </c>
      <c r="AG137" s="104">
        <v>845.33698526399371</v>
      </c>
      <c r="AH137" s="104">
        <v>51.638431544562479</v>
      </c>
      <c r="AI137" s="104">
        <v>2.8324086549586904</v>
      </c>
      <c r="AJ137" s="104">
        <v>0</v>
      </c>
      <c r="AK137" s="104">
        <v>377.93239723661043</v>
      </c>
      <c r="AL137" s="104">
        <v>35.001378409989847</v>
      </c>
      <c r="AM137" s="104">
        <v>2616.2734348586446</v>
      </c>
      <c r="AN137" s="104">
        <v>565.24514774752777</v>
      </c>
      <c r="AO137" s="104">
        <v>188.22170124149446</v>
      </c>
      <c r="AP137" s="104">
        <v>0</v>
      </c>
      <c r="AQ137" s="104">
        <v>0</v>
      </c>
      <c r="AR137" s="104">
        <v>21.419478837622105</v>
      </c>
      <c r="AS137" s="104">
        <v>0.56511780369794895</v>
      </c>
      <c r="AT137" s="104">
        <v>5.018471140444273</v>
      </c>
      <c r="AU137" s="104">
        <v>5.7088773515899147</v>
      </c>
      <c r="AV137" s="104">
        <v>0.40864776091956151</v>
      </c>
      <c r="AW137" s="104">
        <v>0</v>
      </c>
      <c r="AX137" s="104">
        <v>0</v>
      </c>
      <c r="AY137" s="104">
        <v>0</v>
      </c>
      <c r="AZ137" s="104">
        <v>1466.8999247791305</v>
      </c>
      <c r="BA137" s="104">
        <v>130.12900592273476</v>
      </c>
      <c r="BB137" s="104">
        <v>425.14431229701546</v>
      </c>
      <c r="BC137" s="104">
        <v>51.173954643303894</v>
      </c>
      <c r="BD137" s="104">
        <v>1870.422992061857</v>
      </c>
      <c r="BE137" s="104">
        <v>1343.5303681059445</v>
      </c>
      <c r="BF137" s="104">
        <v>28.304898026215284</v>
      </c>
      <c r="BG137" s="104">
        <v>101.47079719016942</v>
      </c>
      <c r="BH137" s="104">
        <v>0.47455047018397623</v>
      </c>
      <c r="BI137" s="104">
        <v>1.4316588266757968</v>
      </c>
      <c r="BJ137" s="104">
        <v>29.26211460668144</v>
      </c>
      <c r="BK137" s="104">
        <v>2.9067577732144692</v>
      </c>
      <c r="BL137" s="104">
        <v>429.91086181522809</v>
      </c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>
        <v>0</v>
      </c>
      <c r="FN137" s="40"/>
      <c r="FO137" s="40"/>
      <c r="FP137" s="40"/>
      <c r="FQ137" s="40"/>
      <c r="FR137" s="40"/>
      <c r="FS137" s="40"/>
      <c r="FT137" s="105">
        <v>0.36624289786136394</v>
      </c>
      <c r="FU137" s="105">
        <v>2.4612252981064198</v>
      </c>
      <c r="FV137" s="105">
        <v>1.2750631123621816</v>
      </c>
      <c r="FW137" s="105">
        <v>11.804562813997899</v>
      </c>
      <c r="FX137" s="105">
        <v>3.5905787952758308</v>
      </c>
      <c r="FY137" s="105">
        <v>8.2972266140245345</v>
      </c>
      <c r="FZ137" s="105">
        <v>14.748958607514902</v>
      </c>
      <c r="GA137" s="105">
        <v>101.61314688928934</v>
      </c>
      <c r="GB137" s="105">
        <v>134.33879085291349</v>
      </c>
      <c r="GC137" s="105">
        <v>55.846922212640962</v>
      </c>
      <c r="GD137" s="105">
        <v>34.487150878383133</v>
      </c>
      <c r="GE137" s="105">
        <v>86.739260628522359</v>
      </c>
      <c r="GF137" s="105">
        <v>159.68704376247049</v>
      </c>
      <c r="GG137" s="105">
        <v>394.67599957883181</v>
      </c>
      <c r="GH137" s="40">
        <v>0</v>
      </c>
      <c r="GI137" s="40"/>
      <c r="GJ137" s="40"/>
      <c r="GK137" s="40"/>
      <c r="GL137" s="40"/>
      <c r="GM137" s="40">
        <v>84311.532812867707</v>
      </c>
      <c r="GN137" s="40">
        <v>11.148676022115978</v>
      </c>
      <c r="GO137" s="40">
        <v>8721.3091634990196</v>
      </c>
      <c r="GP137" s="6">
        <v>129122.73465730433</v>
      </c>
      <c r="GQ137" s="6"/>
      <c r="GR137" s="6">
        <f t="shared" si="13"/>
        <v>94053.922825331043</v>
      </c>
      <c r="GS137" s="6">
        <v>129122.73465730436</v>
      </c>
      <c r="GT137" s="92">
        <v>2.9103830456733704E-11</v>
      </c>
      <c r="GV137" s="2">
        <v>0</v>
      </c>
      <c r="GW137" s="6">
        <v>94053.922825331043</v>
      </c>
      <c r="GX137" s="6">
        <v>129122.73465730433</v>
      </c>
      <c r="GY137" s="92">
        <v>0</v>
      </c>
    </row>
    <row r="138" spans="2:207" outlineLevel="1" x14ac:dyDescent="0.2">
      <c r="B138" s="103" t="s">
        <v>462</v>
      </c>
      <c r="C138" s="104">
        <v>0</v>
      </c>
      <c r="D138" s="104">
        <v>0</v>
      </c>
      <c r="E138" s="104">
        <v>0</v>
      </c>
      <c r="F138" s="104">
        <v>12.944976910156754</v>
      </c>
      <c r="G138" s="104">
        <v>11.255812638612991</v>
      </c>
      <c r="H138" s="104">
        <v>97.534126772792604</v>
      </c>
      <c r="I138" s="104">
        <v>24.775113186127758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99.701060269474212</v>
      </c>
      <c r="AC138" s="104">
        <v>1890.1919000861135</v>
      </c>
      <c r="AD138" s="104">
        <v>0</v>
      </c>
      <c r="AE138" s="104">
        <v>0</v>
      </c>
      <c r="AF138" s="104">
        <v>0</v>
      </c>
      <c r="AG138" s="104">
        <v>1.2472928645282219E-2</v>
      </c>
      <c r="AH138" s="104">
        <v>0</v>
      </c>
      <c r="AI138" s="104">
        <v>0</v>
      </c>
      <c r="AJ138" s="104">
        <v>0</v>
      </c>
      <c r="AK138" s="104">
        <v>56.981659291383238</v>
      </c>
      <c r="AL138" s="104">
        <v>70.681309021889703</v>
      </c>
      <c r="AM138" s="104">
        <v>53.160996041896809</v>
      </c>
      <c r="AN138" s="104">
        <v>25.007869732027999</v>
      </c>
      <c r="AO138" s="104">
        <v>0</v>
      </c>
      <c r="AP138" s="104">
        <v>0</v>
      </c>
      <c r="AQ138" s="104">
        <v>33.357148937471472</v>
      </c>
      <c r="AR138" s="104">
        <v>11.114691038281798</v>
      </c>
      <c r="AS138" s="104">
        <v>0.29324288539947013</v>
      </c>
      <c r="AT138" s="104">
        <v>2.6041136034408781</v>
      </c>
      <c r="AU138" s="104">
        <v>2.9623693620754645</v>
      </c>
      <c r="AV138" s="104">
        <v>0.21204967757659712</v>
      </c>
      <c r="AW138" s="104">
        <v>0</v>
      </c>
      <c r="AX138" s="104">
        <v>0</v>
      </c>
      <c r="AY138" s="104">
        <v>0</v>
      </c>
      <c r="AZ138" s="104">
        <v>307.29026418623761</v>
      </c>
      <c r="BA138" s="104">
        <v>27.259785026392876</v>
      </c>
      <c r="BB138" s="104">
        <v>89.060409525282196</v>
      </c>
      <c r="BC138" s="104">
        <v>10.720061925861234</v>
      </c>
      <c r="BD138" s="104">
        <v>391.82139534984105</v>
      </c>
      <c r="BE138" s="104">
        <v>224.1394242128645</v>
      </c>
      <c r="BF138" s="104">
        <v>63.104486894010492</v>
      </c>
      <c r="BG138" s="104">
        <v>226.22454196984256</v>
      </c>
      <c r="BH138" s="104">
        <v>1.0579887587838415</v>
      </c>
      <c r="BI138" s="104">
        <v>3.1918184481028891</v>
      </c>
      <c r="BJ138" s="104">
        <v>65.238557861876089</v>
      </c>
      <c r="BK138" s="104">
        <v>6.4804846730382408</v>
      </c>
      <c r="BL138" s="104">
        <v>84.633047970033019</v>
      </c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>
        <v>0</v>
      </c>
      <c r="FN138" s="40"/>
      <c r="FO138" s="40"/>
      <c r="FP138" s="40"/>
      <c r="FQ138" s="40"/>
      <c r="FR138" s="40"/>
      <c r="FS138" s="40"/>
      <c r="FT138" s="105">
        <v>317.22246193274214</v>
      </c>
      <c r="FU138" s="105">
        <v>545.0330231696995</v>
      </c>
      <c r="FV138" s="105">
        <v>644.67187716109424</v>
      </c>
      <c r="FW138" s="105">
        <v>661.777943678832</v>
      </c>
      <c r="FX138" s="105">
        <v>908.54420762007646</v>
      </c>
      <c r="FY138" s="105">
        <v>854.97956375248407</v>
      </c>
      <c r="FZ138" s="105">
        <v>993.94328903246037</v>
      </c>
      <c r="GA138" s="105">
        <v>1257.7858623924171</v>
      </c>
      <c r="GB138" s="105">
        <v>1617.0175314912592</v>
      </c>
      <c r="GC138" s="105">
        <v>316.15133732840337</v>
      </c>
      <c r="GD138" s="105">
        <v>450.59624210678072</v>
      </c>
      <c r="GE138" s="105">
        <v>534.41894839150029</v>
      </c>
      <c r="GF138" s="105">
        <v>667.69550349372787</v>
      </c>
      <c r="GG138" s="105">
        <v>819.53346313367103</v>
      </c>
      <c r="GH138" s="40">
        <v>0</v>
      </c>
      <c r="GI138" s="40"/>
      <c r="GJ138" s="40"/>
      <c r="GK138" s="40"/>
      <c r="GL138" s="40"/>
      <c r="GM138" s="40">
        <v>4839.784617481343</v>
      </c>
      <c r="GN138" s="40">
        <v>-13.157826712904352</v>
      </c>
      <c r="GO138" s="40">
        <v>1655.1988442479969</v>
      </c>
      <c r="GP138" s="6">
        <v>20964.210068887114</v>
      </c>
      <c r="GQ138" s="6"/>
      <c r="GR138" s="6">
        <f t="shared" si="13"/>
        <v>17071.196889701583</v>
      </c>
      <c r="GS138" s="6">
        <v>20964.210068887085</v>
      </c>
      <c r="GT138" s="92">
        <v>-2.9103830456733704E-11</v>
      </c>
      <c r="GV138" s="2">
        <v>0</v>
      </c>
      <c r="GW138" s="6">
        <v>17071.196889701583</v>
      </c>
      <c r="GX138" s="6">
        <v>20964.210068887121</v>
      </c>
      <c r="GY138" s="92">
        <v>7.2759576141834259E-12</v>
      </c>
    </row>
    <row r="139" spans="2:207" outlineLevel="1" x14ac:dyDescent="0.2">
      <c r="B139" s="103" t="s">
        <v>463</v>
      </c>
      <c r="C139" s="104">
        <v>0</v>
      </c>
      <c r="D139" s="104">
        <v>0</v>
      </c>
      <c r="E139" s="104">
        <v>0</v>
      </c>
      <c r="F139" s="104">
        <v>0</v>
      </c>
      <c r="G139" s="104">
        <v>1.9415369899351669</v>
      </c>
      <c r="H139" s="104">
        <v>7.9637617062459061</v>
      </c>
      <c r="I139" s="104">
        <v>3.59755800573613</v>
      </c>
      <c r="J139" s="104">
        <v>0</v>
      </c>
      <c r="K139" s="104">
        <v>0</v>
      </c>
      <c r="L139" s="104">
        <v>0</v>
      </c>
      <c r="M139" s="104">
        <v>0</v>
      </c>
      <c r="N139" s="104">
        <v>0</v>
      </c>
      <c r="O139" s="104">
        <v>0</v>
      </c>
      <c r="P139" s="104">
        <v>0</v>
      </c>
      <c r="Q139" s="104">
        <v>0</v>
      </c>
      <c r="R139" s="104">
        <v>0</v>
      </c>
      <c r="S139" s="104">
        <v>0</v>
      </c>
      <c r="T139" s="104">
        <v>0</v>
      </c>
      <c r="U139" s="104">
        <v>0</v>
      </c>
      <c r="V139" s="104">
        <v>0</v>
      </c>
      <c r="W139" s="104">
        <v>0</v>
      </c>
      <c r="X139" s="104">
        <v>0</v>
      </c>
      <c r="Y139" s="104">
        <v>0</v>
      </c>
      <c r="Z139" s="104">
        <v>0</v>
      </c>
      <c r="AA139" s="104">
        <v>0</v>
      </c>
      <c r="AB139" s="104">
        <v>0</v>
      </c>
      <c r="AC139" s="104">
        <v>3542.310550867418</v>
      </c>
      <c r="AD139" s="104">
        <v>3.4207292199268649</v>
      </c>
      <c r="AE139" s="104">
        <v>0</v>
      </c>
      <c r="AF139" s="104">
        <v>0</v>
      </c>
      <c r="AG139" s="104">
        <v>5.9165692856459784E-2</v>
      </c>
      <c r="AH139" s="104">
        <v>0</v>
      </c>
      <c r="AI139" s="104">
        <v>0</v>
      </c>
      <c r="AJ139" s="104">
        <v>0</v>
      </c>
      <c r="AK139" s="104">
        <v>8.731800781950815</v>
      </c>
      <c r="AL139" s="104">
        <v>6.5907947512277554</v>
      </c>
      <c r="AM139" s="104">
        <v>0</v>
      </c>
      <c r="AN139" s="104">
        <v>0</v>
      </c>
      <c r="AO139" s="104">
        <v>0</v>
      </c>
      <c r="AP139" s="104">
        <v>0</v>
      </c>
      <c r="AQ139" s="104">
        <v>4.3824045826725566</v>
      </c>
      <c r="AR139" s="104">
        <v>18.920236069154779</v>
      </c>
      <c r="AS139" s="104">
        <v>0.49917938438305542</v>
      </c>
      <c r="AT139" s="104">
        <v>4.4329117155594968</v>
      </c>
      <c r="AU139" s="104">
        <v>5.0427607516874735</v>
      </c>
      <c r="AV139" s="104">
        <v>1997.7902838297639</v>
      </c>
      <c r="AW139" s="104">
        <v>26.105342068767342</v>
      </c>
      <c r="AX139" s="104">
        <v>2.9498826827561495</v>
      </c>
      <c r="AY139" s="104">
        <v>1.3765719158652288</v>
      </c>
      <c r="AZ139" s="104">
        <v>302.26140045048948</v>
      </c>
      <c r="BA139" s="104">
        <v>26.813673450143611</v>
      </c>
      <c r="BB139" s="104">
        <v>87.602918952441243</v>
      </c>
      <c r="BC139" s="104">
        <v>10.544626072745023</v>
      </c>
      <c r="BD139" s="104">
        <v>385.40916353745655</v>
      </c>
      <c r="BE139" s="104">
        <v>2964.6543719837155</v>
      </c>
      <c r="BF139" s="104">
        <v>55.464120862329622</v>
      </c>
      <c r="BG139" s="104">
        <v>198.83444038876635</v>
      </c>
      <c r="BH139" s="104">
        <v>0.92989293307810383</v>
      </c>
      <c r="BI139" s="104">
        <v>2.805369520742925</v>
      </c>
      <c r="BJ139" s="104">
        <v>57.339809512432169</v>
      </c>
      <c r="BK139" s="104">
        <v>5.6958609896319929</v>
      </c>
      <c r="BL139" s="104">
        <v>68.140838865875921</v>
      </c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>
        <v>0</v>
      </c>
      <c r="FN139" s="40"/>
      <c r="FO139" s="40"/>
      <c r="FP139" s="40"/>
      <c r="FQ139" s="40"/>
      <c r="FR139" s="40"/>
      <c r="FS139" s="40"/>
      <c r="FT139" s="105">
        <v>27.719414925080962</v>
      </c>
      <c r="FU139" s="105">
        <v>53.499600574134575</v>
      </c>
      <c r="FV139" s="105">
        <v>103.59407000910542</v>
      </c>
      <c r="FW139" s="105">
        <v>110.40068988407701</v>
      </c>
      <c r="FX139" s="105">
        <v>193.47482408112413</v>
      </c>
      <c r="FY139" s="105">
        <v>445.30109106226536</v>
      </c>
      <c r="FZ139" s="105">
        <v>430.78086096115186</v>
      </c>
      <c r="GA139" s="105">
        <v>880.8382607695072</v>
      </c>
      <c r="GB139" s="105">
        <v>1116.3162027585352</v>
      </c>
      <c r="GC139" s="105">
        <v>357.14914719650551</v>
      </c>
      <c r="GD139" s="105">
        <v>333.38697811480188</v>
      </c>
      <c r="GE139" s="105">
        <v>539.67885080941994</v>
      </c>
      <c r="GF139" s="105">
        <v>826.26613952779553</v>
      </c>
      <c r="GG139" s="105">
        <v>900.80443895767473</v>
      </c>
      <c r="GH139" s="40">
        <v>0</v>
      </c>
      <c r="GI139" s="40"/>
      <c r="GJ139" s="40"/>
      <c r="GK139" s="40"/>
      <c r="GL139" s="40"/>
      <c r="GM139" s="40">
        <v>35948.848584368432</v>
      </c>
      <c r="GN139" s="40">
        <v>-14978.939762124726</v>
      </c>
      <c r="GO139" s="40">
        <v>4728.0958290197859</v>
      </c>
      <c r="GP139" s="6">
        <v>41819.827179430424</v>
      </c>
      <c r="GQ139" s="6"/>
      <c r="GR139" s="6">
        <f t="shared" si="13"/>
        <v>32017.215220894668</v>
      </c>
      <c r="GS139" s="6">
        <v>41819.827179430387</v>
      </c>
      <c r="GT139" s="92">
        <v>-3.637978807091713E-11</v>
      </c>
      <c r="GV139" s="2">
        <v>0</v>
      </c>
      <c r="GW139" s="6">
        <v>32017.215220894668</v>
      </c>
      <c r="GX139" s="6">
        <v>41819.827179430409</v>
      </c>
      <c r="GY139" s="92">
        <v>-1.4551915228366852E-11</v>
      </c>
    </row>
    <row r="140" spans="2:207" outlineLevel="1" x14ac:dyDescent="0.2">
      <c r="B140" s="103" t="s">
        <v>464</v>
      </c>
      <c r="C140" s="104">
        <v>310.74790936242152</v>
      </c>
      <c r="D140" s="104">
        <v>32.340210425293549</v>
      </c>
      <c r="E140" s="104">
        <v>4.2182880026308087</v>
      </c>
      <c r="F140" s="104">
        <v>960.21739142315664</v>
      </c>
      <c r="G140" s="104">
        <v>286.1566034789214</v>
      </c>
      <c r="H140" s="104">
        <v>2331.5753861482813</v>
      </c>
      <c r="I140" s="104">
        <v>664.91676249215323</v>
      </c>
      <c r="J140" s="104">
        <v>0</v>
      </c>
      <c r="K140" s="104">
        <v>0</v>
      </c>
      <c r="L140" s="104">
        <v>9.9341100266063815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0.19106515995611492</v>
      </c>
      <c r="S140" s="104">
        <v>0</v>
      </c>
      <c r="T140" s="104">
        <v>3.1114149695063573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41.528896885112026</v>
      </c>
      <c r="AA140" s="104">
        <v>0</v>
      </c>
      <c r="AB140" s="104">
        <v>436.23316752858995</v>
      </c>
      <c r="AC140" s="104">
        <v>2094.0335945749634</v>
      </c>
      <c r="AD140" s="104">
        <v>3303.9293158687356</v>
      </c>
      <c r="AE140" s="104">
        <v>1692.3825557662317</v>
      </c>
      <c r="AF140" s="104">
        <v>241.61772121156702</v>
      </c>
      <c r="AG140" s="104">
        <v>1723.2868463470963</v>
      </c>
      <c r="AH140" s="104">
        <v>760.03740996660497</v>
      </c>
      <c r="AI140" s="104">
        <v>3.1469051903209824</v>
      </c>
      <c r="AJ140" s="104">
        <v>65.027676859146368</v>
      </c>
      <c r="AK140" s="104">
        <v>8911.2650393047206</v>
      </c>
      <c r="AL140" s="104">
        <v>393.35104701189999</v>
      </c>
      <c r="AM140" s="104">
        <v>18415.14383135712</v>
      </c>
      <c r="AN140" s="104">
        <v>991.81280855227908</v>
      </c>
      <c r="AO140" s="104">
        <v>330.26500957830757</v>
      </c>
      <c r="AP140" s="104">
        <v>0</v>
      </c>
      <c r="AQ140" s="104">
        <v>53.637393898510261</v>
      </c>
      <c r="AR140" s="104">
        <v>994.13714471330388</v>
      </c>
      <c r="AS140" s="104">
        <v>26.228677397679323</v>
      </c>
      <c r="AT140" s="104">
        <v>232.92109990776959</v>
      </c>
      <c r="AU140" s="104">
        <v>264.96475839611884</v>
      </c>
      <c r="AV140" s="104">
        <v>18.96647075702753</v>
      </c>
      <c r="AW140" s="104">
        <v>16.261593111303213</v>
      </c>
      <c r="AX140" s="104">
        <v>1.8375469582725719</v>
      </c>
      <c r="AY140" s="104">
        <v>0.85749699516644085</v>
      </c>
      <c r="AZ140" s="104">
        <v>578.69361051641386</v>
      </c>
      <c r="BA140" s="104">
        <v>51.336033903497295</v>
      </c>
      <c r="BB140" s="104">
        <v>167.71989208358929</v>
      </c>
      <c r="BC140" s="104">
        <v>20.18818058212398</v>
      </c>
      <c r="BD140" s="104">
        <v>737.88389801283608</v>
      </c>
      <c r="BE140" s="104">
        <v>2485.8833807835372</v>
      </c>
      <c r="BF140" s="104">
        <v>85.032381917405274</v>
      </c>
      <c r="BG140" s="104">
        <v>304.83429305666459</v>
      </c>
      <c r="BH140" s="104">
        <v>1.425624526797109</v>
      </c>
      <c r="BI140" s="104">
        <v>4.3009291207834446</v>
      </c>
      <c r="BJ140" s="104">
        <v>87.908011631728527</v>
      </c>
      <c r="BK140" s="104">
        <v>8.7323592175305276</v>
      </c>
      <c r="BL140" s="104">
        <v>6659.1231749515928</v>
      </c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>
        <v>0</v>
      </c>
      <c r="FN140" s="40"/>
      <c r="FO140" s="40"/>
      <c r="FP140" s="40"/>
      <c r="FQ140" s="40"/>
      <c r="FR140" s="40"/>
      <c r="FS140" s="40"/>
      <c r="FT140" s="105">
        <v>16.235385851126459</v>
      </c>
      <c r="FU140" s="105">
        <v>24.948172614049817</v>
      </c>
      <c r="FV140" s="105">
        <v>53.499300806257608</v>
      </c>
      <c r="FW140" s="105">
        <v>62.766622100142143</v>
      </c>
      <c r="FX140" s="105">
        <v>69.398200208343084</v>
      </c>
      <c r="FY140" s="105">
        <v>268.34080360839101</v>
      </c>
      <c r="FZ140" s="105">
        <v>202.58741695671296</v>
      </c>
      <c r="GA140" s="105">
        <v>239.79002403482275</v>
      </c>
      <c r="GB140" s="105">
        <v>644.16241657521141</v>
      </c>
      <c r="GC140" s="105">
        <v>84.690102861571987</v>
      </c>
      <c r="GD140" s="105">
        <v>79.853239996990538</v>
      </c>
      <c r="GE140" s="105">
        <v>160.19639108073582</v>
      </c>
      <c r="GF140" s="105">
        <v>398.06254247764787</v>
      </c>
      <c r="GG140" s="105">
        <v>203.46903054704626</v>
      </c>
      <c r="GH140" s="40">
        <v>0</v>
      </c>
      <c r="GI140" s="40"/>
      <c r="GJ140" s="40"/>
      <c r="GK140" s="40"/>
      <c r="GL140" s="40"/>
      <c r="GM140" s="40">
        <v>40438.311034789549</v>
      </c>
      <c r="GN140" s="40">
        <v>267.41682290176686</v>
      </c>
      <c r="GO140" s="40">
        <v>15344.519778023594</v>
      </c>
      <c r="GP140" s="6">
        <v>115367.59220536525</v>
      </c>
      <c r="GQ140" s="6"/>
      <c r="GR140" s="6">
        <f t="shared" si="13"/>
        <v>58558.247285433958</v>
      </c>
      <c r="GS140" s="6">
        <v>115367.59220536523</v>
      </c>
      <c r="GT140" s="92">
        <v>-1.4551915228366852E-11</v>
      </c>
      <c r="GV140" s="2">
        <v>0</v>
      </c>
      <c r="GW140" s="6">
        <v>58558.247285433958</v>
      </c>
      <c r="GX140" s="6">
        <v>115367.59220536526</v>
      </c>
      <c r="GY140" s="92">
        <v>1.4551915228366852E-11</v>
      </c>
    </row>
    <row r="141" spans="2:207" outlineLevel="1" x14ac:dyDescent="0.2">
      <c r="B141" s="103" t="s">
        <v>70</v>
      </c>
      <c r="C141" s="104">
        <v>0</v>
      </c>
      <c r="D141" s="104">
        <v>0</v>
      </c>
      <c r="E141" s="104">
        <v>0</v>
      </c>
      <c r="F141" s="104">
        <v>146.62831961567576</v>
      </c>
      <c r="G141" s="104">
        <v>32.877935318358027</v>
      </c>
      <c r="H141" s="104">
        <v>265.85543459596829</v>
      </c>
      <c r="I141" s="104">
        <v>62.490325212412607</v>
      </c>
      <c r="J141" s="104">
        <v>0</v>
      </c>
      <c r="K141" s="104">
        <v>0</v>
      </c>
      <c r="L141" s="104">
        <v>0</v>
      </c>
      <c r="M141" s="104">
        <v>0</v>
      </c>
      <c r="N141" s="104">
        <v>0</v>
      </c>
      <c r="O141" s="104">
        <v>0</v>
      </c>
      <c r="P141" s="104">
        <v>0</v>
      </c>
      <c r="Q141" s="104">
        <v>0</v>
      </c>
      <c r="R141" s="104">
        <v>332.82228950231155</v>
      </c>
      <c r="S141" s="104">
        <v>0</v>
      </c>
      <c r="T141" s="104">
        <v>16.300982020283211</v>
      </c>
      <c r="U141" s="104">
        <v>0</v>
      </c>
      <c r="V141" s="104">
        <v>0</v>
      </c>
      <c r="W141" s="104">
        <v>0</v>
      </c>
      <c r="X141" s="104">
        <v>0</v>
      </c>
      <c r="Y141" s="104">
        <v>0</v>
      </c>
      <c r="Z141" s="104">
        <v>11.371273698872365</v>
      </c>
      <c r="AA141" s="104">
        <v>0</v>
      </c>
      <c r="AB141" s="104">
        <v>73.873555203502548</v>
      </c>
      <c r="AC141" s="104">
        <v>5929.2888879618886</v>
      </c>
      <c r="AD141" s="104">
        <v>4222.3421351377301</v>
      </c>
      <c r="AE141" s="104">
        <v>4382.8800156499437</v>
      </c>
      <c r="AF141" s="104">
        <v>1686.9530611364244</v>
      </c>
      <c r="AG141" s="104">
        <v>4841.3272220660619</v>
      </c>
      <c r="AH141" s="104">
        <v>127.67834509974318</v>
      </c>
      <c r="AI141" s="104">
        <v>0</v>
      </c>
      <c r="AJ141" s="104">
        <v>22.721143962839804</v>
      </c>
      <c r="AK141" s="104">
        <v>0</v>
      </c>
      <c r="AL141" s="104">
        <v>0</v>
      </c>
      <c r="AM141" s="104">
        <v>0</v>
      </c>
      <c r="AN141" s="104">
        <v>676.28354649801713</v>
      </c>
      <c r="AO141" s="104">
        <v>225.19651897856218</v>
      </c>
      <c r="AP141" s="104">
        <v>0</v>
      </c>
      <c r="AQ141" s="104">
        <v>0</v>
      </c>
      <c r="AR141" s="104">
        <v>417.60631516101091</v>
      </c>
      <c r="AS141" s="104">
        <v>11.017857424154604</v>
      </c>
      <c r="AT141" s="104">
        <v>97.84296137501002</v>
      </c>
      <c r="AU141" s="104">
        <v>111.3035127923132</v>
      </c>
      <c r="AV141" s="104">
        <v>56322.607928991631</v>
      </c>
      <c r="AW141" s="104">
        <v>274.64148661932779</v>
      </c>
      <c r="AX141" s="104">
        <v>31.034267364513461</v>
      </c>
      <c r="AY141" s="104">
        <v>14.482237258621655</v>
      </c>
      <c r="AZ141" s="104">
        <v>0</v>
      </c>
      <c r="BA141" s="104">
        <v>0</v>
      </c>
      <c r="BB141" s="104">
        <v>0</v>
      </c>
      <c r="BC141" s="104">
        <v>0</v>
      </c>
      <c r="BD141" s="104">
        <v>0</v>
      </c>
      <c r="BE141" s="104">
        <v>9296.8002924433913</v>
      </c>
      <c r="BF141" s="104">
        <v>1092.9866500434794</v>
      </c>
      <c r="BG141" s="104">
        <v>3918.269784906136</v>
      </c>
      <c r="BH141" s="104">
        <v>18.324649276671835</v>
      </c>
      <c r="BI141" s="104">
        <v>55.283152203296417</v>
      </c>
      <c r="BJ141" s="104">
        <v>1129.9493320037709</v>
      </c>
      <c r="BK141" s="104">
        <v>112.24373389252649</v>
      </c>
      <c r="BL141" s="104">
        <v>1215.9684929744553</v>
      </c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>
        <v>0</v>
      </c>
      <c r="FN141" s="40"/>
      <c r="FO141" s="40"/>
      <c r="FP141" s="40"/>
      <c r="FQ141" s="40"/>
      <c r="FR141" s="40"/>
      <c r="FS141" s="40"/>
      <c r="FT141" s="105">
        <v>167.20843856623026</v>
      </c>
      <c r="FU141" s="105">
        <v>234.17103366613989</v>
      </c>
      <c r="FV141" s="105">
        <v>293.22023221827448</v>
      </c>
      <c r="FW141" s="105">
        <v>367.06739940067973</v>
      </c>
      <c r="FX141" s="105">
        <v>403.14455794020398</v>
      </c>
      <c r="FY141" s="105">
        <v>502.09702657657823</v>
      </c>
      <c r="FZ141" s="105">
        <v>652.67892549416092</v>
      </c>
      <c r="GA141" s="105">
        <v>893.51757713950155</v>
      </c>
      <c r="GB141" s="105">
        <v>1056.7172859434279</v>
      </c>
      <c r="GC141" s="105">
        <v>283.78332491138616</v>
      </c>
      <c r="GD141" s="105">
        <v>264.69657592951194</v>
      </c>
      <c r="GE141" s="105">
        <v>378.78473104684338</v>
      </c>
      <c r="GF141" s="105">
        <v>530.00710765252404</v>
      </c>
      <c r="GG141" s="105">
        <v>423.10656400551773</v>
      </c>
      <c r="GH141" s="40">
        <v>0</v>
      </c>
      <c r="GI141" s="40"/>
      <c r="GJ141" s="40"/>
      <c r="GK141" s="40"/>
      <c r="GL141" s="40"/>
      <c r="GM141" s="40">
        <v>2868.6351807442065</v>
      </c>
      <c r="GN141" s="40">
        <v>-3.491101523351972</v>
      </c>
      <c r="GO141" s="40">
        <v>5002.496826283701</v>
      </c>
      <c r="GP141" s="6">
        <v>111495.09533238443</v>
      </c>
      <c r="GQ141" s="6"/>
      <c r="GR141" s="6">
        <f t="shared" si="13"/>
        <v>14317.841685995536</v>
      </c>
      <c r="GS141" s="6">
        <v>111495.09533238447</v>
      </c>
      <c r="GT141" s="92">
        <v>4.3655745685100555E-11</v>
      </c>
      <c r="GV141" s="2">
        <v>0</v>
      </c>
      <c r="GW141" s="6">
        <v>14317.841685995536</v>
      </c>
      <c r="GX141" s="6">
        <v>111495.09533238446</v>
      </c>
      <c r="GY141" s="92">
        <v>2.9103830456733704E-11</v>
      </c>
    </row>
    <row r="142" spans="2:207" outlineLevel="1" x14ac:dyDescent="0.2">
      <c r="B142" s="103" t="s">
        <v>465</v>
      </c>
      <c r="C142" s="104">
        <v>0</v>
      </c>
      <c r="D142" s="104">
        <v>0</v>
      </c>
      <c r="E142" s="104">
        <v>0</v>
      </c>
      <c r="F142" s="104">
        <v>20.104077375723048</v>
      </c>
      <c r="G142" s="104">
        <v>10.307277805515159</v>
      </c>
      <c r="H142" s="104">
        <v>82.879352471852116</v>
      </c>
      <c r="I142" s="104">
        <v>25.085918154257868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4.0923403712362809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104">
        <v>291.87877482361574</v>
      </c>
      <c r="AG142" s="104">
        <v>0</v>
      </c>
      <c r="AH142" s="104">
        <v>0</v>
      </c>
      <c r="AI142" s="104">
        <v>0</v>
      </c>
      <c r="AJ142" s="104">
        <v>5.3218269022029228</v>
      </c>
      <c r="AK142" s="104">
        <v>13.5020798822682</v>
      </c>
      <c r="AL142" s="104">
        <v>59.297032112694943</v>
      </c>
      <c r="AM142" s="104">
        <v>0</v>
      </c>
      <c r="AN142" s="104">
        <v>0</v>
      </c>
      <c r="AO142" s="104">
        <v>0</v>
      </c>
      <c r="AP142" s="104">
        <v>0</v>
      </c>
      <c r="AQ142" s="104">
        <v>9.0165874786219433</v>
      </c>
      <c r="AR142" s="104">
        <v>3.1260711268067318</v>
      </c>
      <c r="AS142" s="104">
        <v>8.2476257287240576E-2</v>
      </c>
      <c r="AT142" s="104">
        <v>0.73242200952352976</v>
      </c>
      <c r="AU142" s="104">
        <v>0.83318351335764085</v>
      </c>
      <c r="AV142" s="104">
        <v>5.9640198041114492E-2</v>
      </c>
      <c r="AW142" s="104">
        <v>87.482697771826608</v>
      </c>
      <c r="AX142" s="104">
        <v>9.885474571878758</v>
      </c>
      <c r="AY142" s="104">
        <v>4.6130874128444139</v>
      </c>
      <c r="AZ142" s="104">
        <v>1756.0012619843899</v>
      </c>
      <c r="BA142" s="104">
        <v>155.77524735781913</v>
      </c>
      <c r="BB142" s="104">
        <v>508.93311552211526</v>
      </c>
      <c r="BC142" s="104">
        <v>61.259481590450704</v>
      </c>
      <c r="BD142" s="104">
        <v>2239.0519482873187</v>
      </c>
      <c r="BE142" s="104">
        <v>1066.7034886421698</v>
      </c>
      <c r="BF142" s="104">
        <v>87.877017520553423</v>
      </c>
      <c r="BG142" s="104">
        <v>315.03208433903313</v>
      </c>
      <c r="BH142" s="104">
        <v>1.4733167376352312</v>
      </c>
      <c r="BI142" s="104">
        <v>4.4448104963871629</v>
      </c>
      <c r="BJ142" s="104">
        <v>90.848847279554803</v>
      </c>
      <c r="BK142" s="104">
        <v>9.0244876912452749</v>
      </c>
      <c r="BL142" s="104">
        <v>124.68453047108534</v>
      </c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>
        <v>0</v>
      </c>
      <c r="FN142" s="40"/>
      <c r="FO142" s="40"/>
      <c r="FP142" s="40"/>
      <c r="FQ142" s="40"/>
      <c r="FR142" s="40"/>
      <c r="FS142" s="40"/>
      <c r="FT142" s="105">
        <v>38.463434683183578</v>
      </c>
      <c r="FU142" s="105">
        <v>74.883027635747169</v>
      </c>
      <c r="FV142" s="105">
        <v>85.961271144793912</v>
      </c>
      <c r="FW142" s="105">
        <v>136.67010278066275</v>
      </c>
      <c r="FX142" s="105">
        <v>264.6006405075475</v>
      </c>
      <c r="FY142" s="105">
        <v>335.98528185705084</v>
      </c>
      <c r="FZ142" s="105">
        <v>567.94673433099865</v>
      </c>
      <c r="GA142" s="105">
        <v>936.95755497120331</v>
      </c>
      <c r="GB142" s="105">
        <v>1963.891657134011</v>
      </c>
      <c r="GC142" s="105">
        <v>602.8084742770385</v>
      </c>
      <c r="GD142" s="105">
        <v>269.53072050259425</v>
      </c>
      <c r="GE142" s="105">
        <v>384.61955704109505</v>
      </c>
      <c r="GF142" s="105">
        <v>1028.9995574278134</v>
      </c>
      <c r="GG142" s="105">
        <v>2606.1110388911056</v>
      </c>
      <c r="GH142" s="40">
        <v>0</v>
      </c>
      <c r="GI142" s="40"/>
      <c r="GJ142" s="40"/>
      <c r="GK142" s="40"/>
      <c r="GL142" s="40"/>
      <c r="GM142" s="40">
        <v>27846.151039941229</v>
      </c>
      <c r="GN142" s="40">
        <v>167.11223981856165</v>
      </c>
      <c r="GO142" s="40">
        <v>4411.0683676072231</v>
      </c>
      <c r="GP142" s="6">
        <v>48771.170658711169</v>
      </c>
      <c r="GQ142" s="6"/>
      <c r="GR142" s="6">
        <f t="shared" si="13"/>
        <v>41721.760700551858</v>
      </c>
      <c r="GS142" s="6">
        <v>48771.17065871114</v>
      </c>
      <c r="GT142" s="92">
        <v>-2.9103830456733704E-11</v>
      </c>
      <c r="GV142" s="2">
        <v>0</v>
      </c>
      <c r="GW142" s="6">
        <v>41721.760700551858</v>
      </c>
      <c r="GX142" s="6">
        <v>48771.170658711213</v>
      </c>
      <c r="GY142" s="92">
        <v>4.3655745685100555E-11</v>
      </c>
    </row>
    <row r="143" spans="2:207" outlineLevel="1" x14ac:dyDescent="0.2">
      <c r="B143" s="103" t="s">
        <v>71</v>
      </c>
      <c r="C143" s="104">
        <v>3620.1062102804076</v>
      </c>
      <c r="D143" s="104">
        <v>385.97525528592359</v>
      </c>
      <c r="E143" s="104">
        <v>42.241923941134829</v>
      </c>
      <c r="F143" s="104">
        <v>1574.8698742713193</v>
      </c>
      <c r="G143" s="104">
        <v>431.38840974304333</v>
      </c>
      <c r="H143" s="104">
        <v>5249.9835251882723</v>
      </c>
      <c r="I143" s="104">
        <v>1302.4026045912672</v>
      </c>
      <c r="J143" s="104">
        <v>732.6387985076268</v>
      </c>
      <c r="K143" s="104">
        <v>190.94606485652753</v>
      </c>
      <c r="L143" s="104">
        <v>45.67682561668552</v>
      </c>
      <c r="M143" s="104">
        <v>50.068059323159346</v>
      </c>
      <c r="N143" s="104">
        <v>4.9350793310005852</v>
      </c>
      <c r="O143" s="104">
        <v>13.803006817525358</v>
      </c>
      <c r="P143" s="104">
        <v>221.25055282444819</v>
      </c>
      <c r="Q143" s="104">
        <v>123.52845930431195</v>
      </c>
      <c r="R143" s="104">
        <v>151.40893368725574</v>
      </c>
      <c r="S143" s="104">
        <v>90.567160315316102</v>
      </c>
      <c r="T143" s="104">
        <v>100.71218196287472</v>
      </c>
      <c r="U143" s="104">
        <v>297.47869406897132</v>
      </c>
      <c r="V143" s="104">
        <v>25.604278006933612</v>
      </c>
      <c r="W143" s="104">
        <v>74.193723461843874</v>
      </c>
      <c r="X143" s="104">
        <v>45.230423207924353</v>
      </c>
      <c r="Y143" s="104">
        <v>119.22402670348748</v>
      </c>
      <c r="Z143" s="104">
        <v>187.33816522740977</v>
      </c>
      <c r="AA143" s="104">
        <v>37.064938118657231</v>
      </c>
      <c r="AB143" s="104">
        <v>355.19337957795454</v>
      </c>
      <c r="AC143" s="104">
        <v>590.71275157592379</v>
      </c>
      <c r="AD143" s="104">
        <v>493.88691772385977</v>
      </c>
      <c r="AE143" s="104">
        <v>14.947635345562093</v>
      </c>
      <c r="AF143" s="104">
        <v>38.186738589201582</v>
      </c>
      <c r="AG143" s="104">
        <v>68417.343135255651</v>
      </c>
      <c r="AH143" s="104">
        <v>2553.5024274321499</v>
      </c>
      <c r="AI143" s="104">
        <v>46.364865934180465</v>
      </c>
      <c r="AJ143" s="104">
        <v>110.34972683415084</v>
      </c>
      <c r="AK143" s="104">
        <v>466.96627408737868</v>
      </c>
      <c r="AL143" s="104">
        <v>82.54728357155247</v>
      </c>
      <c r="AM143" s="104">
        <v>0</v>
      </c>
      <c r="AN143" s="104">
        <v>3948.0347754439144</v>
      </c>
      <c r="AO143" s="104">
        <v>2089.2863541382935</v>
      </c>
      <c r="AP143" s="104">
        <v>12147.453392870537</v>
      </c>
      <c r="AQ143" s="104">
        <v>0</v>
      </c>
      <c r="AR143" s="104">
        <v>11427.938529983365</v>
      </c>
      <c r="AS143" s="104">
        <v>158.95203344012441</v>
      </c>
      <c r="AT143" s="104">
        <v>1442.6687190499308</v>
      </c>
      <c r="AU143" s="104">
        <v>2149.8277916183592</v>
      </c>
      <c r="AV143" s="104">
        <v>387.65220519661233</v>
      </c>
      <c r="AW143" s="104">
        <v>169.92370091365095</v>
      </c>
      <c r="AX143" s="104">
        <v>19.20124170088247</v>
      </c>
      <c r="AY143" s="104">
        <v>8.9603190782683271</v>
      </c>
      <c r="AZ143" s="104">
        <v>1332.051732295412</v>
      </c>
      <c r="BA143" s="104">
        <v>342.94441535972607</v>
      </c>
      <c r="BB143" s="104">
        <v>337.93743916631826</v>
      </c>
      <c r="BC143" s="104">
        <v>72.661428531350467</v>
      </c>
      <c r="BD143" s="104">
        <v>3232.417868388512</v>
      </c>
      <c r="BE143" s="104">
        <v>22214.799007661946</v>
      </c>
      <c r="BF143" s="104">
        <v>2863.9336123011781</v>
      </c>
      <c r="BG143" s="104">
        <v>10628.907393655492</v>
      </c>
      <c r="BH143" s="104">
        <v>98.650297126863876</v>
      </c>
      <c r="BI143" s="104">
        <v>158.52989546720514</v>
      </c>
      <c r="BJ143" s="104">
        <v>2941.2674698585897</v>
      </c>
      <c r="BK143" s="104">
        <v>361.78536514522818</v>
      </c>
      <c r="BL143" s="104">
        <v>4217.5882840830182</v>
      </c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>
        <v>0</v>
      </c>
      <c r="FN143" s="40"/>
      <c r="FO143" s="40"/>
      <c r="FP143" s="40"/>
      <c r="FQ143" s="40"/>
      <c r="FR143" s="40"/>
      <c r="FS143" s="40"/>
      <c r="FT143" s="105">
        <v>12.079530592489535</v>
      </c>
      <c r="FU143" s="105">
        <v>60.669897942682056</v>
      </c>
      <c r="FV143" s="105">
        <v>230.41102641606381</v>
      </c>
      <c r="FW143" s="105">
        <v>394.04278525760452</v>
      </c>
      <c r="FX143" s="105">
        <v>535.73643902308856</v>
      </c>
      <c r="FY143" s="105">
        <v>1811.0531153858753</v>
      </c>
      <c r="FZ143" s="105">
        <v>3842.1207916604494</v>
      </c>
      <c r="GA143" s="105">
        <v>8081.765891862774</v>
      </c>
      <c r="GB143" s="105">
        <v>22737.856659842058</v>
      </c>
      <c r="GC143" s="105">
        <v>9227.7252337308691</v>
      </c>
      <c r="GD143" s="105">
        <v>10777.704610675415</v>
      </c>
      <c r="GE143" s="105">
        <v>13460.557163465757</v>
      </c>
      <c r="GF143" s="105">
        <v>12547.780569701406</v>
      </c>
      <c r="GG143" s="105">
        <v>22843.983322055672</v>
      </c>
      <c r="GH143" s="40">
        <v>0</v>
      </c>
      <c r="GI143" s="40"/>
      <c r="GJ143" s="40"/>
      <c r="GK143" s="40"/>
      <c r="GL143" s="40"/>
      <c r="GM143" s="40">
        <v>124203.3363528737</v>
      </c>
      <c r="GN143" s="40">
        <v>3383.4665721055353</v>
      </c>
      <c r="GO143" s="40">
        <v>68563.399786204929</v>
      </c>
      <c r="GP143" s="6">
        <v>473755.70133184211</v>
      </c>
      <c r="GQ143" s="6"/>
      <c r="GR143" s="6">
        <f t="shared" si="13"/>
        <v>302713.68974879634</v>
      </c>
      <c r="GS143" s="6">
        <v>473755.70133184188</v>
      </c>
      <c r="GT143" s="92">
        <v>-2.3283064365386963E-10</v>
      </c>
      <c r="GV143" s="2">
        <v>0</v>
      </c>
      <c r="GW143" s="6">
        <v>302713.68974879634</v>
      </c>
      <c r="GX143" s="6">
        <v>473755.7013318417</v>
      </c>
      <c r="GY143" s="92">
        <v>-4.0745362639427185E-10</v>
      </c>
    </row>
    <row r="144" spans="2:207" outlineLevel="1" x14ac:dyDescent="0.2">
      <c r="B144" s="103" t="s">
        <v>466</v>
      </c>
      <c r="C144" s="104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104">
        <v>0</v>
      </c>
      <c r="AG144" s="104">
        <v>0</v>
      </c>
      <c r="AH144" s="104">
        <v>1611.9876932106722</v>
      </c>
      <c r="AI144" s="104">
        <v>0</v>
      </c>
      <c r="AJ144" s="104">
        <v>0</v>
      </c>
      <c r="AK144" s="104">
        <v>0</v>
      </c>
      <c r="AL144" s="104">
        <v>0</v>
      </c>
      <c r="AM144" s="104">
        <v>0</v>
      </c>
      <c r="AN144" s="104">
        <v>0</v>
      </c>
      <c r="AO144" s="104">
        <v>0</v>
      </c>
      <c r="AP144" s="104">
        <v>0</v>
      </c>
      <c r="AQ144" s="104">
        <v>0</v>
      </c>
      <c r="AR144" s="104">
        <v>0</v>
      </c>
      <c r="AS144" s="104">
        <v>0</v>
      </c>
      <c r="AT144" s="104">
        <v>0</v>
      </c>
      <c r="AU144" s="104">
        <v>0</v>
      </c>
      <c r="AV144" s="104">
        <v>0</v>
      </c>
      <c r="AW144" s="104">
        <v>0</v>
      </c>
      <c r="AX144" s="104">
        <v>0</v>
      </c>
      <c r="AY144" s="104">
        <v>0</v>
      </c>
      <c r="AZ144" s="104">
        <v>0</v>
      </c>
      <c r="BA144" s="104">
        <v>0</v>
      </c>
      <c r="BB144" s="104">
        <v>0</v>
      </c>
      <c r="BC144" s="104">
        <v>0</v>
      </c>
      <c r="BD144" s="104">
        <v>0</v>
      </c>
      <c r="BE144" s="104">
        <v>0</v>
      </c>
      <c r="BF144" s="104">
        <v>0</v>
      </c>
      <c r="BG144" s="104">
        <v>0</v>
      </c>
      <c r="BH144" s="104">
        <v>0</v>
      </c>
      <c r="BI144" s="104">
        <v>0</v>
      </c>
      <c r="BJ144" s="104">
        <v>0</v>
      </c>
      <c r="BK144" s="104">
        <v>0</v>
      </c>
      <c r="BL144" s="104">
        <v>0</v>
      </c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>
        <v>0</v>
      </c>
      <c r="FN144" s="40"/>
      <c r="FO144" s="40"/>
      <c r="FP144" s="40"/>
      <c r="FQ144" s="40"/>
      <c r="FR144" s="40"/>
      <c r="FS144" s="40"/>
      <c r="FT144" s="105">
        <v>1.5892052040832647</v>
      </c>
      <c r="FU144" s="105">
        <v>2.8662023178815779</v>
      </c>
      <c r="FV144" s="105">
        <v>3.4151428156135268</v>
      </c>
      <c r="FW144" s="105">
        <v>2.5256657712808375</v>
      </c>
      <c r="FX144" s="105">
        <v>3.1447713961253516</v>
      </c>
      <c r="FY144" s="105">
        <v>10.672613565583212</v>
      </c>
      <c r="FZ144" s="105">
        <v>12.086241820687524</v>
      </c>
      <c r="GA144" s="105">
        <v>16.616192209944021</v>
      </c>
      <c r="GB144" s="105">
        <v>102.38112342648429</v>
      </c>
      <c r="GC144" s="105">
        <v>13.169659124437789</v>
      </c>
      <c r="GD144" s="105">
        <v>46.908245254081656</v>
      </c>
      <c r="GE144" s="105">
        <v>5.9613694852332433</v>
      </c>
      <c r="GF144" s="105">
        <v>9.3329651778949074</v>
      </c>
      <c r="GG144" s="105">
        <v>446.28802745987247</v>
      </c>
      <c r="GH144" s="40">
        <v>0</v>
      </c>
      <c r="GI144" s="40"/>
      <c r="GJ144" s="40"/>
      <c r="GK144" s="40"/>
      <c r="GL144" s="40"/>
      <c r="GM144" s="40">
        <v>15583.999349475404</v>
      </c>
      <c r="GN144" s="40">
        <v>0.18604815883008996</v>
      </c>
      <c r="GO144" s="40">
        <v>3466.8395224016544</v>
      </c>
      <c r="GP144" s="6">
        <v>21339.970038275762</v>
      </c>
      <c r="GQ144" s="6"/>
      <c r="GR144" s="6">
        <f t="shared" si="13"/>
        <v>19727.982345065091</v>
      </c>
      <c r="GS144" s="6">
        <v>21339.970038275773</v>
      </c>
      <c r="GT144" s="92">
        <v>1.0913936421275139E-11</v>
      </c>
      <c r="GV144" s="2">
        <v>0</v>
      </c>
      <c r="GW144" s="6">
        <v>19727.982345065091</v>
      </c>
      <c r="GX144" s="6">
        <v>21339.970038275758</v>
      </c>
      <c r="GY144" s="92">
        <v>-3.637978807091713E-12</v>
      </c>
    </row>
    <row r="145" spans="2:207" outlineLevel="1" x14ac:dyDescent="0.2">
      <c r="B145" s="103" t="s">
        <v>467</v>
      </c>
      <c r="C145" s="104">
        <v>0</v>
      </c>
      <c r="D145" s="104">
        <v>0</v>
      </c>
      <c r="E145" s="104">
        <v>0</v>
      </c>
      <c r="F145" s="104">
        <v>0</v>
      </c>
      <c r="G145" s="104">
        <v>0</v>
      </c>
      <c r="H145" s="104">
        <v>0</v>
      </c>
      <c r="I145" s="104">
        <v>0</v>
      </c>
      <c r="J145" s="104">
        <v>0</v>
      </c>
      <c r="K145" s="104">
        <v>0</v>
      </c>
      <c r="L145" s="104">
        <v>0</v>
      </c>
      <c r="M145" s="104">
        <v>0</v>
      </c>
      <c r="N145" s="104">
        <v>0</v>
      </c>
      <c r="O145" s="104">
        <v>0</v>
      </c>
      <c r="P145" s="104">
        <v>0</v>
      </c>
      <c r="Q145" s="104">
        <v>0</v>
      </c>
      <c r="R145" s="104">
        <v>0</v>
      </c>
      <c r="S145" s="104">
        <v>0</v>
      </c>
      <c r="T145" s="104">
        <v>0</v>
      </c>
      <c r="U145" s="104">
        <v>0</v>
      </c>
      <c r="V145" s="104">
        <v>0</v>
      </c>
      <c r="W145" s="104">
        <v>0</v>
      </c>
      <c r="X145" s="104">
        <v>0</v>
      </c>
      <c r="Y145" s="104">
        <v>0</v>
      </c>
      <c r="Z145" s="104">
        <v>0</v>
      </c>
      <c r="AA145" s="104">
        <v>0</v>
      </c>
      <c r="AB145" s="104">
        <v>735.89241684976889</v>
      </c>
      <c r="AC145" s="104">
        <v>78.20438171028465</v>
      </c>
      <c r="AD145" s="104">
        <v>0</v>
      </c>
      <c r="AE145" s="104">
        <v>0</v>
      </c>
      <c r="AF145" s="104">
        <v>0</v>
      </c>
      <c r="AG145" s="104">
        <v>0</v>
      </c>
      <c r="AH145" s="104">
        <v>727.56913971155041</v>
      </c>
      <c r="AI145" s="104">
        <v>0</v>
      </c>
      <c r="AJ145" s="104">
        <v>0</v>
      </c>
      <c r="AK145" s="104">
        <v>0</v>
      </c>
      <c r="AL145" s="104">
        <v>0</v>
      </c>
      <c r="AM145" s="104">
        <v>0</v>
      </c>
      <c r="AN145" s="104">
        <v>0</v>
      </c>
      <c r="AO145" s="104">
        <v>0</v>
      </c>
      <c r="AP145" s="104">
        <v>0</v>
      </c>
      <c r="AQ145" s="104">
        <v>0</v>
      </c>
      <c r="AR145" s="104">
        <v>0</v>
      </c>
      <c r="AS145" s="104">
        <v>0</v>
      </c>
      <c r="AT145" s="104">
        <v>0</v>
      </c>
      <c r="AU145" s="104">
        <v>0</v>
      </c>
      <c r="AV145" s="104">
        <v>0</v>
      </c>
      <c r="AW145" s="104">
        <v>0</v>
      </c>
      <c r="AX145" s="104">
        <v>0</v>
      </c>
      <c r="AY145" s="104">
        <v>0</v>
      </c>
      <c r="AZ145" s="104">
        <v>0</v>
      </c>
      <c r="BA145" s="104">
        <v>0</v>
      </c>
      <c r="BB145" s="104">
        <v>0</v>
      </c>
      <c r="BC145" s="104">
        <v>0</v>
      </c>
      <c r="BD145" s="104">
        <v>0</v>
      </c>
      <c r="BE145" s="104">
        <v>0</v>
      </c>
      <c r="BF145" s="104">
        <v>0</v>
      </c>
      <c r="BG145" s="104">
        <v>0</v>
      </c>
      <c r="BH145" s="104">
        <v>0</v>
      </c>
      <c r="BI145" s="104">
        <v>0</v>
      </c>
      <c r="BJ145" s="104">
        <v>0</v>
      </c>
      <c r="BK145" s="104">
        <v>0</v>
      </c>
      <c r="BL145" s="104">
        <v>0</v>
      </c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>
        <v>0</v>
      </c>
      <c r="FN145" s="40"/>
      <c r="FO145" s="40"/>
      <c r="FP145" s="40"/>
      <c r="FQ145" s="40"/>
      <c r="FR145" s="40"/>
      <c r="FS145" s="40"/>
      <c r="FT145" s="105">
        <v>0</v>
      </c>
      <c r="FU145" s="105">
        <v>0</v>
      </c>
      <c r="FV145" s="105">
        <v>0</v>
      </c>
      <c r="FW145" s="105">
        <v>0</v>
      </c>
      <c r="FX145" s="105">
        <v>0</v>
      </c>
      <c r="FY145" s="105">
        <v>0</v>
      </c>
      <c r="FZ145" s="105">
        <v>0</v>
      </c>
      <c r="GA145" s="105">
        <v>0</v>
      </c>
      <c r="GB145" s="105">
        <v>0</v>
      </c>
      <c r="GC145" s="105">
        <v>0</v>
      </c>
      <c r="GD145" s="105">
        <v>0</v>
      </c>
      <c r="GE145" s="105">
        <v>0</v>
      </c>
      <c r="GF145" s="105">
        <v>0</v>
      </c>
      <c r="GG145" s="105">
        <v>0</v>
      </c>
      <c r="GH145" s="40">
        <v>0</v>
      </c>
      <c r="GI145" s="40"/>
      <c r="GJ145" s="40"/>
      <c r="GK145" s="40"/>
      <c r="GL145" s="40"/>
      <c r="GM145" s="40">
        <v>3278.2849365949746</v>
      </c>
      <c r="GN145" s="40">
        <v>-1.8162115988261576</v>
      </c>
      <c r="GO145" s="40">
        <v>1579.1161115363263</v>
      </c>
      <c r="GP145" s="6">
        <v>6397.2507748040789</v>
      </c>
      <c r="GQ145" s="6"/>
      <c r="GR145" s="6">
        <f t="shared" si="13"/>
        <v>4855.5848365324746</v>
      </c>
      <c r="GS145" s="6">
        <v>6397.250774804078</v>
      </c>
      <c r="GT145" s="92">
        <v>-9.0949470177292824E-13</v>
      </c>
      <c r="GV145" s="2">
        <v>0</v>
      </c>
      <c r="GW145" s="6">
        <v>4855.5848365324746</v>
      </c>
      <c r="GX145" s="6">
        <v>6397.2507748040771</v>
      </c>
      <c r="GY145" s="92">
        <v>-1.8189894035458565E-12</v>
      </c>
    </row>
    <row r="146" spans="2:207" outlineLevel="1" x14ac:dyDescent="0.2">
      <c r="B146" s="103" t="s">
        <v>468</v>
      </c>
      <c r="C146" s="104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104">
        <v>0</v>
      </c>
      <c r="AG146" s="104">
        <v>0</v>
      </c>
      <c r="AH146" s="104">
        <v>1824.7057416339285</v>
      </c>
      <c r="AI146" s="104">
        <v>0</v>
      </c>
      <c r="AJ146" s="104">
        <v>0</v>
      </c>
      <c r="AK146" s="104">
        <v>0</v>
      </c>
      <c r="AL146" s="104">
        <v>0</v>
      </c>
      <c r="AM146" s="104">
        <v>0</v>
      </c>
      <c r="AN146" s="104">
        <v>0</v>
      </c>
      <c r="AO146" s="104">
        <v>0</v>
      </c>
      <c r="AP146" s="104">
        <v>0</v>
      </c>
      <c r="AQ146" s="104">
        <v>0</v>
      </c>
      <c r="AR146" s="104">
        <v>0</v>
      </c>
      <c r="AS146" s="104">
        <v>0</v>
      </c>
      <c r="AT146" s="104">
        <v>0</v>
      </c>
      <c r="AU146" s="104">
        <v>0</v>
      </c>
      <c r="AV146" s="104">
        <v>0</v>
      </c>
      <c r="AW146" s="104">
        <v>0</v>
      </c>
      <c r="AX146" s="104">
        <v>0</v>
      </c>
      <c r="AY146" s="104">
        <v>0</v>
      </c>
      <c r="AZ146" s="104">
        <v>0</v>
      </c>
      <c r="BA146" s="104">
        <v>0</v>
      </c>
      <c r="BB146" s="104">
        <v>0</v>
      </c>
      <c r="BC146" s="104">
        <v>0</v>
      </c>
      <c r="BD146" s="104">
        <v>0</v>
      </c>
      <c r="BE146" s="104">
        <v>0</v>
      </c>
      <c r="BF146" s="104">
        <v>0</v>
      </c>
      <c r="BG146" s="104">
        <v>0</v>
      </c>
      <c r="BH146" s="104">
        <v>0</v>
      </c>
      <c r="BI146" s="104">
        <v>0</v>
      </c>
      <c r="BJ146" s="104">
        <v>0</v>
      </c>
      <c r="BK146" s="104">
        <v>0</v>
      </c>
      <c r="BL146" s="104">
        <v>0</v>
      </c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>
        <v>0</v>
      </c>
      <c r="FN146" s="40"/>
      <c r="FO146" s="40"/>
      <c r="FP146" s="40"/>
      <c r="FQ146" s="40"/>
      <c r="FR146" s="40"/>
      <c r="FS146" s="40"/>
      <c r="FT146" s="105">
        <v>0</v>
      </c>
      <c r="FU146" s="105">
        <v>0</v>
      </c>
      <c r="FV146" s="105">
        <v>0</v>
      </c>
      <c r="FW146" s="105">
        <v>0</v>
      </c>
      <c r="FX146" s="105">
        <v>0</v>
      </c>
      <c r="FY146" s="105">
        <v>0</v>
      </c>
      <c r="FZ146" s="105">
        <v>0</v>
      </c>
      <c r="GA146" s="105">
        <v>0</v>
      </c>
      <c r="GB146" s="105">
        <v>0</v>
      </c>
      <c r="GC146" s="105">
        <v>0</v>
      </c>
      <c r="GD146" s="105">
        <v>0</v>
      </c>
      <c r="GE146" s="105">
        <v>0</v>
      </c>
      <c r="GF146" s="105">
        <v>0</v>
      </c>
      <c r="GG146" s="105">
        <v>0</v>
      </c>
      <c r="GH146" s="40">
        <v>0</v>
      </c>
      <c r="GI146" s="40"/>
      <c r="GJ146" s="40"/>
      <c r="GK146" s="40"/>
      <c r="GL146" s="40"/>
      <c r="GM146" s="40">
        <v>6994.070920624441</v>
      </c>
      <c r="GN146" s="40">
        <v>-1315.7548604327239</v>
      </c>
      <c r="GO146" s="40">
        <v>12969.537522841709</v>
      </c>
      <c r="GP146" s="6">
        <v>20472.559324667352</v>
      </c>
      <c r="GQ146" s="6"/>
      <c r="GR146" s="6">
        <f t="shared" si="13"/>
        <v>18647.853583033426</v>
      </c>
      <c r="GS146" s="6">
        <v>20472.559324667349</v>
      </c>
      <c r="GT146" s="92">
        <v>-3.637978807091713E-12</v>
      </c>
      <c r="GV146" s="2">
        <v>0</v>
      </c>
      <c r="GW146" s="6">
        <v>18647.853583033426</v>
      </c>
      <c r="GX146" s="6">
        <v>20472.559324667356</v>
      </c>
      <c r="GY146" s="92">
        <v>3.637978807091713E-12</v>
      </c>
    </row>
    <row r="147" spans="2:207" outlineLevel="1" x14ac:dyDescent="0.2">
      <c r="B147" s="103" t="s">
        <v>469</v>
      </c>
      <c r="C147" s="104">
        <v>108.65828391746916</v>
      </c>
      <c r="D147" s="104">
        <v>11.582207358075369</v>
      </c>
      <c r="E147" s="104">
        <v>1.2038570611302106</v>
      </c>
      <c r="F147" s="104">
        <v>16.382774345158722</v>
      </c>
      <c r="G147" s="104">
        <v>34.334147709405542</v>
      </c>
      <c r="H147" s="104">
        <v>277.16711798340071</v>
      </c>
      <c r="I147" s="104">
        <v>92.109192208963762</v>
      </c>
      <c r="J147" s="104">
        <v>0</v>
      </c>
      <c r="K147" s="104">
        <v>0</v>
      </c>
      <c r="L147" s="104">
        <v>0</v>
      </c>
      <c r="M147" s="104">
        <v>0</v>
      </c>
      <c r="N147" s="104">
        <v>0</v>
      </c>
      <c r="O147" s="104">
        <v>0</v>
      </c>
      <c r="P147" s="104">
        <v>0</v>
      </c>
      <c r="Q147" s="104">
        <v>0</v>
      </c>
      <c r="R147" s="104">
        <v>0</v>
      </c>
      <c r="S147" s="104">
        <v>0</v>
      </c>
      <c r="T147" s="104">
        <v>0</v>
      </c>
      <c r="U147" s="104">
        <v>0</v>
      </c>
      <c r="V147" s="104">
        <v>0</v>
      </c>
      <c r="W147" s="104">
        <v>0</v>
      </c>
      <c r="X147" s="104">
        <v>0</v>
      </c>
      <c r="Y147" s="104">
        <v>0</v>
      </c>
      <c r="Z147" s="104">
        <v>0</v>
      </c>
      <c r="AA147" s="104">
        <v>0</v>
      </c>
      <c r="AB147" s="104">
        <v>0</v>
      </c>
      <c r="AC147" s="104">
        <v>0</v>
      </c>
      <c r="AD147" s="104">
        <v>0</v>
      </c>
      <c r="AE147" s="104">
        <v>0</v>
      </c>
      <c r="AF147" s="104">
        <v>0</v>
      </c>
      <c r="AG147" s="104">
        <v>0</v>
      </c>
      <c r="AH147" s="104">
        <v>0</v>
      </c>
      <c r="AI147" s="104">
        <v>0</v>
      </c>
      <c r="AJ147" s="104">
        <v>0</v>
      </c>
      <c r="AK147" s="104">
        <v>0</v>
      </c>
      <c r="AL147" s="104">
        <v>0</v>
      </c>
      <c r="AM147" s="104">
        <v>0</v>
      </c>
      <c r="AN147" s="104">
        <v>4.4719555981076731</v>
      </c>
      <c r="AO147" s="104">
        <v>1.4891221863655659</v>
      </c>
      <c r="AP147" s="104">
        <v>0</v>
      </c>
      <c r="AQ147" s="104">
        <v>0</v>
      </c>
      <c r="AR147" s="104">
        <v>988.24433626536893</v>
      </c>
      <c r="AS147" s="104">
        <v>26.073205314885197</v>
      </c>
      <c r="AT147" s="104">
        <v>231.54044590087196</v>
      </c>
      <c r="AU147" s="104">
        <v>263.39416365516598</v>
      </c>
      <c r="AV147" s="104">
        <v>18.854045843986924</v>
      </c>
      <c r="AW147" s="104">
        <v>0</v>
      </c>
      <c r="AX147" s="104">
        <v>0</v>
      </c>
      <c r="AY147" s="104">
        <v>0</v>
      </c>
      <c r="AZ147" s="104">
        <v>0</v>
      </c>
      <c r="BA147" s="104">
        <v>0</v>
      </c>
      <c r="BB147" s="104">
        <v>0</v>
      </c>
      <c r="BC147" s="104">
        <v>0</v>
      </c>
      <c r="BD147" s="104">
        <v>0</v>
      </c>
      <c r="BE147" s="104">
        <v>1080.6463185064863</v>
      </c>
      <c r="BF147" s="104">
        <v>3.2549012041906042</v>
      </c>
      <c r="BG147" s="104">
        <v>11.668560672510093</v>
      </c>
      <c r="BH147" s="104">
        <v>5.4570586708146122E-2</v>
      </c>
      <c r="BI147" s="104">
        <v>0.16463256766553985</v>
      </c>
      <c r="BJ147" s="104">
        <v>3.3649756300264859</v>
      </c>
      <c r="BK147" s="104">
        <v>0.33426050020645603</v>
      </c>
      <c r="BL147" s="104">
        <v>125.51880104162521</v>
      </c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>
        <v>0</v>
      </c>
      <c r="FN147" s="40"/>
      <c r="FO147" s="40"/>
      <c r="FP147" s="40"/>
      <c r="FQ147" s="40"/>
      <c r="FR147" s="40"/>
      <c r="FS147" s="40"/>
      <c r="FT147" s="105">
        <v>3.8153973327893622</v>
      </c>
      <c r="FU147" s="105">
        <v>6.881238905323328</v>
      </c>
      <c r="FV147" s="105">
        <v>8.1991468164761319</v>
      </c>
      <c r="FW147" s="105">
        <v>6.0636715903665044</v>
      </c>
      <c r="FX147" s="105">
        <v>7.5500334168175138</v>
      </c>
      <c r="FY147" s="105">
        <v>25.623035481756613</v>
      </c>
      <c r="FZ147" s="105">
        <v>29.016903976663759</v>
      </c>
      <c r="GA147" s="105">
        <v>39.892504300919825</v>
      </c>
      <c r="GB147" s="105">
        <v>245.79875792359934</v>
      </c>
      <c r="GC147" s="105">
        <v>31.61799506320542</v>
      </c>
      <c r="GD147" s="105">
        <v>112.61830339367255</v>
      </c>
      <c r="GE147" s="105">
        <v>14.312181444718647</v>
      </c>
      <c r="GF147" s="105">
        <v>22.40677941103101</v>
      </c>
      <c r="GG147" s="105">
        <v>1071.4576980060081</v>
      </c>
      <c r="GH147" s="40">
        <v>0</v>
      </c>
      <c r="GI147" s="40"/>
      <c r="GJ147" s="40"/>
      <c r="GK147" s="40"/>
      <c r="GL147" s="40"/>
      <c r="GM147" s="40">
        <v>0</v>
      </c>
      <c r="GN147" s="40">
        <v>-28.682095102116364</v>
      </c>
      <c r="GO147" s="40">
        <v>282.22199549154408</v>
      </c>
      <c r="GP147" s="6">
        <v>5179.3054235105501</v>
      </c>
      <c r="GQ147" s="6"/>
      <c r="GR147" s="6">
        <f t="shared" si="13"/>
        <v>1878.7935474527758</v>
      </c>
      <c r="GS147" s="6">
        <v>5179.3054235105474</v>
      </c>
      <c r="GT147" s="92">
        <v>-2.7284841053187847E-12</v>
      </c>
      <c r="GV147" s="2">
        <v>0</v>
      </c>
      <c r="GW147" s="6">
        <v>1878.7935474527758</v>
      </c>
      <c r="GX147" s="6">
        <v>5179.3054235105537</v>
      </c>
      <c r="GY147" s="92">
        <v>3.637978807091713E-12</v>
      </c>
    </row>
    <row r="148" spans="2:207" outlineLevel="1" x14ac:dyDescent="0.2">
      <c r="B148" s="103" t="s">
        <v>76</v>
      </c>
      <c r="C148" s="104">
        <v>50.340187035836031</v>
      </c>
      <c r="D148" s="104">
        <v>5.3740147977244916</v>
      </c>
      <c r="E148" s="104">
        <v>0.61109193822944818</v>
      </c>
      <c r="F148" s="104">
        <v>0.30461861010518498</v>
      </c>
      <c r="G148" s="104">
        <v>0.93366510734153707</v>
      </c>
      <c r="H148" s="104">
        <v>1.8291937760782182</v>
      </c>
      <c r="I148" s="104">
        <v>0.47012420285970247</v>
      </c>
      <c r="J148" s="104">
        <v>59.751793290200993</v>
      </c>
      <c r="K148" s="104">
        <v>27.188399981450601</v>
      </c>
      <c r="L148" s="104">
        <v>1.9439738160916888</v>
      </c>
      <c r="M148" s="104">
        <v>11.2465591730802</v>
      </c>
      <c r="N148" s="104">
        <v>0.32852008396734417</v>
      </c>
      <c r="O148" s="104">
        <v>6.495850207256618</v>
      </c>
      <c r="P148" s="104">
        <v>21.351968624986853</v>
      </c>
      <c r="Q148" s="104">
        <v>5.1943364596012191</v>
      </c>
      <c r="R148" s="104">
        <v>135.47104271010892</v>
      </c>
      <c r="S148" s="104">
        <v>246.54744295166427</v>
      </c>
      <c r="T148" s="104">
        <v>33.310530399098262</v>
      </c>
      <c r="U148" s="104">
        <v>9.6466437757469929</v>
      </c>
      <c r="V148" s="104">
        <v>0.70927622300365623</v>
      </c>
      <c r="W148" s="104">
        <v>7.1504915538580995</v>
      </c>
      <c r="X148" s="104">
        <v>0.59078840938515398</v>
      </c>
      <c r="Y148" s="104">
        <v>3.4898161371465837</v>
      </c>
      <c r="Z148" s="104">
        <v>48.082842571316831</v>
      </c>
      <c r="AA148" s="104">
        <v>21.434350463677852</v>
      </c>
      <c r="AB148" s="104">
        <v>34.141221950424587</v>
      </c>
      <c r="AC148" s="104">
        <v>20.549730566403206</v>
      </c>
      <c r="AD148" s="104">
        <v>5.9596447806149522</v>
      </c>
      <c r="AE148" s="104">
        <v>9.5787039976863326</v>
      </c>
      <c r="AF148" s="104">
        <v>2.2356740599910498</v>
      </c>
      <c r="AG148" s="104">
        <v>22.83884011907595</v>
      </c>
      <c r="AH148" s="104">
        <v>7.2043643252036009</v>
      </c>
      <c r="AI148" s="104">
        <v>0.93211813571197344</v>
      </c>
      <c r="AJ148" s="104">
        <v>4.910760746458414</v>
      </c>
      <c r="AK148" s="104">
        <v>5.2175459880926098</v>
      </c>
      <c r="AL148" s="104">
        <v>29.966811685513221</v>
      </c>
      <c r="AM148" s="104">
        <v>1266.9180331601153</v>
      </c>
      <c r="AN148" s="104">
        <v>29.526914948852585</v>
      </c>
      <c r="AO148" s="104">
        <v>15.491349171844035</v>
      </c>
      <c r="AP148" s="104">
        <v>8.1119239505776353</v>
      </c>
      <c r="AQ148" s="104">
        <v>71.947987928946119</v>
      </c>
      <c r="AR148" s="104">
        <v>716.2049951294</v>
      </c>
      <c r="AS148" s="104">
        <v>1.9317782817601523</v>
      </c>
      <c r="AT148" s="104">
        <v>13.763306442876299</v>
      </c>
      <c r="AU148" s="104">
        <v>144.0103695304083</v>
      </c>
      <c r="AV148" s="104">
        <v>36.372750470587569</v>
      </c>
      <c r="AW148" s="104">
        <v>11.543287084755068</v>
      </c>
      <c r="AX148" s="104">
        <v>1.3043821676849516</v>
      </c>
      <c r="AY148" s="104">
        <v>0.60869398993748802</v>
      </c>
      <c r="AZ148" s="104">
        <v>504.6279180026317</v>
      </c>
      <c r="BA148" s="104">
        <v>19.00588368777457</v>
      </c>
      <c r="BB148" s="104">
        <v>69.929418150532669</v>
      </c>
      <c r="BC148" s="104">
        <v>11.151201313620298</v>
      </c>
      <c r="BD148" s="104">
        <v>687.22829297188218</v>
      </c>
      <c r="BE148" s="104">
        <v>141.95108258132902</v>
      </c>
      <c r="BF148" s="104">
        <v>0</v>
      </c>
      <c r="BG148" s="104">
        <v>0</v>
      </c>
      <c r="BH148" s="104">
        <v>0</v>
      </c>
      <c r="BI148" s="104">
        <v>0</v>
      </c>
      <c r="BJ148" s="104">
        <v>0</v>
      </c>
      <c r="BK148" s="104">
        <v>0</v>
      </c>
      <c r="BL148" s="104">
        <v>140.70524872241256</v>
      </c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>
        <v>0</v>
      </c>
      <c r="FN148" s="40"/>
      <c r="FO148" s="40"/>
      <c r="FP148" s="40"/>
      <c r="FQ148" s="40"/>
      <c r="FR148" s="40"/>
      <c r="FS148" s="40"/>
      <c r="FT148" s="105">
        <v>0</v>
      </c>
      <c r="FU148" s="105">
        <v>0</v>
      </c>
      <c r="FV148" s="105">
        <v>0</v>
      </c>
      <c r="FW148" s="105">
        <v>0</v>
      </c>
      <c r="FX148" s="105">
        <v>0</v>
      </c>
      <c r="FY148" s="105">
        <v>0</v>
      </c>
      <c r="FZ148" s="105">
        <v>0</v>
      </c>
      <c r="GA148" s="105">
        <v>0</v>
      </c>
      <c r="GB148" s="105">
        <v>0</v>
      </c>
      <c r="GC148" s="105">
        <v>0</v>
      </c>
      <c r="GD148" s="105">
        <v>0</v>
      </c>
      <c r="GE148" s="105">
        <v>0</v>
      </c>
      <c r="GF148" s="105">
        <v>0</v>
      </c>
      <c r="GG148" s="105">
        <v>0</v>
      </c>
      <c r="GH148" s="40">
        <v>0</v>
      </c>
      <c r="GI148" s="40"/>
      <c r="GJ148" s="40"/>
      <c r="GK148" s="40"/>
      <c r="GL148" s="40"/>
      <c r="GM148" s="40">
        <v>183530.60164912924</v>
      </c>
      <c r="GN148" s="40">
        <v>-93.50021601622575</v>
      </c>
      <c r="GO148" s="40">
        <v>273.22159998498108</v>
      </c>
      <c r="GP148" s="6">
        <v>188445.9907894409</v>
      </c>
      <c r="GQ148" s="6"/>
      <c r="GR148" s="6">
        <f t="shared" si="13"/>
        <v>183710.32303309799</v>
      </c>
      <c r="GS148" s="6">
        <v>188445.99078944098</v>
      </c>
      <c r="GT148" s="92">
        <v>8.7311491370201111E-11</v>
      </c>
      <c r="GV148" s="2">
        <v>0</v>
      </c>
      <c r="GW148" s="6">
        <v>183710.32303309799</v>
      </c>
      <c r="GX148" s="6">
        <v>188445.99078944096</v>
      </c>
      <c r="GY148" s="92">
        <v>5.8207660913467407E-11</v>
      </c>
    </row>
    <row r="149" spans="2:207" outlineLevel="1" x14ac:dyDescent="0.2">
      <c r="B149" s="103" t="s">
        <v>470</v>
      </c>
      <c r="C149" s="104">
        <v>0</v>
      </c>
      <c r="D149" s="104">
        <v>0</v>
      </c>
      <c r="E149" s="104">
        <v>0</v>
      </c>
      <c r="F149" s="104">
        <v>53.357491988637697</v>
      </c>
      <c r="G149" s="104">
        <v>68.647385690236575</v>
      </c>
      <c r="H149" s="104">
        <v>266.76477318689302</v>
      </c>
      <c r="I149" s="104">
        <v>30.161327990951094</v>
      </c>
      <c r="J149" s="104">
        <v>39.644778226517019</v>
      </c>
      <c r="K149" s="104">
        <v>18.039259211792629</v>
      </c>
      <c r="L149" s="104">
        <v>1.2898091684390729</v>
      </c>
      <c r="M149" s="104">
        <v>7.4619910075860814</v>
      </c>
      <c r="N149" s="104">
        <v>0.21797012532017598</v>
      </c>
      <c r="O149" s="104">
        <v>4.3099382742810386</v>
      </c>
      <c r="P149" s="104">
        <v>14.166839423770947</v>
      </c>
      <c r="Q149" s="104">
        <v>3.4463955912374633</v>
      </c>
      <c r="R149" s="104">
        <v>89.883820190653552</v>
      </c>
      <c r="S149" s="104">
        <v>163.58201419251819</v>
      </c>
      <c r="T149" s="104">
        <v>22.101237762180659</v>
      </c>
      <c r="U149" s="104">
        <v>6.4004615100027227</v>
      </c>
      <c r="V149" s="104">
        <v>0.4705984040575758</v>
      </c>
      <c r="W149" s="104">
        <v>4.7442869284070817</v>
      </c>
      <c r="X149" s="104">
        <v>0.39198280384743373</v>
      </c>
      <c r="Y149" s="104">
        <v>2.3154616654224927</v>
      </c>
      <c r="Z149" s="104">
        <v>31.902534221298492</v>
      </c>
      <c r="AA149" s="104">
        <v>14.221499034350634</v>
      </c>
      <c r="AB149" s="104">
        <v>22.652394146804149</v>
      </c>
      <c r="AC149" s="104">
        <v>13.634561676557471</v>
      </c>
      <c r="AD149" s="104">
        <v>3.9541707892186801</v>
      </c>
      <c r="AE149" s="104">
        <v>6.3553840775272352</v>
      </c>
      <c r="AF149" s="104">
        <v>1.4833496604664966</v>
      </c>
      <c r="AG149" s="104">
        <v>15.153365306180886</v>
      </c>
      <c r="AH149" s="104">
        <v>4.7800310284276879</v>
      </c>
      <c r="AI149" s="104">
        <v>0.61845201182838727</v>
      </c>
      <c r="AJ149" s="104">
        <v>3.2582456523889944</v>
      </c>
      <c r="AK149" s="104">
        <v>2.2688783960644314</v>
      </c>
      <c r="AL149" s="104">
        <v>13.085202587297628</v>
      </c>
      <c r="AM149" s="104">
        <v>823.85725681185716</v>
      </c>
      <c r="AN149" s="104">
        <v>19.590842891481319</v>
      </c>
      <c r="AO149" s="104">
        <v>10.278371050106614</v>
      </c>
      <c r="AP149" s="104">
        <v>3.0361064401232545</v>
      </c>
      <c r="AQ149" s="104">
        <v>0</v>
      </c>
      <c r="AR149" s="104">
        <v>412.54195940283086</v>
      </c>
      <c r="AS149" s="104">
        <v>0.71800780753019533</v>
      </c>
      <c r="AT149" s="104">
        <v>4.7169418079894898</v>
      </c>
      <c r="AU149" s="104">
        <v>86.630243678713128</v>
      </c>
      <c r="AV149" s="104">
        <v>20.833058032683009</v>
      </c>
      <c r="AW149" s="104">
        <v>4.0117876395745338</v>
      </c>
      <c r="AX149" s="104">
        <v>0.45332878054874959</v>
      </c>
      <c r="AY149" s="104">
        <v>0.21154728345317747</v>
      </c>
      <c r="AZ149" s="104">
        <v>220.34905173598983</v>
      </c>
      <c r="BA149" s="104">
        <v>8.2990423213413465</v>
      </c>
      <c r="BB149" s="104">
        <v>30.535133764994821</v>
      </c>
      <c r="BC149" s="104">
        <v>4.8692443434907045</v>
      </c>
      <c r="BD149" s="104">
        <v>300.08268922048239</v>
      </c>
      <c r="BE149" s="104">
        <v>135.97184088505429</v>
      </c>
      <c r="BF149" s="104">
        <v>27.357732206664661</v>
      </c>
      <c r="BG149" s="104">
        <v>64.022440087653393</v>
      </c>
      <c r="BH149" s="104">
        <v>1.8285697998769634</v>
      </c>
      <c r="BI149" s="104">
        <v>3.9273165222334137</v>
      </c>
      <c r="BJ149" s="104">
        <v>14.813703640677168</v>
      </c>
      <c r="BK149" s="104">
        <v>1.2852334126707012</v>
      </c>
      <c r="BL149" s="104">
        <v>79.593226111348855</v>
      </c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>
        <v>0</v>
      </c>
      <c r="FN149" s="40"/>
      <c r="FO149" s="40"/>
      <c r="FP149" s="40"/>
      <c r="FQ149" s="40"/>
      <c r="FR149" s="40"/>
      <c r="FS149" s="40"/>
      <c r="FT149" s="105">
        <v>27.239102847360652</v>
      </c>
      <c r="FU149" s="105">
        <v>48.446049080478005</v>
      </c>
      <c r="FV149" s="105">
        <v>62.418766269804806</v>
      </c>
      <c r="FW149" s="105">
        <v>71.403606621520197</v>
      </c>
      <c r="FX149" s="105">
        <v>113.24803505579628</v>
      </c>
      <c r="FY149" s="105">
        <v>137.07656521583473</v>
      </c>
      <c r="FZ149" s="105">
        <v>267.19206467841536</v>
      </c>
      <c r="GA149" s="105">
        <v>367.06214547410212</v>
      </c>
      <c r="GB149" s="105">
        <v>811.22228291209308</v>
      </c>
      <c r="GC149" s="105">
        <v>317.48273762078873</v>
      </c>
      <c r="GD149" s="105">
        <v>268.33270045603552</v>
      </c>
      <c r="GE149" s="105">
        <v>141.01170385467847</v>
      </c>
      <c r="GF149" s="105">
        <v>400.08443274907063</v>
      </c>
      <c r="GG149" s="105">
        <v>488.44371359233946</v>
      </c>
      <c r="GH149" s="40">
        <v>0</v>
      </c>
      <c r="GI149" s="40"/>
      <c r="GJ149" s="40"/>
      <c r="GK149" s="40"/>
      <c r="GL149" s="40"/>
      <c r="GM149" s="40">
        <v>166673.12392239421</v>
      </c>
      <c r="GN149" s="40">
        <v>-99.357060381531483</v>
      </c>
      <c r="GO149" s="40">
        <v>847.68925279563734</v>
      </c>
      <c r="GP149" s="6">
        <v>174152.70058884719</v>
      </c>
      <c r="GQ149" s="6"/>
      <c r="GR149" s="6">
        <f t="shared" si="13"/>
        <v>170942.12002123665</v>
      </c>
      <c r="GS149" s="6">
        <v>174152.70058884731</v>
      </c>
      <c r="GT149" s="92">
        <v>1.1641532182693481E-10</v>
      </c>
      <c r="GV149" s="2">
        <v>0</v>
      </c>
      <c r="GW149" s="6">
        <v>170942.12002123665</v>
      </c>
      <c r="GX149" s="6">
        <v>174152.70058884719</v>
      </c>
      <c r="GY149" s="92">
        <v>0</v>
      </c>
    </row>
    <row r="150" spans="2:207" outlineLevel="1" x14ac:dyDescent="0.2">
      <c r="B150" s="103" t="s">
        <v>77</v>
      </c>
      <c r="C150" s="104">
        <v>181.26977713169904</v>
      </c>
      <c r="D150" s="104">
        <v>19.16106350804975</v>
      </c>
      <c r="E150" s="104">
        <v>1.820895961927059</v>
      </c>
      <c r="F150" s="104">
        <v>32.979210437118617</v>
      </c>
      <c r="G150" s="104">
        <v>32.148486889052066</v>
      </c>
      <c r="H150" s="104">
        <v>67.66173873629694</v>
      </c>
      <c r="I150" s="104">
        <v>17.341466155417844</v>
      </c>
      <c r="J150" s="104">
        <v>311.39281207020542</v>
      </c>
      <c r="K150" s="104">
        <v>201.22341558186719</v>
      </c>
      <c r="L150" s="104">
        <v>53.134685561934532</v>
      </c>
      <c r="M150" s="104">
        <v>36.780400808555541</v>
      </c>
      <c r="N150" s="104">
        <v>6.9502405892221359</v>
      </c>
      <c r="O150" s="104">
        <v>11.593701301534409</v>
      </c>
      <c r="P150" s="104">
        <v>56.677229670620029</v>
      </c>
      <c r="Q150" s="104">
        <v>227.7968697564977</v>
      </c>
      <c r="R150" s="104">
        <v>116.05748286695652</v>
      </c>
      <c r="S150" s="104">
        <v>37.933989412929726</v>
      </c>
      <c r="T150" s="104">
        <v>109.84682525892653</v>
      </c>
      <c r="U150" s="104">
        <v>172.50544178456059</v>
      </c>
      <c r="V150" s="104">
        <v>13.393473346237677</v>
      </c>
      <c r="W150" s="104">
        <v>46.594877139138077</v>
      </c>
      <c r="X150" s="104">
        <v>8.0583766376066936</v>
      </c>
      <c r="Y150" s="104">
        <v>44.075138778584524</v>
      </c>
      <c r="Z150" s="104">
        <v>263.80033365403648</v>
      </c>
      <c r="AA150" s="104">
        <v>55.788137177301437</v>
      </c>
      <c r="AB150" s="104">
        <v>91.066970868197302</v>
      </c>
      <c r="AC150" s="104">
        <v>105.96359803396642</v>
      </c>
      <c r="AD150" s="104">
        <v>67.747517531562181</v>
      </c>
      <c r="AE150" s="104">
        <v>13.690735448263595</v>
      </c>
      <c r="AF150" s="104">
        <v>13.416145964887734</v>
      </c>
      <c r="AG150" s="104">
        <v>241.66533084714303</v>
      </c>
      <c r="AH150" s="104">
        <v>41.324511237855454</v>
      </c>
      <c r="AI150" s="104">
        <v>33.268033708039013</v>
      </c>
      <c r="AJ150" s="104">
        <v>23.711760968051706</v>
      </c>
      <c r="AK150" s="104">
        <v>75.532122819907556</v>
      </c>
      <c r="AL150" s="104">
        <v>12.672242800885705</v>
      </c>
      <c r="AM150" s="104">
        <v>136.67689471809078</v>
      </c>
      <c r="AN150" s="104">
        <v>0</v>
      </c>
      <c r="AO150" s="104">
        <v>0</v>
      </c>
      <c r="AP150" s="104">
        <v>2797.9786943788231</v>
      </c>
      <c r="AQ150" s="104">
        <v>122.01721066909067</v>
      </c>
      <c r="AR150" s="104">
        <v>2488.3273922559451</v>
      </c>
      <c r="AS150" s="104">
        <v>22.388080849630278</v>
      </c>
      <c r="AT150" s="104">
        <v>175.34002483281355</v>
      </c>
      <c r="AU150" s="104">
        <v>354.23723250801947</v>
      </c>
      <c r="AV150" s="104">
        <v>131.05897003463653</v>
      </c>
      <c r="AW150" s="104">
        <v>126.59899386717349</v>
      </c>
      <c r="AX150" s="104">
        <v>14.305584608440361</v>
      </c>
      <c r="AY150" s="104">
        <v>6.6757454903726581</v>
      </c>
      <c r="AZ150" s="104">
        <v>5633.0728612696494</v>
      </c>
      <c r="BA150" s="104">
        <v>281.87054454503919</v>
      </c>
      <c r="BB150" s="104">
        <v>611.57572539483874</v>
      </c>
      <c r="BC150" s="104">
        <v>209.53974814707124</v>
      </c>
      <c r="BD150" s="104">
        <v>7710.4050411379903</v>
      </c>
      <c r="BE150" s="104">
        <v>387.99965854977063</v>
      </c>
      <c r="BF150" s="104">
        <v>0</v>
      </c>
      <c r="BG150" s="104">
        <v>0</v>
      </c>
      <c r="BH150" s="104">
        <v>0</v>
      </c>
      <c r="BI150" s="104">
        <v>0</v>
      </c>
      <c r="BJ150" s="104">
        <v>0</v>
      </c>
      <c r="BK150" s="104">
        <v>0</v>
      </c>
      <c r="BL150" s="104">
        <v>404.41221992452955</v>
      </c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>
        <v>799256.96265201445</v>
      </c>
      <c r="FN150" s="40"/>
      <c r="FO150" s="40"/>
      <c r="FP150" s="40"/>
      <c r="FQ150" s="40"/>
      <c r="FR150" s="40"/>
      <c r="FS150" s="40"/>
      <c r="FT150" s="105">
        <v>0</v>
      </c>
      <c r="FU150" s="105">
        <v>0</v>
      </c>
      <c r="FV150" s="105">
        <v>0</v>
      </c>
      <c r="FW150" s="105">
        <v>0</v>
      </c>
      <c r="FX150" s="105">
        <v>0</v>
      </c>
      <c r="FY150" s="105">
        <v>0</v>
      </c>
      <c r="FZ150" s="105">
        <v>0</v>
      </c>
      <c r="GA150" s="105">
        <v>0</v>
      </c>
      <c r="GB150" s="105">
        <v>0</v>
      </c>
      <c r="GC150" s="105">
        <v>0</v>
      </c>
      <c r="GD150" s="105">
        <v>0</v>
      </c>
      <c r="GE150" s="105">
        <v>0</v>
      </c>
      <c r="GF150" s="105">
        <v>0</v>
      </c>
      <c r="GG150" s="105">
        <v>0</v>
      </c>
      <c r="GH150" s="40">
        <v>0</v>
      </c>
      <c r="GI150" s="40"/>
      <c r="GJ150" s="40"/>
      <c r="GK150" s="40"/>
      <c r="GL150" s="40"/>
      <c r="GM150" s="40">
        <v>0</v>
      </c>
      <c r="GN150" s="40">
        <v>-73.227205732720904</v>
      </c>
      <c r="GO150" s="40">
        <v>787.89511067582703</v>
      </c>
      <c r="GP150" s="6">
        <v>824432.15622058453</v>
      </c>
      <c r="GQ150" s="6"/>
      <c r="GR150" s="6">
        <f t="shared" si="13"/>
        <v>714.66790494310612</v>
      </c>
      <c r="GS150" s="6">
        <v>824432.15622058453</v>
      </c>
      <c r="GT150" s="92">
        <v>0</v>
      </c>
      <c r="GV150" s="2">
        <v>0</v>
      </c>
      <c r="GW150" s="6">
        <v>714.66790494310612</v>
      </c>
      <c r="GX150" s="6">
        <v>824432.15622058476</v>
      </c>
      <c r="GY150" s="92">
        <v>2.3283064365386963E-10</v>
      </c>
    </row>
    <row r="151" spans="2:207" outlineLevel="1" x14ac:dyDescent="0.2">
      <c r="B151" s="103" t="s">
        <v>471</v>
      </c>
      <c r="C151" s="104">
        <v>11.202581200416489</v>
      </c>
      <c r="D151" s="104">
        <v>0</v>
      </c>
      <c r="E151" s="104">
        <v>0</v>
      </c>
      <c r="F151" s="104">
        <v>29.450116274002966</v>
      </c>
      <c r="G151" s="104">
        <v>28.65570888993155</v>
      </c>
      <c r="H151" s="104">
        <v>202.94464383757119</v>
      </c>
      <c r="I151" s="104">
        <v>35.918615574141121</v>
      </c>
      <c r="J151" s="104">
        <v>131.81294317608706</v>
      </c>
      <c r="K151" s="104">
        <v>48.794043095287236</v>
      </c>
      <c r="L151" s="104">
        <v>9.0592881218042631</v>
      </c>
      <c r="M151" s="104">
        <v>5.2831694594182697</v>
      </c>
      <c r="N151" s="104">
        <v>2.8492768425488504</v>
      </c>
      <c r="O151" s="104">
        <v>4.3273088304494394</v>
      </c>
      <c r="P151" s="104">
        <v>29.111212859764198</v>
      </c>
      <c r="Q151" s="104">
        <v>47.797290219067754</v>
      </c>
      <c r="R151" s="104">
        <v>55.207373589157442</v>
      </c>
      <c r="S151" s="104">
        <v>23.003385102388986</v>
      </c>
      <c r="T151" s="104">
        <v>43.813739574944982</v>
      </c>
      <c r="U151" s="104">
        <v>54.026716265617374</v>
      </c>
      <c r="V151" s="104">
        <v>14.267167324179015</v>
      </c>
      <c r="W151" s="104">
        <v>147.61098086148692</v>
      </c>
      <c r="X151" s="104">
        <v>5.1675359316540348</v>
      </c>
      <c r="Y151" s="104">
        <v>48.522577915715715</v>
      </c>
      <c r="Z151" s="104">
        <v>17.977033567023256</v>
      </c>
      <c r="AA151" s="104">
        <v>1.1344863603103716</v>
      </c>
      <c r="AB151" s="104">
        <v>27.670707101031287</v>
      </c>
      <c r="AC151" s="104">
        <v>87.69303440539106</v>
      </c>
      <c r="AD151" s="104">
        <v>58.305636548135837</v>
      </c>
      <c r="AE151" s="104">
        <v>10.830476977201975</v>
      </c>
      <c r="AF151" s="104">
        <v>22.337813220360999</v>
      </c>
      <c r="AG151" s="104">
        <v>41.980988549456519</v>
      </c>
      <c r="AH151" s="104">
        <v>3.8169808277323938</v>
      </c>
      <c r="AI151" s="104">
        <v>5.9243158226980022</v>
      </c>
      <c r="AJ151" s="104">
        <v>26.52819086831035</v>
      </c>
      <c r="AK151" s="104">
        <v>157.51911814439708</v>
      </c>
      <c r="AL151" s="104">
        <v>28.504861219004223</v>
      </c>
      <c r="AM151" s="104">
        <v>775.91636733457108</v>
      </c>
      <c r="AN151" s="104">
        <v>579.33434285919884</v>
      </c>
      <c r="AO151" s="104">
        <v>300.87620745249058</v>
      </c>
      <c r="AP151" s="104">
        <v>100.15340183698841</v>
      </c>
      <c r="AQ151" s="104">
        <v>375.81717237062225</v>
      </c>
      <c r="AR151" s="104">
        <v>5054.2928912065663</v>
      </c>
      <c r="AS151" s="104">
        <v>41.174988853835472</v>
      </c>
      <c r="AT151" s="104">
        <v>888.10886048204407</v>
      </c>
      <c r="AU151" s="104">
        <v>881.28164816950709</v>
      </c>
      <c r="AV151" s="104">
        <v>400.89474958517548</v>
      </c>
      <c r="AW151" s="104">
        <v>65.072269539702887</v>
      </c>
      <c r="AX151" s="104">
        <v>7.3531141845681374</v>
      </c>
      <c r="AY151" s="104">
        <v>3.4313535728021729</v>
      </c>
      <c r="AZ151" s="104">
        <v>526.33549236703482</v>
      </c>
      <c r="BA151" s="104">
        <v>15.235009288447504</v>
      </c>
      <c r="BB151" s="104">
        <v>59.109393975290061</v>
      </c>
      <c r="BC151" s="104">
        <v>31.382908077617692</v>
      </c>
      <c r="BD151" s="104">
        <v>1451.3802321478634</v>
      </c>
      <c r="BE151" s="104">
        <v>1664.7359992955589</v>
      </c>
      <c r="BF151" s="104">
        <v>539.67140161585144</v>
      </c>
      <c r="BG151" s="104">
        <v>88.239181715420415</v>
      </c>
      <c r="BH151" s="104">
        <v>7.1592842021443861</v>
      </c>
      <c r="BI151" s="104">
        <v>9.60432044519073</v>
      </c>
      <c r="BJ151" s="104">
        <v>143.04652918559088</v>
      </c>
      <c r="BK151" s="104">
        <v>6.1443288516585746</v>
      </c>
      <c r="BL151" s="104">
        <v>836.49184597638566</v>
      </c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>
        <v>0</v>
      </c>
      <c r="FN151" s="40"/>
      <c r="FO151" s="40"/>
      <c r="FP151" s="40"/>
      <c r="FQ151" s="40"/>
      <c r="FR151" s="40"/>
      <c r="FS151" s="40"/>
      <c r="FT151" s="105">
        <v>86.289292328305095</v>
      </c>
      <c r="FU151" s="105">
        <v>129.20782628833086</v>
      </c>
      <c r="FV151" s="105">
        <v>218.45412286506951</v>
      </c>
      <c r="FW151" s="105">
        <v>159.66582015423791</v>
      </c>
      <c r="FX151" s="105">
        <v>470.65589451198002</v>
      </c>
      <c r="FY151" s="105">
        <v>483.70130922579455</v>
      </c>
      <c r="FZ151" s="105">
        <v>744.35479316816748</v>
      </c>
      <c r="GA151" s="105">
        <v>1540.1764274527593</v>
      </c>
      <c r="GB151" s="105">
        <v>4414.6363816756539</v>
      </c>
      <c r="GC151" s="105">
        <v>2373.6606099271767</v>
      </c>
      <c r="GD151" s="105">
        <v>1404.934795173541</v>
      </c>
      <c r="GE151" s="105">
        <v>2434.2216166198541</v>
      </c>
      <c r="GF151" s="105">
        <v>3784.5287160979419</v>
      </c>
      <c r="GG151" s="105">
        <v>6666.6093128595312</v>
      </c>
      <c r="GH151" s="40">
        <v>0</v>
      </c>
      <c r="GI151" s="40"/>
      <c r="GJ151" s="40"/>
      <c r="GK151" s="40"/>
      <c r="GL151" s="40"/>
      <c r="GM151" s="40">
        <v>0</v>
      </c>
      <c r="GN151" s="40">
        <v>-92.378457864273514</v>
      </c>
      <c r="GO151" s="40">
        <v>12374.45898055504</v>
      </c>
      <c r="GP151" s="6">
        <v>53514.470054187921</v>
      </c>
      <c r="GQ151" s="6"/>
      <c r="GR151" s="6">
        <f t="shared" si="13"/>
        <v>37193.177441039115</v>
      </c>
      <c r="GS151" s="6">
        <v>53514.470054187943</v>
      </c>
      <c r="GT151" s="92">
        <v>2.1827872842550278E-11</v>
      </c>
      <c r="GV151" s="2">
        <v>0</v>
      </c>
      <c r="GW151" s="6">
        <v>37193.177441039115</v>
      </c>
      <c r="GX151" s="6">
        <v>53514.470054187877</v>
      </c>
      <c r="GY151" s="92">
        <v>-4.3655745685100555E-11</v>
      </c>
    </row>
    <row r="152" spans="2:207" outlineLevel="1" x14ac:dyDescent="0.2">
      <c r="B152" s="103" t="s">
        <v>472</v>
      </c>
      <c r="C152" s="104">
        <v>0</v>
      </c>
      <c r="D152" s="104">
        <v>0</v>
      </c>
      <c r="E152" s="104">
        <v>0</v>
      </c>
      <c r="F152" s="104">
        <v>65.070633163968353</v>
      </c>
      <c r="G152" s="104">
        <v>0</v>
      </c>
      <c r="H152" s="104">
        <v>31.533941691951593</v>
      </c>
      <c r="I152" s="104">
        <v>28.219693119781507</v>
      </c>
      <c r="J152" s="104">
        <v>59.477392365654353</v>
      </c>
      <c r="K152" s="104">
        <v>39.964172032008676</v>
      </c>
      <c r="L152" s="104">
        <v>20.868310052184736</v>
      </c>
      <c r="M152" s="104">
        <v>21.157014439985428</v>
      </c>
      <c r="N152" s="104">
        <v>2.5973887278657024</v>
      </c>
      <c r="O152" s="104">
        <v>4.6864453213879891</v>
      </c>
      <c r="P152" s="104">
        <v>35.838817569334125</v>
      </c>
      <c r="Q152" s="104">
        <v>38.288197641275353</v>
      </c>
      <c r="R152" s="104">
        <v>110.72281329564296</v>
      </c>
      <c r="S152" s="104">
        <v>41.018288638117106</v>
      </c>
      <c r="T152" s="104">
        <v>81.292891201398234</v>
      </c>
      <c r="U152" s="104">
        <v>120.36667360625665</v>
      </c>
      <c r="V152" s="104">
        <v>9.3279266809404078</v>
      </c>
      <c r="W152" s="104">
        <v>24.571109386378492</v>
      </c>
      <c r="X152" s="104">
        <v>7.3828984433736933</v>
      </c>
      <c r="Y152" s="104">
        <v>20.849745280312618</v>
      </c>
      <c r="Z152" s="104">
        <v>40.156531330662609</v>
      </c>
      <c r="AA152" s="104">
        <v>20.650488460619581</v>
      </c>
      <c r="AB152" s="104">
        <v>94.695054737356955</v>
      </c>
      <c r="AC152" s="104">
        <v>147.6423371770953</v>
      </c>
      <c r="AD152" s="104">
        <v>93.319139888540036</v>
      </c>
      <c r="AE152" s="104">
        <v>26.384946462129204</v>
      </c>
      <c r="AF152" s="104">
        <v>30.606722370671967</v>
      </c>
      <c r="AG152" s="104">
        <v>207.99947435888194</v>
      </c>
      <c r="AH152" s="104">
        <v>10.79309514393114</v>
      </c>
      <c r="AI152" s="104">
        <v>15.433743872441402</v>
      </c>
      <c r="AJ152" s="104">
        <v>34.957074265376022</v>
      </c>
      <c r="AK152" s="104">
        <v>113.42734123965002</v>
      </c>
      <c r="AL152" s="104">
        <v>1.5037631175808264</v>
      </c>
      <c r="AM152" s="104">
        <v>391.33113209423425</v>
      </c>
      <c r="AN152" s="104">
        <v>833.71155746542092</v>
      </c>
      <c r="AO152" s="104">
        <v>377.70104653671854</v>
      </c>
      <c r="AP152" s="104">
        <v>363.19955325373456</v>
      </c>
      <c r="AQ152" s="104">
        <v>93.335599032544351</v>
      </c>
      <c r="AR152" s="104">
        <v>427.92750279009624</v>
      </c>
      <c r="AS152" s="104">
        <v>1.1683259133659836</v>
      </c>
      <c r="AT152" s="104">
        <v>9.1193731521244707</v>
      </c>
      <c r="AU152" s="104">
        <v>116.20003973120069</v>
      </c>
      <c r="AV152" s="104">
        <v>30.710058330449602</v>
      </c>
      <c r="AW152" s="104">
        <v>43.758676369049503</v>
      </c>
      <c r="AX152" s="104">
        <v>4.9446952776396218</v>
      </c>
      <c r="AY152" s="104">
        <v>2.3074574088945132</v>
      </c>
      <c r="AZ152" s="104">
        <v>482.13961469961208</v>
      </c>
      <c r="BA152" s="104">
        <v>383.4475369614957</v>
      </c>
      <c r="BB152" s="104">
        <v>96.98351355735322</v>
      </c>
      <c r="BC152" s="104">
        <v>19.475392595549355</v>
      </c>
      <c r="BD152" s="104">
        <v>1843.9388050329853</v>
      </c>
      <c r="BE152" s="104">
        <v>0</v>
      </c>
      <c r="BF152" s="104">
        <v>351.30426162642118</v>
      </c>
      <c r="BG152" s="104">
        <v>381.45575249331046</v>
      </c>
      <c r="BH152" s="104">
        <v>2.8886111022962218</v>
      </c>
      <c r="BI152" s="104">
        <v>22.143591763883933</v>
      </c>
      <c r="BJ152" s="104">
        <v>156.9750423514065</v>
      </c>
      <c r="BK152" s="104">
        <v>15.494370699529561</v>
      </c>
      <c r="BL152" s="104">
        <v>264.35649900142431</v>
      </c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>
        <v>0</v>
      </c>
      <c r="FN152" s="40"/>
      <c r="FO152" s="40"/>
      <c r="FP152" s="40"/>
      <c r="FQ152" s="40"/>
      <c r="FR152" s="40"/>
      <c r="FS152" s="40"/>
      <c r="FT152" s="105">
        <v>737.8549619325305</v>
      </c>
      <c r="FU152" s="105">
        <v>1386.1302750928608</v>
      </c>
      <c r="FV152" s="105">
        <v>1888.7281026038067</v>
      </c>
      <c r="FW152" s="105">
        <v>2400.6058891318271</v>
      </c>
      <c r="FX152" s="105">
        <v>2700.4607825105645</v>
      </c>
      <c r="FY152" s="105">
        <v>3477.1773066743058</v>
      </c>
      <c r="FZ152" s="105">
        <v>4226.9253022465809</v>
      </c>
      <c r="GA152" s="105">
        <v>6334.9869705076917</v>
      </c>
      <c r="GB152" s="105">
        <v>8197.09595334392</v>
      </c>
      <c r="GC152" s="105">
        <v>2270.9956722626375</v>
      </c>
      <c r="GD152" s="105">
        <v>2759.1101552002101</v>
      </c>
      <c r="GE152" s="105">
        <v>2953.91439147034</v>
      </c>
      <c r="GF152" s="105">
        <v>4487.0259281140661</v>
      </c>
      <c r="GG152" s="105">
        <v>6312.2044509190819</v>
      </c>
      <c r="GH152" s="40">
        <v>0</v>
      </c>
      <c r="GI152" s="40"/>
      <c r="GJ152" s="40"/>
      <c r="GK152" s="40"/>
      <c r="GL152" s="40"/>
      <c r="GM152" s="40">
        <v>0</v>
      </c>
      <c r="GN152" s="40">
        <v>-98.361769057395577</v>
      </c>
      <c r="GO152" s="40">
        <v>3395.2585411950008</v>
      </c>
      <c r="GP152" s="6">
        <v>61746.934988471519</v>
      </c>
      <c r="GQ152" s="6"/>
      <c r="GR152" s="6">
        <f t="shared" si="13"/>
        <v>53430.112914148027</v>
      </c>
      <c r="GS152" s="6">
        <v>61746.934988471563</v>
      </c>
      <c r="GT152" s="92">
        <v>4.3655745685100555E-11</v>
      </c>
      <c r="GV152" s="2">
        <v>0</v>
      </c>
      <c r="GW152" s="6">
        <v>53430.112914148027</v>
      </c>
      <c r="GX152" s="6">
        <v>61746.934988471497</v>
      </c>
      <c r="GY152" s="92">
        <v>-2.1827872842550278E-11</v>
      </c>
    </row>
    <row r="153" spans="2:207" outlineLevel="1" x14ac:dyDescent="0.2">
      <c r="B153" s="103" t="s">
        <v>473</v>
      </c>
      <c r="C153" s="104">
        <v>0</v>
      </c>
      <c r="D153" s="104">
        <v>0</v>
      </c>
      <c r="E153" s="104">
        <v>0</v>
      </c>
      <c r="F153" s="104">
        <v>421.61998687431299</v>
      </c>
      <c r="G153" s="104">
        <v>0</v>
      </c>
      <c r="H153" s="104">
        <v>539.29787753203698</v>
      </c>
      <c r="I153" s="104">
        <v>150.68125995210892</v>
      </c>
      <c r="J153" s="104">
        <v>1234.1735059247894</v>
      </c>
      <c r="K153" s="104">
        <v>558.93918179677758</v>
      </c>
      <c r="L153" s="104">
        <v>274.67692948340306</v>
      </c>
      <c r="M153" s="104">
        <v>267.4981680254399</v>
      </c>
      <c r="N153" s="104">
        <v>23.386240896541775</v>
      </c>
      <c r="O153" s="104">
        <v>68.670853086206961</v>
      </c>
      <c r="P153" s="104">
        <v>293.74832349773101</v>
      </c>
      <c r="Q153" s="104">
        <v>291.22404842257612</v>
      </c>
      <c r="R153" s="104">
        <v>815.61130352592772</v>
      </c>
      <c r="S153" s="104">
        <v>94.293693526071394</v>
      </c>
      <c r="T153" s="104">
        <v>361.78976082917052</v>
      </c>
      <c r="U153" s="104">
        <v>1082.2965988146386</v>
      </c>
      <c r="V153" s="104">
        <v>106.01706594763529</v>
      </c>
      <c r="W153" s="104">
        <v>249.15481699242</v>
      </c>
      <c r="X153" s="104">
        <v>69.767280690018083</v>
      </c>
      <c r="Y153" s="104">
        <v>220.79571128675283</v>
      </c>
      <c r="Z153" s="104">
        <v>962.32992730238016</v>
      </c>
      <c r="AA153" s="104">
        <v>138.68793930912821</v>
      </c>
      <c r="AB153" s="104">
        <v>521.95216832447613</v>
      </c>
      <c r="AC153" s="104">
        <v>828.41399927394275</v>
      </c>
      <c r="AD153" s="104">
        <v>319.35037572920692</v>
      </c>
      <c r="AE153" s="104">
        <v>252.3474541924713</v>
      </c>
      <c r="AF153" s="104">
        <v>128.21432184226711</v>
      </c>
      <c r="AG153" s="104">
        <v>855.9689369005838</v>
      </c>
      <c r="AH153" s="104">
        <v>167.78073861234034</v>
      </c>
      <c r="AI153" s="104">
        <v>81.172970038923083</v>
      </c>
      <c r="AJ153" s="104">
        <v>109.46875952901597</v>
      </c>
      <c r="AK153" s="104">
        <v>16.289998122042871</v>
      </c>
      <c r="AL153" s="104">
        <v>478.02280865065404</v>
      </c>
      <c r="AM153" s="104">
        <v>1005.4961210266645</v>
      </c>
      <c r="AN153" s="104">
        <v>6094.4592380386302</v>
      </c>
      <c r="AO153" s="104">
        <v>2543.1204046169128</v>
      </c>
      <c r="AP153" s="104">
        <v>1675.7022644459114</v>
      </c>
      <c r="AQ153" s="104">
        <v>2178.6260648672292</v>
      </c>
      <c r="AR153" s="104">
        <v>12819.193539466321</v>
      </c>
      <c r="AS153" s="104">
        <v>100.3907308652696</v>
      </c>
      <c r="AT153" s="104">
        <v>1178.0480750143145</v>
      </c>
      <c r="AU153" s="104">
        <v>2116.6843045353612</v>
      </c>
      <c r="AV153" s="104">
        <v>1222.940617918541</v>
      </c>
      <c r="AW153" s="104">
        <v>466.01204127214294</v>
      </c>
      <c r="AX153" s="104">
        <v>52.658986310084508</v>
      </c>
      <c r="AY153" s="104">
        <v>24.573479520271352</v>
      </c>
      <c r="AZ153" s="104">
        <v>1876.8182160445647</v>
      </c>
      <c r="BA153" s="104">
        <v>282.92208011072711</v>
      </c>
      <c r="BB153" s="104">
        <v>1219.8006913368183</v>
      </c>
      <c r="BC153" s="104">
        <v>894.74734190555682</v>
      </c>
      <c r="BD153" s="104">
        <v>10151.21400915935</v>
      </c>
      <c r="BE153" s="104">
        <v>7410.8032251373743</v>
      </c>
      <c r="BF153" s="104">
        <v>0</v>
      </c>
      <c r="BG153" s="104">
        <v>0</v>
      </c>
      <c r="BH153" s="104">
        <v>0</v>
      </c>
      <c r="BI153" s="104">
        <v>0</v>
      </c>
      <c r="BJ153" s="104">
        <v>0</v>
      </c>
      <c r="BK153" s="104">
        <v>0</v>
      </c>
      <c r="BL153" s="104">
        <v>2642.8204541446084</v>
      </c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>
        <v>0</v>
      </c>
      <c r="FN153" s="40"/>
      <c r="FO153" s="40"/>
      <c r="FP153" s="40"/>
      <c r="FQ153" s="40"/>
      <c r="FR153" s="40"/>
      <c r="FS153" s="40"/>
      <c r="FT153" s="105">
        <v>5484.6504432458642</v>
      </c>
      <c r="FU153" s="105">
        <v>7349.4876901441176</v>
      </c>
      <c r="FV153" s="105">
        <v>9527.4250285603775</v>
      </c>
      <c r="FW153" s="105">
        <v>11109.30635731982</v>
      </c>
      <c r="FX153" s="105">
        <v>11966.612102500283</v>
      </c>
      <c r="FY153" s="105">
        <v>15727.865427802646</v>
      </c>
      <c r="FZ153" s="105">
        <v>15502.819661411633</v>
      </c>
      <c r="GA153" s="105">
        <v>15228.104775046066</v>
      </c>
      <c r="GB153" s="105">
        <v>12444.198781291161</v>
      </c>
      <c r="GC153" s="105">
        <v>3393.6572696480416</v>
      </c>
      <c r="GD153" s="105">
        <v>1689.1806867429357</v>
      </c>
      <c r="GE153" s="105">
        <v>2181.2527124220719</v>
      </c>
      <c r="GF153" s="105">
        <v>3413.357987680256</v>
      </c>
      <c r="GG153" s="105">
        <v>4187.0739612975203</v>
      </c>
      <c r="GH153" s="40">
        <v>0</v>
      </c>
      <c r="GI153" s="40"/>
      <c r="GJ153" s="40"/>
      <c r="GK153" s="40"/>
      <c r="GL153" s="40"/>
      <c r="GM153" s="40">
        <v>0</v>
      </c>
      <c r="GN153" s="40">
        <v>-99.354596984514501</v>
      </c>
      <c r="GO153" s="40">
        <v>24908.353928978464</v>
      </c>
      <c r="GP153" s="6">
        <v>211954.6671077754</v>
      </c>
      <c r="GQ153" s="6"/>
      <c r="GR153" s="6">
        <f t="shared" si="13"/>
        <v>144013.99221710674</v>
      </c>
      <c r="GS153" s="6">
        <v>211954.66710777537</v>
      </c>
      <c r="GT153" s="92">
        <v>-2.9103830456733704E-11</v>
      </c>
      <c r="GV153" s="2">
        <v>0</v>
      </c>
      <c r="GW153" s="6">
        <v>144013.99221710674</v>
      </c>
      <c r="GX153" s="6">
        <v>211954.6671077754</v>
      </c>
      <c r="GY153" s="92">
        <v>0</v>
      </c>
    </row>
    <row r="154" spans="2:207" outlineLevel="1" x14ac:dyDescent="0.2">
      <c r="B154" s="103" t="s">
        <v>474</v>
      </c>
      <c r="C154" s="104">
        <v>13401.549579715209</v>
      </c>
      <c r="D154" s="104">
        <v>1430.813144604127</v>
      </c>
      <c r="E154" s="104">
        <v>156.70494322943318</v>
      </c>
      <c r="F154" s="104">
        <v>2618.1632162536898</v>
      </c>
      <c r="G154" s="104">
        <v>630.60538435083902</v>
      </c>
      <c r="H154" s="104">
        <v>2472.8075767148594</v>
      </c>
      <c r="I154" s="104">
        <v>1210.0274885481008</v>
      </c>
      <c r="J154" s="104">
        <v>5426.3318875613822</v>
      </c>
      <c r="K154" s="104">
        <v>727.30838941545755</v>
      </c>
      <c r="L154" s="104">
        <v>299.89871628015567</v>
      </c>
      <c r="M154" s="104">
        <v>169.39360208218753</v>
      </c>
      <c r="N154" s="104">
        <v>22.623403841004848</v>
      </c>
      <c r="O154" s="104">
        <v>90.068949914549762</v>
      </c>
      <c r="P154" s="104">
        <v>1177.8682775118141</v>
      </c>
      <c r="Q154" s="104">
        <v>936.21283616659196</v>
      </c>
      <c r="R154" s="104">
        <v>394.70795220236585</v>
      </c>
      <c r="S154" s="104">
        <v>315.35505106297808</v>
      </c>
      <c r="T154" s="104">
        <v>1160.3555128229286</v>
      </c>
      <c r="U154" s="104">
        <v>2859.8399539088336</v>
      </c>
      <c r="V154" s="104">
        <v>224.89399781527459</v>
      </c>
      <c r="W154" s="104">
        <v>330.52273329027372</v>
      </c>
      <c r="X154" s="104">
        <v>86.087382745276486</v>
      </c>
      <c r="Y154" s="104">
        <v>1187.0012275360373</v>
      </c>
      <c r="Z154" s="104">
        <v>3499.001162898141</v>
      </c>
      <c r="AA154" s="104">
        <v>110.09238624647662</v>
      </c>
      <c r="AB154" s="104">
        <v>394.76249668487441</v>
      </c>
      <c r="AC154" s="104">
        <v>361.85880039061959</v>
      </c>
      <c r="AD154" s="104">
        <v>170.69897285475358</v>
      </c>
      <c r="AE154" s="104">
        <v>35.265143673085326</v>
      </c>
      <c r="AF154" s="104">
        <v>28.307796950389911</v>
      </c>
      <c r="AG154" s="104">
        <v>741.64918470143004</v>
      </c>
      <c r="AH154" s="104">
        <v>17.189138540407811</v>
      </c>
      <c r="AI154" s="104">
        <v>504.59052386258725</v>
      </c>
      <c r="AJ154" s="104">
        <v>268.42260079401404</v>
      </c>
      <c r="AK154" s="104">
        <v>1130.5379135211451</v>
      </c>
      <c r="AL154" s="104">
        <v>0.52440271314553355</v>
      </c>
      <c r="AM154" s="104">
        <v>348.45065231705075</v>
      </c>
      <c r="AN154" s="104">
        <v>5040.5993803273277</v>
      </c>
      <c r="AO154" s="104">
        <v>1541.6901293228741</v>
      </c>
      <c r="AP154" s="104">
        <v>678.81367015099431</v>
      </c>
      <c r="AQ154" s="104">
        <v>51.68197064728227</v>
      </c>
      <c r="AR154" s="104">
        <v>2001.4377020031482</v>
      </c>
      <c r="AS154" s="104">
        <v>1.5589488986379478</v>
      </c>
      <c r="AT154" s="104">
        <v>56.75710438817093</v>
      </c>
      <c r="AU154" s="104">
        <v>1472.26702897476</v>
      </c>
      <c r="AV154" s="104">
        <v>1502.9937374458832</v>
      </c>
      <c r="AW154" s="104">
        <v>359.52569984231616</v>
      </c>
      <c r="AX154" s="104">
        <v>40.626115269868713</v>
      </c>
      <c r="AY154" s="104">
        <v>18.958302873715247</v>
      </c>
      <c r="AZ154" s="104">
        <v>56.568624932749884</v>
      </c>
      <c r="BA154" s="104">
        <v>30.65327320127524</v>
      </c>
      <c r="BB154" s="104">
        <v>30.232838765439723</v>
      </c>
      <c r="BC154" s="104">
        <v>1.9504432100512854</v>
      </c>
      <c r="BD154" s="104">
        <v>80.154547998916044</v>
      </c>
      <c r="BE154" s="104">
        <v>4550.5785004630761</v>
      </c>
      <c r="BF154" s="104">
        <v>16.132575509642386</v>
      </c>
      <c r="BG154" s="104">
        <v>118.82494330603738</v>
      </c>
      <c r="BH154" s="104">
        <v>1.2270184618265523</v>
      </c>
      <c r="BI154" s="104">
        <v>3.5272915261060995</v>
      </c>
      <c r="BJ154" s="104">
        <v>29.6353534891675</v>
      </c>
      <c r="BK154" s="104">
        <v>3.9490007262527294</v>
      </c>
      <c r="BL154" s="104">
        <v>713.23945493420433</v>
      </c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>
        <v>184751.99136683816</v>
      </c>
      <c r="FN154" s="40"/>
      <c r="FO154" s="40"/>
      <c r="FP154" s="40"/>
      <c r="FQ154" s="40"/>
      <c r="FR154" s="40"/>
      <c r="FS154" s="40"/>
      <c r="FT154" s="105">
        <v>1102.9427480926963</v>
      </c>
      <c r="FU154" s="105">
        <v>1046.4654610530079</v>
      </c>
      <c r="FV154" s="105">
        <v>876.84507800970061</v>
      </c>
      <c r="FW154" s="105">
        <v>4753.1554192621952</v>
      </c>
      <c r="FX154" s="105">
        <v>1977.2969995289559</v>
      </c>
      <c r="FY154" s="105">
        <v>8277.5087572842767</v>
      </c>
      <c r="FZ154" s="105">
        <v>9663.8943262807643</v>
      </c>
      <c r="GA154" s="105">
        <v>2562.5740367719177</v>
      </c>
      <c r="GB154" s="105">
        <v>1720.0548027040036</v>
      </c>
      <c r="GC154" s="105">
        <v>238.3465735798321</v>
      </c>
      <c r="GD154" s="105">
        <v>400.55185444311559</v>
      </c>
      <c r="GE154" s="105">
        <v>307.93467201250576</v>
      </c>
      <c r="GF154" s="105">
        <v>18.664938538647231</v>
      </c>
      <c r="GG154" s="105">
        <v>1215.4317659060609</v>
      </c>
      <c r="GH154" s="40">
        <v>0</v>
      </c>
      <c r="GI154" s="40"/>
      <c r="GJ154" s="40"/>
      <c r="GK154" s="40"/>
      <c r="GL154" s="40"/>
      <c r="GM154" s="40">
        <v>0</v>
      </c>
      <c r="GN154" s="40">
        <v>-195.01076143182581</v>
      </c>
      <c r="GO154" s="40">
        <v>4090.0560562974297</v>
      </c>
      <c r="GP154" s="6">
        <v>286152.78013556259</v>
      </c>
      <c r="GQ154" s="6"/>
      <c r="GR154" s="6">
        <f t="shared" si="13"/>
        <v>38056.712728333281</v>
      </c>
      <c r="GS154" s="6">
        <v>286152.78013556276</v>
      </c>
      <c r="GT154" s="92">
        <v>1.7462298274040222E-10</v>
      </c>
      <c r="GV154" s="2">
        <v>0</v>
      </c>
      <c r="GW154" s="6">
        <v>38056.712728333281</v>
      </c>
      <c r="GX154" s="6">
        <v>286152.7801355627</v>
      </c>
      <c r="GY154" s="92">
        <v>1.1641532182693481E-10</v>
      </c>
    </row>
    <row r="155" spans="2:207" outlineLevel="1" x14ac:dyDescent="0.2">
      <c r="B155" s="103" t="s">
        <v>78</v>
      </c>
      <c r="C155" s="104">
        <v>0</v>
      </c>
      <c r="D155" s="104">
        <v>0</v>
      </c>
      <c r="E155" s="104">
        <v>0</v>
      </c>
      <c r="F155" s="104">
        <v>18000.091686549295</v>
      </c>
      <c r="G155" s="104">
        <v>4335.4649039380565</v>
      </c>
      <c r="H155" s="104">
        <v>17000.759475674728</v>
      </c>
      <c r="I155" s="104">
        <v>8319.0404641935475</v>
      </c>
      <c r="J155" s="104">
        <v>1440.7600625016978</v>
      </c>
      <c r="K155" s="104">
        <v>511.27774018875419</v>
      </c>
      <c r="L155" s="104">
        <v>166.655776504492</v>
      </c>
      <c r="M155" s="104">
        <v>157.2521240234417</v>
      </c>
      <c r="N155" s="104">
        <v>21.021049992306228</v>
      </c>
      <c r="O155" s="104">
        <v>47.315509186641442</v>
      </c>
      <c r="P155" s="104">
        <v>241.57605450985938</v>
      </c>
      <c r="Q155" s="104">
        <v>507.62063604354097</v>
      </c>
      <c r="R155" s="104">
        <v>304.20861404419094</v>
      </c>
      <c r="S155" s="104">
        <v>590.31202134385114</v>
      </c>
      <c r="T155" s="104">
        <v>463.16341315517553</v>
      </c>
      <c r="U155" s="104">
        <v>736.32867944195664</v>
      </c>
      <c r="V155" s="104">
        <v>90.952672567156483</v>
      </c>
      <c r="W155" s="104">
        <v>127.50169282498776</v>
      </c>
      <c r="X155" s="104">
        <v>40.953316784546217</v>
      </c>
      <c r="Y155" s="104">
        <v>210.87484909518608</v>
      </c>
      <c r="Z155" s="104">
        <v>1032.3205307458456</v>
      </c>
      <c r="AA155" s="104">
        <v>247.38484084596104</v>
      </c>
      <c r="AB155" s="104">
        <v>458.34241273107216</v>
      </c>
      <c r="AC155" s="104">
        <v>493.52905705230887</v>
      </c>
      <c r="AD155" s="104">
        <v>304.81878144130991</v>
      </c>
      <c r="AE155" s="104">
        <v>100.1406231468106</v>
      </c>
      <c r="AF155" s="104">
        <v>58.786009233773619</v>
      </c>
      <c r="AG155" s="104">
        <v>1231.100879325455</v>
      </c>
      <c r="AH155" s="104">
        <v>72.490635101625102</v>
      </c>
      <c r="AI155" s="104">
        <v>112.3503114117506</v>
      </c>
      <c r="AJ155" s="104">
        <v>149.22190820302831</v>
      </c>
      <c r="AK155" s="104">
        <v>0</v>
      </c>
      <c r="AL155" s="104">
        <v>0</v>
      </c>
      <c r="AM155" s="104">
        <v>2297.3568244760713</v>
      </c>
      <c r="AN155" s="104">
        <v>1226.5893246001667</v>
      </c>
      <c r="AO155" s="104">
        <v>972.71648689915082</v>
      </c>
      <c r="AP155" s="104">
        <v>0</v>
      </c>
      <c r="AQ155" s="104">
        <v>0</v>
      </c>
      <c r="AR155" s="104">
        <v>1125.2020709757571</v>
      </c>
      <c r="AS155" s="104">
        <v>0</v>
      </c>
      <c r="AT155" s="104">
        <v>0</v>
      </c>
      <c r="AU155" s="104">
        <v>280.63607516697652</v>
      </c>
      <c r="AV155" s="104">
        <v>0</v>
      </c>
      <c r="AW155" s="104">
        <v>0</v>
      </c>
      <c r="AX155" s="104">
        <v>0</v>
      </c>
      <c r="AY155" s="104">
        <v>0</v>
      </c>
      <c r="AZ155" s="104">
        <v>0</v>
      </c>
      <c r="BA155" s="104">
        <v>101.07369136253467</v>
      </c>
      <c r="BB155" s="104">
        <v>0</v>
      </c>
      <c r="BC155" s="104">
        <v>0</v>
      </c>
      <c r="BD155" s="104">
        <v>0</v>
      </c>
      <c r="BE155" s="104">
        <v>0</v>
      </c>
      <c r="BF155" s="104">
        <v>0</v>
      </c>
      <c r="BG155" s="104">
        <v>0</v>
      </c>
      <c r="BH155" s="104">
        <v>0</v>
      </c>
      <c r="BI155" s="104">
        <v>0</v>
      </c>
      <c r="BJ155" s="104">
        <v>0</v>
      </c>
      <c r="BK155" s="104">
        <v>0</v>
      </c>
      <c r="BL155" s="104">
        <v>6.5467568251020598</v>
      </c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>
        <v>0</v>
      </c>
      <c r="FN155" s="40"/>
      <c r="FO155" s="40"/>
      <c r="FP155" s="40"/>
      <c r="FQ155" s="40"/>
      <c r="FR155" s="40"/>
      <c r="FS155" s="40"/>
      <c r="FT155" s="105">
        <v>154.58205630006066</v>
      </c>
      <c r="FU155" s="105">
        <v>146.94295315963581</v>
      </c>
      <c r="FV155" s="105">
        <v>250.92782303295704</v>
      </c>
      <c r="FW155" s="105">
        <v>382.52602895774584</v>
      </c>
      <c r="FX155" s="105">
        <v>401.35169862845112</v>
      </c>
      <c r="FY155" s="105">
        <v>607.29018275928024</v>
      </c>
      <c r="FZ155" s="105">
        <v>929.02307568007905</v>
      </c>
      <c r="GA155" s="105">
        <v>1501.2588892423955</v>
      </c>
      <c r="GB155" s="105">
        <v>2402.0728117575964</v>
      </c>
      <c r="GC155" s="105">
        <v>748.40891969699805</v>
      </c>
      <c r="GD155" s="105">
        <v>667.03074055445882</v>
      </c>
      <c r="GE155" s="105">
        <v>890.47735252584459</v>
      </c>
      <c r="GF155" s="105">
        <v>1325.927709520385</v>
      </c>
      <c r="GG155" s="105">
        <v>1728.9856614455546</v>
      </c>
      <c r="GH155" s="40">
        <v>0</v>
      </c>
      <c r="GI155" s="40"/>
      <c r="GJ155" s="40"/>
      <c r="GK155" s="40"/>
      <c r="GL155" s="40"/>
      <c r="GM155" s="40">
        <v>0</v>
      </c>
      <c r="GN155" s="40">
        <v>-109.14443947274412</v>
      </c>
      <c r="GO155" s="40">
        <v>1488.0090470336436</v>
      </c>
      <c r="GP155" s="6">
        <v>77099.408472930445</v>
      </c>
      <c r="GQ155" s="6"/>
      <c r="GR155" s="6">
        <f t="shared" si="13"/>
        <v>13515.670510822343</v>
      </c>
      <c r="GS155" s="6">
        <v>77099.408472930445</v>
      </c>
      <c r="GT155" s="92">
        <v>0</v>
      </c>
      <c r="GV155" s="2">
        <v>0</v>
      </c>
      <c r="GW155" s="6">
        <v>13515.670510822343</v>
      </c>
      <c r="GX155" s="6">
        <v>77099.40847293046</v>
      </c>
      <c r="GY155" s="92">
        <v>1.4551915228366852E-11</v>
      </c>
    </row>
    <row r="156" spans="2:207" outlineLevel="1" x14ac:dyDescent="0.2">
      <c r="B156" s="103" t="s">
        <v>79</v>
      </c>
      <c r="C156" s="104">
        <v>0</v>
      </c>
      <c r="D156" s="104">
        <v>0</v>
      </c>
      <c r="E156" s="104">
        <v>0</v>
      </c>
      <c r="F156" s="104">
        <v>90.347666290328306</v>
      </c>
      <c r="G156" s="104">
        <v>14.200937769152421</v>
      </c>
      <c r="H156" s="104">
        <v>44.094737874705068</v>
      </c>
      <c r="I156" s="104">
        <v>144.68120567811201</v>
      </c>
      <c r="J156" s="104">
        <v>403.51228880852881</v>
      </c>
      <c r="K156" s="104">
        <v>129.3658898348653</v>
      </c>
      <c r="L156" s="104">
        <v>66.012923460388862</v>
      </c>
      <c r="M156" s="104">
        <v>39.922869571861675</v>
      </c>
      <c r="N156" s="104">
        <v>2.6316953196887445</v>
      </c>
      <c r="O156" s="104">
        <v>32.125486558065944</v>
      </c>
      <c r="P156" s="104">
        <v>93.60287655361428</v>
      </c>
      <c r="Q156" s="104">
        <v>69.044496090466609</v>
      </c>
      <c r="R156" s="104">
        <v>340.94388909255031</v>
      </c>
      <c r="S156" s="104">
        <v>31.952728761389537</v>
      </c>
      <c r="T156" s="104">
        <v>92.481130764270389</v>
      </c>
      <c r="U156" s="104">
        <v>229.43838379239421</v>
      </c>
      <c r="V156" s="104">
        <v>14.944939089153912</v>
      </c>
      <c r="W156" s="104">
        <v>34.889904203355918</v>
      </c>
      <c r="X156" s="104">
        <v>33.911992383833933</v>
      </c>
      <c r="Y156" s="104">
        <v>61.066174015218628</v>
      </c>
      <c r="Z156" s="104">
        <v>58.442311029883669</v>
      </c>
      <c r="AA156" s="104">
        <v>16.081244630669079</v>
      </c>
      <c r="AB156" s="104">
        <v>73.567468785178036</v>
      </c>
      <c r="AC156" s="104">
        <v>139.62340524367218</v>
      </c>
      <c r="AD156" s="104">
        <v>101.32736688212981</v>
      </c>
      <c r="AE156" s="104">
        <v>27.891084653384528</v>
      </c>
      <c r="AF156" s="104">
        <v>60.140007805052754</v>
      </c>
      <c r="AG156" s="104">
        <v>284.57326100211276</v>
      </c>
      <c r="AH156" s="104">
        <v>23.161965606754944</v>
      </c>
      <c r="AI156" s="104">
        <v>17.781108197421915</v>
      </c>
      <c r="AJ156" s="104">
        <v>41.679875695697298</v>
      </c>
      <c r="AK156" s="104">
        <v>223.24418631685199</v>
      </c>
      <c r="AL156" s="104">
        <v>11.085508713472139</v>
      </c>
      <c r="AM156" s="104">
        <v>251.32552927573568</v>
      </c>
      <c r="AN156" s="104">
        <v>1377.7669329853361</v>
      </c>
      <c r="AO156" s="104">
        <v>2207.3368798260494</v>
      </c>
      <c r="AP156" s="104">
        <v>648.93691979160735</v>
      </c>
      <c r="AQ156" s="104">
        <v>128.17323403821172</v>
      </c>
      <c r="AR156" s="104">
        <v>349.0254616358884</v>
      </c>
      <c r="AS156" s="104">
        <v>0.28699901048395354</v>
      </c>
      <c r="AT156" s="104">
        <v>12.134265342402806</v>
      </c>
      <c r="AU156" s="104">
        <v>225.25944675741553</v>
      </c>
      <c r="AV156" s="104">
        <v>290.73903112391054</v>
      </c>
      <c r="AW156" s="104">
        <v>74.255098427225732</v>
      </c>
      <c r="AX156" s="104">
        <v>8.3907664720860744</v>
      </c>
      <c r="AY156" s="104">
        <v>3.9155772356715017</v>
      </c>
      <c r="AZ156" s="104">
        <v>187.3725426169469</v>
      </c>
      <c r="BA156" s="104">
        <v>53.281702745519155</v>
      </c>
      <c r="BB156" s="104">
        <v>114.65351830026214</v>
      </c>
      <c r="BC156" s="104">
        <v>26.290794658137632</v>
      </c>
      <c r="BD156" s="104">
        <v>1624.078612913459</v>
      </c>
      <c r="BE156" s="104">
        <v>0</v>
      </c>
      <c r="BF156" s="104">
        <v>314.87041226248107</v>
      </c>
      <c r="BG156" s="104">
        <v>713.19554360649283</v>
      </c>
      <c r="BH156" s="104">
        <v>1.7739667480873655</v>
      </c>
      <c r="BI156" s="104">
        <v>37.397033974032084</v>
      </c>
      <c r="BJ156" s="104">
        <v>375.87125825546059</v>
      </c>
      <c r="BK156" s="104">
        <v>13.321660963662717</v>
      </c>
      <c r="BL156" s="104">
        <v>513.01569092105069</v>
      </c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>
        <v>0</v>
      </c>
      <c r="FN156" s="40"/>
      <c r="FO156" s="40"/>
      <c r="FP156" s="40"/>
      <c r="FQ156" s="40"/>
      <c r="FR156" s="40"/>
      <c r="FS156" s="40"/>
      <c r="FT156" s="105">
        <v>19.286516159397916</v>
      </c>
      <c r="FU156" s="105">
        <v>35.372092322676572</v>
      </c>
      <c r="FV156" s="105">
        <v>51.051709965976592</v>
      </c>
      <c r="FW156" s="105">
        <v>55.312079136400463</v>
      </c>
      <c r="FX156" s="105">
        <v>71.771356871378757</v>
      </c>
      <c r="FY156" s="105">
        <v>82.247299029185911</v>
      </c>
      <c r="FZ156" s="105">
        <v>120.99991861629397</v>
      </c>
      <c r="GA156" s="105">
        <v>207.69581050722209</v>
      </c>
      <c r="GB156" s="105">
        <v>224.99679103874067</v>
      </c>
      <c r="GC156" s="105">
        <v>45.055942628736226</v>
      </c>
      <c r="GD156" s="105">
        <v>57.011988409692428</v>
      </c>
      <c r="GE156" s="105">
        <v>78.578276864075136</v>
      </c>
      <c r="GF156" s="105">
        <v>174.25665035413618</v>
      </c>
      <c r="GG156" s="105">
        <v>130.21223123893074</v>
      </c>
      <c r="GH156" s="40">
        <v>0</v>
      </c>
      <c r="GI156" s="40"/>
      <c r="GJ156" s="40"/>
      <c r="GK156" s="40"/>
      <c r="GL156" s="40"/>
      <c r="GM156" s="40">
        <v>0</v>
      </c>
      <c r="GN156" s="40">
        <v>-34.321050543436286</v>
      </c>
      <c r="GO156" s="40">
        <v>1075.7520533070958</v>
      </c>
      <c r="GP156" s="6">
        <v>14995.719556268348</v>
      </c>
      <c r="GQ156" s="6"/>
      <c r="GR156" s="6">
        <f t="shared" si="13"/>
        <v>2395.2796659065034</v>
      </c>
      <c r="GS156" s="6">
        <v>14995.719556268343</v>
      </c>
      <c r="GT156" s="92">
        <v>-5.4569682106375694E-12</v>
      </c>
      <c r="GV156" s="2">
        <v>0</v>
      </c>
      <c r="GW156" s="6">
        <v>2395.2796659065034</v>
      </c>
      <c r="GX156" s="6">
        <v>14995.719556268352</v>
      </c>
      <c r="GY156" s="92">
        <v>3.637978807091713E-12</v>
      </c>
    </row>
    <row r="157" spans="2:207" outlineLevel="1" x14ac:dyDescent="0.2">
      <c r="B157" s="103" t="s">
        <v>475</v>
      </c>
      <c r="C157" s="104">
        <v>0</v>
      </c>
      <c r="D157" s="104">
        <v>0</v>
      </c>
      <c r="E157" s="104">
        <v>0</v>
      </c>
      <c r="F157" s="104">
        <v>891.55375648081144</v>
      </c>
      <c r="G157" s="104">
        <v>4.1262949058348122</v>
      </c>
      <c r="H157" s="104">
        <v>8415.1361684684762</v>
      </c>
      <c r="I157" s="104">
        <v>924.8374867015898</v>
      </c>
      <c r="J157" s="104">
        <v>2982.6807060016972</v>
      </c>
      <c r="K157" s="104">
        <v>345.47311151135852</v>
      </c>
      <c r="L157" s="104">
        <v>443.95904462938324</v>
      </c>
      <c r="M157" s="104">
        <v>233.53295204709232</v>
      </c>
      <c r="N157" s="104">
        <v>24.055357073306201</v>
      </c>
      <c r="O157" s="104">
        <v>53.424156464802692</v>
      </c>
      <c r="P157" s="104">
        <v>446.88145977352889</v>
      </c>
      <c r="Q157" s="104">
        <v>1048.9999474632684</v>
      </c>
      <c r="R157" s="104">
        <v>254.58768374802179</v>
      </c>
      <c r="S157" s="104">
        <v>978.77917980829045</v>
      </c>
      <c r="T157" s="104">
        <v>1000.2350599517172</v>
      </c>
      <c r="U157" s="104">
        <v>540.25676089315027</v>
      </c>
      <c r="V157" s="104">
        <v>239.79882243227067</v>
      </c>
      <c r="W157" s="104">
        <v>322.87510912693949</v>
      </c>
      <c r="X157" s="104">
        <v>209.13653298175569</v>
      </c>
      <c r="Y157" s="104">
        <v>468.11249393741116</v>
      </c>
      <c r="Z157" s="104">
        <v>5806.5591293937923</v>
      </c>
      <c r="AA157" s="104">
        <v>2898.685765160667</v>
      </c>
      <c r="AB157" s="104">
        <v>565.2074588364942</v>
      </c>
      <c r="AC157" s="104">
        <v>375.33565620329819</v>
      </c>
      <c r="AD157" s="104">
        <v>346.88217856551654</v>
      </c>
      <c r="AE157" s="104">
        <v>54.951119482000166</v>
      </c>
      <c r="AF157" s="104">
        <v>74.217405785612556</v>
      </c>
      <c r="AG157" s="104">
        <v>727.69665705981572</v>
      </c>
      <c r="AH157" s="104">
        <v>77.36706287219792</v>
      </c>
      <c r="AI157" s="104">
        <v>134.34695348355561</v>
      </c>
      <c r="AJ157" s="104">
        <v>289.70752456545898</v>
      </c>
      <c r="AK157" s="104">
        <v>10420.492972564733</v>
      </c>
      <c r="AL157" s="104">
        <v>347.13931744784179</v>
      </c>
      <c r="AM157" s="104">
        <v>732.79964553850255</v>
      </c>
      <c r="AN157" s="104">
        <v>1400.1732716384108</v>
      </c>
      <c r="AO157" s="104">
        <v>2123.9364505207177</v>
      </c>
      <c r="AP157" s="104">
        <v>895.50070236500915</v>
      </c>
      <c r="AQ157" s="104">
        <v>887.59811736071197</v>
      </c>
      <c r="AR157" s="104">
        <v>3135.5547277727032</v>
      </c>
      <c r="AS157" s="104">
        <v>7.0352402054529106</v>
      </c>
      <c r="AT157" s="104">
        <v>34.715493583279809</v>
      </c>
      <c r="AU157" s="104">
        <v>341.07196493126929</v>
      </c>
      <c r="AV157" s="104">
        <v>392.26619130519947</v>
      </c>
      <c r="AW157" s="104">
        <v>645.5966485619964</v>
      </c>
      <c r="AX157" s="104">
        <v>72.951902669821067</v>
      </c>
      <c r="AY157" s="104">
        <v>34.043231968729479</v>
      </c>
      <c r="AZ157" s="104">
        <v>8194.4051153912733</v>
      </c>
      <c r="BA157" s="104">
        <v>143.04286605817379</v>
      </c>
      <c r="BB157" s="104">
        <v>364.16511223558865</v>
      </c>
      <c r="BC157" s="104">
        <v>51.070550358841054</v>
      </c>
      <c r="BD157" s="104">
        <v>5552.3231184452688</v>
      </c>
      <c r="BE157" s="104">
        <v>1699.2767095079032</v>
      </c>
      <c r="BF157" s="104">
        <v>1090.9012774261635</v>
      </c>
      <c r="BG157" s="104">
        <v>1676.5386197137934</v>
      </c>
      <c r="BH157" s="104">
        <v>2.998996806771741</v>
      </c>
      <c r="BI157" s="104">
        <v>48.853302534740209</v>
      </c>
      <c r="BJ157" s="104">
        <v>367.10238371914687</v>
      </c>
      <c r="BK157" s="104">
        <v>86.86696119325363</v>
      </c>
      <c r="BL157" s="104">
        <v>1427.4390242678132</v>
      </c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>
        <v>0</v>
      </c>
      <c r="FN157" s="40"/>
      <c r="FO157" s="40"/>
      <c r="FP157" s="40"/>
      <c r="FQ157" s="40"/>
      <c r="FR157" s="40"/>
      <c r="FS157" s="40"/>
      <c r="FT157" s="105">
        <v>2401.1929261188484</v>
      </c>
      <c r="FU157" s="105">
        <v>2979.5727778100154</v>
      </c>
      <c r="FV157" s="105">
        <v>3488.8284651919603</v>
      </c>
      <c r="FW157" s="105">
        <v>4163.7160030272471</v>
      </c>
      <c r="FX157" s="105">
        <v>4981.3647885225673</v>
      </c>
      <c r="FY157" s="105">
        <v>5918.175255626561</v>
      </c>
      <c r="FZ157" s="105">
        <v>6867.8745390084887</v>
      </c>
      <c r="GA157" s="105">
        <v>10173.223645031159</v>
      </c>
      <c r="GB157" s="105">
        <v>14448.400273810277</v>
      </c>
      <c r="GC157" s="105">
        <v>3593.2087336488689</v>
      </c>
      <c r="GD157" s="105">
        <v>3642.0494781781949</v>
      </c>
      <c r="GE157" s="105">
        <v>3899.4253150126351</v>
      </c>
      <c r="GF157" s="105">
        <v>4759.1560084823532</v>
      </c>
      <c r="GG157" s="105">
        <v>5615.249532643189</v>
      </c>
      <c r="GH157" s="40">
        <v>0</v>
      </c>
      <c r="GI157" s="40"/>
      <c r="GJ157" s="40"/>
      <c r="GK157" s="40"/>
      <c r="GL157" s="40"/>
      <c r="GM157" s="40">
        <v>0</v>
      </c>
      <c r="GN157" s="40">
        <v>-59.202376357570756</v>
      </c>
      <c r="GO157" s="40">
        <v>3027.8058607202929</v>
      </c>
      <c r="GP157" s="6">
        <v>153255.30013837732</v>
      </c>
      <c r="GQ157" s="6"/>
      <c r="GR157" s="6">
        <f t="shared" si="13"/>
        <v>79900.041226475107</v>
      </c>
      <c r="GS157" s="6">
        <v>153255.30013837735</v>
      </c>
      <c r="GT157" s="92">
        <v>2.9103830456733704E-11</v>
      </c>
      <c r="GV157" s="2">
        <v>0</v>
      </c>
      <c r="GW157" s="6">
        <v>79900.041226475107</v>
      </c>
      <c r="GX157" s="6">
        <v>153255.30013837729</v>
      </c>
      <c r="GY157" s="92">
        <v>-2.9103830456733704E-11</v>
      </c>
    </row>
    <row r="158" spans="2:207" outlineLevel="1" x14ac:dyDescent="0.2">
      <c r="B158" s="103" t="s">
        <v>75</v>
      </c>
      <c r="C158" s="104">
        <v>0</v>
      </c>
      <c r="D158" s="104">
        <v>0</v>
      </c>
      <c r="E158" s="104">
        <v>0</v>
      </c>
      <c r="F158" s="104">
        <v>624.08300475022133</v>
      </c>
      <c r="G158" s="104">
        <v>2.8883850285384987</v>
      </c>
      <c r="H158" s="104">
        <v>5890.5516658209199</v>
      </c>
      <c r="I158" s="104">
        <v>647.38144329133729</v>
      </c>
      <c r="J158" s="104">
        <v>283.53668201422499</v>
      </c>
      <c r="K158" s="104">
        <v>32.841027726042483</v>
      </c>
      <c r="L158" s="104">
        <v>42.203201371408625</v>
      </c>
      <c r="M158" s="104">
        <v>22.199881547748419</v>
      </c>
      <c r="N158" s="104">
        <v>2.2867268746045948</v>
      </c>
      <c r="O158" s="104">
        <v>5.0785550168349509</v>
      </c>
      <c r="P158" s="104">
        <v>42.481009148333428</v>
      </c>
      <c r="Q158" s="104">
        <v>99.719009121920919</v>
      </c>
      <c r="R158" s="104">
        <v>24.20136589906096</v>
      </c>
      <c r="S158" s="104">
        <v>93.043751047073911</v>
      </c>
      <c r="T158" s="104">
        <v>95.08336898442289</v>
      </c>
      <c r="U158" s="104">
        <v>51.357360885801484</v>
      </c>
      <c r="V158" s="104">
        <v>22.795521602239337</v>
      </c>
      <c r="W158" s="104">
        <v>30.692838478727793</v>
      </c>
      <c r="X158" s="104">
        <v>19.880732968996995</v>
      </c>
      <c r="Y158" s="104">
        <v>44.499252996756191</v>
      </c>
      <c r="Z158" s="104">
        <v>551.97745638959429</v>
      </c>
      <c r="AA158" s="104">
        <v>275.55203692400784</v>
      </c>
      <c r="AB158" s="104">
        <v>53.729199777932472</v>
      </c>
      <c r="AC158" s="104">
        <v>35.679791799382805</v>
      </c>
      <c r="AD158" s="104">
        <v>32.974975081736659</v>
      </c>
      <c r="AE158" s="104">
        <v>5.2237096839548656</v>
      </c>
      <c r="AF158" s="104">
        <v>7.0551825870839551</v>
      </c>
      <c r="AG158" s="104">
        <v>69.175589340411435</v>
      </c>
      <c r="AH158" s="104">
        <v>7.3545922152357273</v>
      </c>
      <c r="AI158" s="104">
        <v>12.771158962179891</v>
      </c>
      <c r="AJ158" s="104">
        <v>27.539893929875966</v>
      </c>
      <c r="AK158" s="104">
        <v>41.019454207014732</v>
      </c>
      <c r="AL158" s="104">
        <v>14962.671214813785</v>
      </c>
      <c r="AM158" s="104">
        <v>156.73654046254643</v>
      </c>
      <c r="AN158" s="104">
        <v>148.05717511888349</v>
      </c>
      <c r="AO158" s="104">
        <v>3234.4952519417034</v>
      </c>
      <c r="AP158" s="104">
        <v>766.14492341738287</v>
      </c>
      <c r="AQ158" s="104">
        <v>146.98109173157354</v>
      </c>
      <c r="AR158" s="104">
        <v>670.65534689596234</v>
      </c>
      <c r="AS158" s="104">
        <v>1.504748559471081</v>
      </c>
      <c r="AT158" s="104">
        <v>7.4252033253013181</v>
      </c>
      <c r="AU158" s="104">
        <v>72.95096300334194</v>
      </c>
      <c r="AV158" s="104">
        <v>54.105011084874135</v>
      </c>
      <c r="AW158" s="104">
        <v>104.84225904635716</v>
      </c>
      <c r="AX158" s="104">
        <v>11.847091051087913</v>
      </c>
      <c r="AY158" s="104">
        <v>5.5284818352969065</v>
      </c>
      <c r="AZ158" s="104">
        <v>1752.6792169829034</v>
      </c>
      <c r="BA158" s="104">
        <v>30.595052959032998</v>
      </c>
      <c r="BB158" s="104">
        <v>77.890294020609318</v>
      </c>
      <c r="BC158" s="104">
        <v>10.923342321350075</v>
      </c>
      <c r="BD158" s="104">
        <v>1187.5714220931079</v>
      </c>
      <c r="BE158" s="104">
        <v>744.01093496221347</v>
      </c>
      <c r="BF158" s="104">
        <v>233.32993302641256</v>
      </c>
      <c r="BG158" s="104">
        <v>358.59032522534221</v>
      </c>
      <c r="BH158" s="104">
        <v>0.64144734081200006</v>
      </c>
      <c r="BI158" s="104">
        <v>10.449101164915128</v>
      </c>
      <c r="BJ158" s="104">
        <v>78.518539097490205</v>
      </c>
      <c r="BK158" s="104">
        <v>18.579740125800249</v>
      </c>
      <c r="BL158" s="104">
        <v>260.80566396437462</v>
      </c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>
        <v>0</v>
      </c>
      <c r="FN158" s="40"/>
      <c r="FO158" s="40"/>
      <c r="FP158" s="40"/>
      <c r="FQ158" s="40"/>
      <c r="FR158" s="40"/>
      <c r="FS158" s="40"/>
      <c r="FT158" s="105">
        <v>208.47985882426201</v>
      </c>
      <c r="FU158" s="105">
        <v>528.44857022874055</v>
      </c>
      <c r="FV158" s="105">
        <v>519.11774562842197</v>
      </c>
      <c r="FW158" s="105">
        <v>838.35070301535268</v>
      </c>
      <c r="FX158" s="105">
        <v>1278.4799653557159</v>
      </c>
      <c r="FY158" s="105">
        <v>1453.1996705936888</v>
      </c>
      <c r="FZ158" s="105">
        <v>1745.5993528641411</v>
      </c>
      <c r="GA158" s="105">
        <v>3305.6170456616692</v>
      </c>
      <c r="GB158" s="105">
        <v>5300.7003268377639</v>
      </c>
      <c r="GC158" s="105">
        <v>1608.9570874582776</v>
      </c>
      <c r="GD158" s="105">
        <v>1277.1889235404014</v>
      </c>
      <c r="GE158" s="105">
        <v>1545.6242270409018</v>
      </c>
      <c r="GF158" s="105">
        <v>1648.9806681300229</v>
      </c>
      <c r="GG158" s="105">
        <v>1958.1304390594453</v>
      </c>
      <c r="GH158" s="40">
        <v>0</v>
      </c>
      <c r="GI158" s="40"/>
      <c r="GJ158" s="40"/>
      <c r="GK158" s="40"/>
      <c r="GL158" s="40"/>
      <c r="GM158" s="40">
        <v>0</v>
      </c>
      <c r="GN158" s="40">
        <v>-129.5967434588747</v>
      </c>
      <c r="GO158" s="40">
        <v>913.75113993594391</v>
      </c>
      <c r="GP158" s="6">
        <v>58306.417121761428</v>
      </c>
      <c r="GQ158" s="6"/>
      <c r="GR158" s="6">
        <f t="shared" si="13"/>
        <v>24001.028980715873</v>
      </c>
      <c r="GS158" s="6">
        <v>58306.417121761384</v>
      </c>
      <c r="GT158" s="92">
        <v>-4.3655745685100555E-11</v>
      </c>
      <c r="GV158" s="2">
        <v>0</v>
      </c>
      <c r="GW158" s="6">
        <v>24001.028980715873</v>
      </c>
      <c r="GX158" s="6">
        <v>58306.417121761406</v>
      </c>
      <c r="GY158" s="92">
        <v>-2.1827872842550278E-11</v>
      </c>
    </row>
    <row r="159" spans="2:207" outlineLevel="1" x14ac:dyDescent="0.2">
      <c r="B159" s="103" t="s">
        <v>80</v>
      </c>
      <c r="C159" s="104">
        <v>8918.3451232003717</v>
      </c>
      <c r="D159" s="104">
        <v>299.3323330285358</v>
      </c>
      <c r="E159" s="104">
        <v>731.0561269928096</v>
      </c>
      <c r="F159" s="104">
        <v>1757.7570154515677</v>
      </c>
      <c r="G159" s="104">
        <v>258.35164494574235</v>
      </c>
      <c r="H159" s="104">
        <v>2318.4762571616989</v>
      </c>
      <c r="I159" s="104">
        <v>5042.5742736663915</v>
      </c>
      <c r="J159" s="104">
        <v>1803.1301479391636</v>
      </c>
      <c r="K159" s="104">
        <v>501.14323458491378</v>
      </c>
      <c r="L159" s="104">
        <v>441.0187737336496</v>
      </c>
      <c r="M159" s="104">
        <v>639.70558869307968</v>
      </c>
      <c r="N159" s="104">
        <v>146.68828917038402</v>
      </c>
      <c r="O159" s="104">
        <v>154.03307228505284</v>
      </c>
      <c r="P159" s="104">
        <v>583.62433846591489</v>
      </c>
      <c r="Q159" s="104">
        <v>231.30197593236696</v>
      </c>
      <c r="R159" s="104">
        <v>634.72922190544057</v>
      </c>
      <c r="S159" s="104">
        <v>141.19479422246502</v>
      </c>
      <c r="T159" s="104">
        <v>273.95942902746344</v>
      </c>
      <c r="U159" s="104">
        <v>1911.7008277302891</v>
      </c>
      <c r="V159" s="104">
        <v>188.84992740847426</v>
      </c>
      <c r="W159" s="104">
        <v>517.89719724043914</v>
      </c>
      <c r="X159" s="104">
        <v>103.80496193067187</v>
      </c>
      <c r="Y159" s="104">
        <v>510.38435775403985</v>
      </c>
      <c r="Z159" s="104">
        <v>351.92150426208747</v>
      </c>
      <c r="AA159" s="104">
        <v>305.42119237007324</v>
      </c>
      <c r="AB159" s="104">
        <v>1406.1826502478468</v>
      </c>
      <c r="AC159" s="104">
        <v>1599.5825887741573</v>
      </c>
      <c r="AD159" s="104">
        <v>482.73117717768957</v>
      </c>
      <c r="AE159" s="104">
        <v>93.682670513850567</v>
      </c>
      <c r="AF159" s="104">
        <v>614.07822352665482</v>
      </c>
      <c r="AG159" s="104">
        <v>733.6250913362627</v>
      </c>
      <c r="AH159" s="104">
        <v>126.33202012147019</v>
      </c>
      <c r="AI159" s="104">
        <v>448.88260214768491</v>
      </c>
      <c r="AJ159" s="104">
        <v>634.17734799527227</v>
      </c>
      <c r="AK159" s="104">
        <v>2268.0464744638202</v>
      </c>
      <c r="AL159" s="104">
        <v>1048.3124210314493</v>
      </c>
      <c r="AM159" s="104">
        <v>5734.4164281003004</v>
      </c>
      <c r="AN159" s="104">
        <v>9695.0848515265061</v>
      </c>
      <c r="AO159" s="104">
        <v>14258.590620198536</v>
      </c>
      <c r="AP159" s="104">
        <v>8212.0915240377126</v>
      </c>
      <c r="AQ159" s="104">
        <v>1905.8567446740212</v>
      </c>
      <c r="AR159" s="104">
        <v>2314.893921738254</v>
      </c>
      <c r="AS159" s="104">
        <v>88.976809511593842</v>
      </c>
      <c r="AT159" s="104">
        <v>697.75998286192646</v>
      </c>
      <c r="AU159" s="104">
        <v>3442.6570020342106</v>
      </c>
      <c r="AV159" s="104">
        <v>1987.7308826756116</v>
      </c>
      <c r="AW159" s="104">
        <v>88.633878990208203</v>
      </c>
      <c r="AX159" s="104">
        <v>74569.145689923127</v>
      </c>
      <c r="AY159" s="104">
        <v>0.16257216211797454</v>
      </c>
      <c r="AZ159" s="104">
        <v>52054.786183860408</v>
      </c>
      <c r="BA159" s="104">
        <v>4905.4689873111456</v>
      </c>
      <c r="BB159" s="104">
        <v>729.4802124757266</v>
      </c>
      <c r="BC159" s="104">
        <v>139.88036605910708</v>
      </c>
      <c r="BD159" s="104">
        <v>18035.997121469216</v>
      </c>
      <c r="BE159" s="104">
        <v>10214.652693757413</v>
      </c>
      <c r="BF159" s="104">
        <v>606.34348315115699</v>
      </c>
      <c r="BG159" s="104">
        <v>2067.1576212028876</v>
      </c>
      <c r="BH159" s="104">
        <v>21.340185180672112</v>
      </c>
      <c r="BI159" s="104">
        <v>162.44453641214704</v>
      </c>
      <c r="BJ159" s="104">
        <v>886.13594971826888</v>
      </c>
      <c r="BK159" s="104">
        <v>392.78180106585506</v>
      </c>
      <c r="BL159" s="104">
        <v>221.74016789978316</v>
      </c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>
        <v>0</v>
      </c>
      <c r="FN159" s="40"/>
      <c r="FO159" s="40"/>
      <c r="FP159" s="40"/>
      <c r="FQ159" s="40"/>
      <c r="FR159" s="40"/>
      <c r="FS159" s="40"/>
      <c r="FT159" s="105">
        <v>295.52089116181952</v>
      </c>
      <c r="FU159" s="105">
        <v>637.00681007786932</v>
      </c>
      <c r="FV159" s="105">
        <v>1223.5837078809691</v>
      </c>
      <c r="FW159" s="105">
        <v>1488.3039355933304</v>
      </c>
      <c r="FX159" s="105">
        <v>2359.9024490808688</v>
      </c>
      <c r="FY159" s="105">
        <v>3412.4765089815578</v>
      </c>
      <c r="FZ159" s="105">
        <v>4661.3015775527601</v>
      </c>
      <c r="GA159" s="105">
        <v>6601.185213631793</v>
      </c>
      <c r="GB159" s="105">
        <v>13689.818296183246</v>
      </c>
      <c r="GC159" s="105">
        <v>3729.370702973592</v>
      </c>
      <c r="GD159" s="105">
        <v>4340.8523174669608</v>
      </c>
      <c r="GE159" s="105">
        <v>4693.8262965354934</v>
      </c>
      <c r="GF159" s="105">
        <v>4486.8980420595444</v>
      </c>
      <c r="GG159" s="105">
        <v>10228.607826428784</v>
      </c>
      <c r="GH159" s="40">
        <v>0</v>
      </c>
      <c r="GI159" s="40"/>
      <c r="GJ159" s="40"/>
      <c r="GK159" s="40"/>
      <c r="GL159" s="40"/>
      <c r="GM159" s="40">
        <v>0</v>
      </c>
      <c r="GN159" s="40">
        <v>-72.32518616708694</v>
      </c>
      <c r="GO159" s="40">
        <v>3607.1266854076503</v>
      </c>
      <c r="GP159" s="6">
        <v>317039.70116928627</v>
      </c>
      <c r="GQ159" s="6"/>
      <c r="GR159" s="6">
        <f t="shared" si="13"/>
        <v>65383.456074849157</v>
      </c>
      <c r="GS159" s="6">
        <v>317039.70116928592</v>
      </c>
      <c r="GT159" s="92">
        <v>-3.4924596548080444E-10</v>
      </c>
      <c r="GV159" s="2">
        <v>0</v>
      </c>
      <c r="GW159" s="6">
        <v>65383.456074849157</v>
      </c>
      <c r="GX159" s="6">
        <v>317039.70116928621</v>
      </c>
      <c r="GY159" s="92">
        <v>-5.8207660913467407E-11</v>
      </c>
    </row>
    <row r="160" spans="2:207" outlineLevel="1" x14ac:dyDescent="0.2">
      <c r="B160" s="103" t="s">
        <v>81</v>
      </c>
      <c r="C160" s="104">
        <v>3187.5888811639752</v>
      </c>
      <c r="D160" s="104">
        <v>340.42750596719333</v>
      </c>
      <c r="E160" s="104">
        <v>36.922545748870462</v>
      </c>
      <c r="F160" s="104">
        <v>369.12733903143874</v>
      </c>
      <c r="G160" s="104">
        <v>4.1787120278022973</v>
      </c>
      <c r="H160" s="104">
        <v>1108.5553690961649</v>
      </c>
      <c r="I160" s="104">
        <v>293.1184124105086</v>
      </c>
      <c r="J160" s="104">
        <v>638.39423125866301</v>
      </c>
      <c r="K160" s="104">
        <v>154.16984395878166</v>
      </c>
      <c r="L160" s="104">
        <v>124.33806351363808</v>
      </c>
      <c r="M160" s="104">
        <v>114.55968730175582</v>
      </c>
      <c r="N160" s="104">
        <v>13.143697815335209</v>
      </c>
      <c r="O160" s="104">
        <v>30.286303989880594</v>
      </c>
      <c r="P160" s="104">
        <v>230.51074844564519</v>
      </c>
      <c r="Q160" s="104">
        <v>232.50542019232483</v>
      </c>
      <c r="R160" s="104">
        <v>201.8297398483578</v>
      </c>
      <c r="S160" s="104">
        <v>149.25041506470313</v>
      </c>
      <c r="T160" s="104">
        <v>263.47156967948746</v>
      </c>
      <c r="U160" s="104">
        <v>318.20508004390769</v>
      </c>
      <c r="V160" s="104">
        <v>54.61832101530581</v>
      </c>
      <c r="W160" s="104">
        <v>121.14263309987143</v>
      </c>
      <c r="X160" s="104">
        <v>24.95686743825949</v>
      </c>
      <c r="Y160" s="104">
        <v>97.744202119286442</v>
      </c>
      <c r="Z160" s="104">
        <v>568.84541744168826</v>
      </c>
      <c r="AA160" s="104">
        <v>99.899323544063293</v>
      </c>
      <c r="AB160" s="104">
        <v>284.81802467214635</v>
      </c>
      <c r="AC160" s="104">
        <v>337.95115762072123</v>
      </c>
      <c r="AD160" s="104">
        <v>180.94958556528752</v>
      </c>
      <c r="AE160" s="104">
        <v>42.983809920527541</v>
      </c>
      <c r="AF160" s="104">
        <v>53.09330646294984</v>
      </c>
      <c r="AG160" s="104">
        <v>292.95441216734628</v>
      </c>
      <c r="AH160" s="104">
        <v>62.006111891971123</v>
      </c>
      <c r="AI160" s="104">
        <v>91.563764382020864</v>
      </c>
      <c r="AJ160" s="104">
        <v>83.831184122288775</v>
      </c>
      <c r="AK160" s="104">
        <v>683.89803041276673</v>
      </c>
      <c r="AL160" s="104">
        <v>141.21387509417977</v>
      </c>
      <c r="AM160" s="104">
        <v>1689.1456071395312</v>
      </c>
      <c r="AN160" s="104">
        <v>2552.2595900734386</v>
      </c>
      <c r="AO160" s="104">
        <v>1660.6381593650267</v>
      </c>
      <c r="AP160" s="104">
        <v>1838.6827567450864</v>
      </c>
      <c r="AQ160" s="104">
        <v>225.2147275747509</v>
      </c>
      <c r="AR160" s="104">
        <v>4532.0937479316135</v>
      </c>
      <c r="AS160" s="104">
        <v>3.0402431549797968</v>
      </c>
      <c r="AT160" s="104">
        <v>234.0103946132904</v>
      </c>
      <c r="AU160" s="104">
        <v>433.3138332015796</v>
      </c>
      <c r="AV160" s="104">
        <v>638.14433699911365</v>
      </c>
      <c r="AW160" s="104">
        <v>968.8919991856103</v>
      </c>
      <c r="AX160" s="104">
        <v>3649.4672527507746</v>
      </c>
      <c r="AY160" s="104">
        <v>51.091056857649221</v>
      </c>
      <c r="AZ160" s="104">
        <v>2179.6835972322692</v>
      </c>
      <c r="BA160" s="104">
        <v>201.87513948184707</v>
      </c>
      <c r="BB160" s="104">
        <v>88.124065986073887</v>
      </c>
      <c r="BC160" s="104">
        <v>36.049084839927524</v>
      </c>
      <c r="BD160" s="104">
        <v>2765.9325341552576</v>
      </c>
      <c r="BE160" s="104">
        <v>3199.2294902395015</v>
      </c>
      <c r="BF160" s="104">
        <v>167.00332144044862</v>
      </c>
      <c r="BG160" s="104">
        <v>1099.8612892953754</v>
      </c>
      <c r="BH160" s="104">
        <v>26.100023494609296</v>
      </c>
      <c r="BI160" s="104">
        <v>21.008216649163867</v>
      </c>
      <c r="BJ160" s="104">
        <v>174.2131010417302</v>
      </c>
      <c r="BK160" s="104">
        <v>48.159748120844611</v>
      </c>
      <c r="BL160" s="104">
        <v>1217.8957424800567</v>
      </c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>
        <v>0</v>
      </c>
      <c r="FN160" s="40"/>
      <c r="FO160" s="40"/>
      <c r="FP160" s="40"/>
      <c r="FQ160" s="40"/>
      <c r="FR160" s="40"/>
      <c r="FS160" s="40"/>
      <c r="FT160" s="105">
        <v>557.92463348445779</v>
      </c>
      <c r="FU160" s="105">
        <v>857.72768870462721</v>
      </c>
      <c r="FV160" s="105">
        <v>987.68092898451903</v>
      </c>
      <c r="FW160" s="105">
        <v>1138.8106027499689</v>
      </c>
      <c r="FX160" s="105">
        <v>1561.0610564790923</v>
      </c>
      <c r="FY160" s="105">
        <v>2336.2194365890987</v>
      </c>
      <c r="FZ160" s="105">
        <v>4385.7477076614232</v>
      </c>
      <c r="GA160" s="105">
        <v>9706.4330628477255</v>
      </c>
      <c r="GB160" s="105">
        <v>27263.609792071366</v>
      </c>
      <c r="GC160" s="105">
        <v>9252.4972970114923</v>
      </c>
      <c r="GD160" s="105">
        <v>10093.976676948456</v>
      </c>
      <c r="GE160" s="105">
        <v>12120.877150361574</v>
      </c>
      <c r="GF160" s="105">
        <v>13431.769806593045</v>
      </c>
      <c r="GG160" s="105">
        <v>20256.158530890814</v>
      </c>
      <c r="GH160" s="40">
        <v>0</v>
      </c>
      <c r="GI160" s="40"/>
      <c r="GJ160" s="40"/>
      <c r="GK160" s="40"/>
      <c r="GL160" s="40"/>
      <c r="GM160" s="40">
        <v>0</v>
      </c>
      <c r="GN160" s="40">
        <v>-70.428022432810394</v>
      </c>
      <c r="GO160" s="40">
        <v>17885.111129619814</v>
      </c>
      <c r="GP160" s="6">
        <v>172499.36013214334</v>
      </c>
      <c r="GQ160" s="6"/>
      <c r="GR160" s="6">
        <f t="shared" si="13"/>
        <v>131765.17747856464</v>
      </c>
      <c r="GS160" s="6">
        <v>172499.36013214328</v>
      </c>
      <c r="GT160" s="92">
        <v>-5.8207660913467407E-11</v>
      </c>
      <c r="GV160" s="2">
        <v>0</v>
      </c>
      <c r="GW160" s="6">
        <v>131765.17747856464</v>
      </c>
      <c r="GX160" s="6">
        <v>172499.36013214322</v>
      </c>
      <c r="GY160" s="92">
        <v>-1.1641532182693481E-10</v>
      </c>
    </row>
    <row r="161" spans="2:207" outlineLevel="1" x14ac:dyDescent="0.2">
      <c r="B161" s="103" t="s">
        <v>82</v>
      </c>
      <c r="C161" s="104">
        <v>0</v>
      </c>
      <c r="D161" s="104">
        <v>0</v>
      </c>
      <c r="E161" s="104">
        <v>0</v>
      </c>
      <c r="F161" s="104">
        <v>1828.5359066100154</v>
      </c>
      <c r="G161" s="104">
        <v>233.5215409542368</v>
      </c>
      <c r="H161" s="104">
        <v>5440.4220866792484</v>
      </c>
      <c r="I161" s="104">
        <v>4523.4452849722338</v>
      </c>
      <c r="J161" s="104">
        <v>0</v>
      </c>
      <c r="K161" s="104">
        <v>0</v>
      </c>
      <c r="L161" s="104">
        <v>0</v>
      </c>
      <c r="M161" s="104">
        <v>0</v>
      </c>
      <c r="N161" s="104">
        <v>0</v>
      </c>
      <c r="O161" s="104">
        <v>0</v>
      </c>
      <c r="P161" s="104">
        <v>0</v>
      </c>
      <c r="Q161" s="104">
        <v>0</v>
      </c>
      <c r="R161" s="104">
        <v>0</v>
      </c>
      <c r="S161" s="104">
        <v>0</v>
      </c>
      <c r="T161" s="104">
        <v>0</v>
      </c>
      <c r="U161" s="104">
        <v>0</v>
      </c>
      <c r="V161" s="104">
        <v>0</v>
      </c>
      <c r="W161" s="104">
        <v>0</v>
      </c>
      <c r="X161" s="104">
        <v>0</v>
      </c>
      <c r="Y161" s="104">
        <v>0</v>
      </c>
      <c r="Z161" s="104">
        <v>0</v>
      </c>
      <c r="AA161" s="104">
        <v>0</v>
      </c>
      <c r="AB161" s="104">
        <v>0</v>
      </c>
      <c r="AC161" s="104">
        <v>0</v>
      </c>
      <c r="AD161" s="104">
        <v>0</v>
      </c>
      <c r="AE161" s="104">
        <v>0</v>
      </c>
      <c r="AF161" s="104">
        <v>0</v>
      </c>
      <c r="AG161" s="104">
        <v>0</v>
      </c>
      <c r="AH161" s="104">
        <v>0</v>
      </c>
      <c r="AI161" s="104">
        <v>0</v>
      </c>
      <c r="AJ161" s="104">
        <v>0</v>
      </c>
      <c r="AK161" s="104">
        <v>0</v>
      </c>
      <c r="AL161" s="104">
        <v>0</v>
      </c>
      <c r="AM161" s="104">
        <v>0</v>
      </c>
      <c r="AN161" s="104">
        <v>0</v>
      </c>
      <c r="AO161" s="104">
        <v>0</v>
      </c>
      <c r="AP161" s="104">
        <v>0</v>
      </c>
      <c r="AQ161" s="104">
        <v>0</v>
      </c>
      <c r="AR161" s="104">
        <v>0</v>
      </c>
      <c r="AS161" s="104">
        <v>0</v>
      </c>
      <c r="AT161" s="104">
        <v>0</v>
      </c>
      <c r="AU161" s="104">
        <v>0</v>
      </c>
      <c r="AV161" s="104">
        <v>0</v>
      </c>
      <c r="AW161" s="104">
        <v>51619.34386172107</v>
      </c>
      <c r="AX161" s="104">
        <v>5832.9443897837709</v>
      </c>
      <c r="AY161" s="104">
        <v>95038.576380684826</v>
      </c>
      <c r="AZ161" s="104">
        <v>0</v>
      </c>
      <c r="BA161" s="104">
        <v>0</v>
      </c>
      <c r="BB161" s="104">
        <v>0</v>
      </c>
      <c r="BC161" s="104">
        <v>0</v>
      </c>
      <c r="BD161" s="104">
        <v>0</v>
      </c>
      <c r="BE161" s="104">
        <v>0</v>
      </c>
      <c r="BF161" s="104">
        <v>0</v>
      </c>
      <c r="BG161" s="104">
        <v>0</v>
      </c>
      <c r="BH161" s="104">
        <v>0</v>
      </c>
      <c r="BI161" s="104">
        <v>0</v>
      </c>
      <c r="BJ161" s="104">
        <v>0</v>
      </c>
      <c r="BK161" s="104">
        <v>0</v>
      </c>
      <c r="BL161" s="104">
        <v>21359.355886666144</v>
      </c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>
        <v>0</v>
      </c>
      <c r="FN161" s="40"/>
      <c r="FO161" s="40"/>
      <c r="FP161" s="40"/>
      <c r="FQ161" s="40"/>
      <c r="FR161" s="40"/>
      <c r="FS161" s="40"/>
      <c r="FT161" s="105">
        <v>1.0683251591245446</v>
      </c>
      <c r="FU161" s="105">
        <v>1.6423939982682718</v>
      </c>
      <c r="FV161" s="105">
        <v>1.8912310414253439</v>
      </c>
      <c r="FW161" s="105">
        <v>2.1806171396256704</v>
      </c>
      <c r="FX161" s="105">
        <v>2.9891506871646563</v>
      </c>
      <c r="FY161" s="105">
        <v>4.4734393349087176</v>
      </c>
      <c r="FZ161" s="105">
        <v>8.3979167372577024</v>
      </c>
      <c r="GA161" s="105">
        <v>18.58607063401406</v>
      </c>
      <c r="GB161" s="105">
        <v>52.204901023133466</v>
      </c>
      <c r="GC161" s="105">
        <v>17.716865422119028</v>
      </c>
      <c r="GD161" s="105">
        <v>19.328146836342917</v>
      </c>
      <c r="GE161" s="105">
        <v>23.209296082729441</v>
      </c>
      <c r="GF161" s="105">
        <v>25.719419352994933</v>
      </c>
      <c r="GG161" s="105">
        <v>38.786894298992749</v>
      </c>
      <c r="GH161" s="40">
        <v>0</v>
      </c>
      <c r="GI161" s="40"/>
      <c r="GJ161" s="40"/>
      <c r="GK161" s="40"/>
      <c r="GL161" s="40"/>
      <c r="GM161" s="40">
        <v>8095.9996620477968</v>
      </c>
      <c r="GN161" s="40">
        <v>-68.043814145028591</v>
      </c>
      <c r="GO161" s="40">
        <v>6980.5441323458208</v>
      </c>
      <c r="GP161" s="6">
        <v>201102.83998606825</v>
      </c>
      <c r="GQ161" s="6"/>
      <c r="GR161" s="6">
        <f t="shared" si="13"/>
        <v>15226.69464799669</v>
      </c>
      <c r="GS161" s="6">
        <v>201102.83998606817</v>
      </c>
      <c r="GT161" s="92">
        <v>-8.7311491370201111E-11</v>
      </c>
      <c r="GV161" s="2">
        <v>0</v>
      </c>
      <c r="GW161" s="6">
        <v>15226.69464799669</v>
      </c>
      <c r="GX161" s="6">
        <v>201102.83998606796</v>
      </c>
      <c r="GY161" s="92">
        <v>-2.9103830456733704E-10</v>
      </c>
    </row>
    <row r="162" spans="2:207" outlineLevel="1" x14ac:dyDescent="0.2">
      <c r="B162" s="103" t="s">
        <v>83</v>
      </c>
      <c r="C162" s="104">
        <v>75.388431497665636</v>
      </c>
      <c r="D162" s="104">
        <v>7.5894380110913886</v>
      </c>
      <c r="E162" s="104">
        <v>0</v>
      </c>
      <c r="F162" s="104">
        <v>50.333027545065413</v>
      </c>
      <c r="G162" s="104">
        <v>1002.7694797058671</v>
      </c>
      <c r="H162" s="104">
        <v>459.52838325747592</v>
      </c>
      <c r="I162" s="104">
        <v>326.82915204357363</v>
      </c>
      <c r="J162" s="104">
        <v>2673.2847799518968</v>
      </c>
      <c r="K162" s="104">
        <v>703.23697300141271</v>
      </c>
      <c r="L162" s="104">
        <v>446.8473673768836</v>
      </c>
      <c r="M162" s="104">
        <v>416.67822153812773</v>
      </c>
      <c r="N162" s="104">
        <v>40.828066389964711</v>
      </c>
      <c r="O162" s="104">
        <v>132.8385648349452</v>
      </c>
      <c r="P162" s="104">
        <v>596.66084763973276</v>
      </c>
      <c r="Q162" s="104">
        <v>809.90011772169862</v>
      </c>
      <c r="R162" s="104">
        <v>1115.3028925467047</v>
      </c>
      <c r="S162" s="104">
        <v>233.10925653551706</v>
      </c>
      <c r="T162" s="104">
        <v>625.49214432997803</v>
      </c>
      <c r="U162" s="104">
        <v>1062.624842286461</v>
      </c>
      <c r="V162" s="104">
        <v>203.68038343420758</v>
      </c>
      <c r="W162" s="104">
        <v>535.92235487309176</v>
      </c>
      <c r="X162" s="104">
        <v>78.572085105354816</v>
      </c>
      <c r="Y162" s="104">
        <v>215.5712906555253</v>
      </c>
      <c r="Z162" s="104">
        <v>503.32573849381123</v>
      </c>
      <c r="AA162" s="104">
        <v>159.8321811060305</v>
      </c>
      <c r="AB162" s="104">
        <v>1326.6948314413248</v>
      </c>
      <c r="AC162" s="104">
        <v>1251.4827040838386</v>
      </c>
      <c r="AD162" s="104">
        <v>516.94929697313205</v>
      </c>
      <c r="AE162" s="104">
        <v>269.72765012647602</v>
      </c>
      <c r="AF162" s="104">
        <v>323.72108653060047</v>
      </c>
      <c r="AG162" s="104">
        <v>847.54481889403201</v>
      </c>
      <c r="AH162" s="104">
        <v>460.62069426371193</v>
      </c>
      <c r="AI162" s="104">
        <v>475.51601381271342</v>
      </c>
      <c r="AJ162" s="104">
        <v>413.72734319439672</v>
      </c>
      <c r="AK162" s="104">
        <v>181.6281771148096</v>
      </c>
      <c r="AL162" s="104">
        <v>67.248027579519018</v>
      </c>
      <c r="AM162" s="104">
        <v>3715.8701871862786</v>
      </c>
      <c r="AN162" s="104">
        <v>9009.0535856289625</v>
      </c>
      <c r="AO162" s="104">
        <v>27318.26646446871</v>
      </c>
      <c r="AP162" s="104">
        <v>10866.120406352653</v>
      </c>
      <c r="AQ162" s="104">
        <v>3064.7723951655034</v>
      </c>
      <c r="AR162" s="104">
        <v>4989.6513288600572</v>
      </c>
      <c r="AS162" s="104">
        <v>7.6213393121237338</v>
      </c>
      <c r="AT162" s="104">
        <v>218.57479620802908</v>
      </c>
      <c r="AU162" s="104">
        <v>1668.2101430829848</v>
      </c>
      <c r="AV162" s="104">
        <v>6107.8039860516928</v>
      </c>
      <c r="AW162" s="104">
        <v>4611.2617602399641</v>
      </c>
      <c r="AX162" s="104">
        <v>521.0688746171171</v>
      </c>
      <c r="AY162" s="104">
        <v>243.15840878800657</v>
      </c>
      <c r="AZ162" s="104">
        <v>8585.4675806397372</v>
      </c>
      <c r="BA162" s="104">
        <v>468.87055528866921</v>
      </c>
      <c r="BB162" s="104">
        <v>1165.0278313917056</v>
      </c>
      <c r="BC162" s="104">
        <v>154.70976437336935</v>
      </c>
      <c r="BD162" s="104">
        <v>16060.38795383359</v>
      </c>
      <c r="BE162" s="104">
        <v>7334.1929073345118</v>
      </c>
      <c r="BF162" s="104">
        <v>2134.9438017659072</v>
      </c>
      <c r="BG162" s="104">
        <v>8055.7187607450533</v>
      </c>
      <c r="BH162" s="104">
        <v>21.412811406429391</v>
      </c>
      <c r="BI162" s="104">
        <v>168.25057125774595</v>
      </c>
      <c r="BJ162" s="104">
        <v>1577.3662561768242</v>
      </c>
      <c r="BK162" s="104">
        <v>447.94342360996575</v>
      </c>
      <c r="BL162" s="104">
        <v>5778.8999083665167</v>
      </c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>
        <v>0</v>
      </c>
      <c r="FN162" s="40"/>
      <c r="FO162" s="40"/>
      <c r="FP162" s="40"/>
      <c r="FQ162" s="40"/>
      <c r="FR162" s="40"/>
      <c r="FS162" s="40"/>
      <c r="FT162" s="105">
        <v>2789.5660297330278</v>
      </c>
      <c r="FU162" s="105">
        <v>4260.4020880956623</v>
      </c>
      <c r="FV162" s="105">
        <v>5691.5203941940908</v>
      </c>
      <c r="FW162" s="105">
        <v>7504.9429719428563</v>
      </c>
      <c r="FX162" s="105">
        <v>9460.3979965681228</v>
      </c>
      <c r="FY162" s="105">
        <v>12774.76482527919</v>
      </c>
      <c r="FZ162" s="105">
        <v>16814.240853415318</v>
      </c>
      <c r="GA162" s="105">
        <v>31072.686892396097</v>
      </c>
      <c r="GB162" s="105">
        <v>56681.614846089651</v>
      </c>
      <c r="GC162" s="105">
        <v>18524.002769769479</v>
      </c>
      <c r="GD162" s="105">
        <v>16422.476027561999</v>
      </c>
      <c r="GE162" s="105">
        <v>19278.289463529272</v>
      </c>
      <c r="GF162" s="105">
        <v>29329.866385423658</v>
      </c>
      <c r="GG162" s="105">
        <v>39330.122467198104</v>
      </c>
      <c r="GH162" s="40">
        <v>0</v>
      </c>
      <c r="GI162" s="40"/>
      <c r="GJ162" s="40"/>
      <c r="GK162" s="40"/>
      <c r="GL162" s="40"/>
      <c r="GM162" s="40">
        <v>27204.556687454791</v>
      </c>
      <c r="GN162" s="40">
        <v>-143.21462277782848</v>
      </c>
      <c r="GO162" s="40">
        <v>11669.845675060018</v>
      </c>
      <c r="GP162" s="6">
        <v>451571.71421698225</v>
      </c>
      <c r="GQ162" s="6"/>
      <c r="GR162" s="6">
        <f t="shared" si="13"/>
        <v>308666.08175093355</v>
      </c>
      <c r="GS162" s="6">
        <v>451571.71421698213</v>
      </c>
      <c r="GT162" s="92">
        <v>-1.1641532182693481E-10</v>
      </c>
      <c r="GV162" s="2">
        <v>0</v>
      </c>
      <c r="GW162" s="6">
        <v>308666.08175093355</v>
      </c>
      <c r="GX162" s="6">
        <v>451571.71421698231</v>
      </c>
      <c r="GY162" s="92">
        <v>5.8207660913467407E-11</v>
      </c>
    </row>
    <row r="163" spans="2:207" outlineLevel="1" x14ac:dyDescent="0.2">
      <c r="B163" s="103" t="s">
        <v>84</v>
      </c>
      <c r="C163" s="104">
        <v>0</v>
      </c>
      <c r="D163" s="104">
        <v>0</v>
      </c>
      <c r="E163" s="104">
        <v>0</v>
      </c>
      <c r="F163" s="104">
        <v>0</v>
      </c>
      <c r="G163" s="104">
        <v>0</v>
      </c>
      <c r="H163" s="104">
        <v>0</v>
      </c>
      <c r="I163" s="104">
        <v>0</v>
      </c>
      <c r="J163" s="104">
        <v>3261.0625731427695</v>
      </c>
      <c r="K163" s="104">
        <v>397.49144133060895</v>
      </c>
      <c r="L163" s="104">
        <v>169.68644635511779</v>
      </c>
      <c r="M163" s="104">
        <v>129.52479054951075</v>
      </c>
      <c r="N163" s="104">
        <v>14.188916286982423</v>
      </c>
      <c r="O163" s="104">
        <v>32.703761284610799</v>
      </c>
      <c r="P163" s="104">
        <v>227.66575944029225</v>
      </c>
      <c r="Q163" s="104">
        <v>2391.5432950741406</v>
      </c>
      <c r="R163" s="104">
        <v>580.65024813836942</v>
      </c>
      <c r="S163" s="104">
        <v>201.79054308822472</v>
      </c>
      <c r="T163" s="104">
        <v>532.26260375821937</v>
      </c>
      <c r="U163" s="104">
        <v>713.06859779475008</v>
      </c>
      <c r="V163" s="104">
        <v>161.34100140387969</v>
      </c>
      <c r="W163" s="104">
        <v>110.9423003669381</v>
      </c>
      <c r="X163" s="104">
        <v>98.268309956980119</v>
      </c>
      <c r="Y163" s="104">
        <v>254.75248771267596</v>
      </c>
      <c r="Z163" s="104">
        <v>641.1731796095238</v>
      </c>
      <c r="AA163" s="104">
        <v>115.24962590651973</v>
      </c>
      <c r="AB163" s="104">
        <v>624.160733404035</v>
      </c>
      <c r="AC163" s="104">
        <v>635.59335232265664</v>
      </c>
      <c r="AD163" s="104">
        <v>200.4313673165563</v>
      </c>
      <c r="AE163" s="104">
        <v>116.84266758387446</v>
      </c>
      <c r="AF163" s="104">
        <v>107.55944032322238</v>
      </c>
      <c r="AG163" s="104">
        <v>375.52529867620274</v>
      </c>
      <c r="AH163" s="104">
        <v>247.63366683498842</v>
      </c>
      <c r="AI163" s="104">
        <v>114.71507642494502</v>
      </c>
      <c r="AJ163" s="104">
        <v>208.59935160151005</v>
      </c>
      <c r="AK163" s="104">
        <v>148.57446307918059</v>
      </c>
      <c r="AL163" s="104">
        <v>615.79507910987479</v>
      </c>
      <c r="AM163" s="104">
        <v>14709.96889468936</v>
      </c>
      <c r="AN163" s="104">
        <v>5361.4962283827008</v>
      </c>
      <c r="AO163" s="104">
        <v>12802.782750549801</v>
      </c>
      <c r="AP163" s="104">
        <v>1824.2807091569271</v>
      </c>
      <c r="AQ163" s="104">
        <v>404.53635870603523</v>
      </c>
      <c r="AR163" s="104">
        <v>18218.991008357694</v>
      </c>
      <c r="AS163" s="104">
        <v>145.67541026446625</v>
      </c>
      <c r="AT163" s="104">
        <v>5355.2841648215381</v>
      </c>
      <c r="AU163" s="104">
        <v>2237.6627544365188</v>
      </c>
      <c r="AV163" s="104">
        <v>8261.1204405118588</v>
      </c>
      <c r="AW163" s="104">
        <v>4309.8810398329069</v>
      </c>
      <c r="AX163" s="104">
        <v>487.01309531821568</v>
      </c>
      <c r="AY163" s="104">
        <v>227.26617357380309</v>
      </c>
      <c r="AZ163" s="104">
        <v>1741.0549835063239</v>
      </c>
      <c r="BA163" s="104">
        <v>2975.9975386878086</v>
      </c>
      <c r="BB163" s="104">
        <v>481.91452738023753</v>
      </c>
      <c r="BC163" s="104">
        <v>343.62569767241268</v>
      </c>
      <c r="BD163" s="104">
        <v>6943.3066146059437</v>
      </c>
      <c r="BE163" s="104">
        <v>0</v>
      </c>
      <c r="BF163" s="104">
        <v>1992.8474623069637</v>
      </c>
      <c r="BG163" s="104">
        <v>4359.9132502746561</v>
      </c>
      <c r="BH163" s="104">
        <v>306.14716512752449</v>
      </c>
      <c r="BI163" s="104">
        <v>71.901687350270421</v>
      </c>
      <c r="BJ163" s="104">
        <v>1021.4758376726775</v>
      </c>
      <c r="BK163" s="104">
        <v>64.398377831420092</v>
      </c>
      <c r="BL163" s="104">
        <v>7254.1821094323468</v>
      </c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>
        <v>0</v>
      </c>
      <c r="FN163" s="40"/>
      <c r="FO163" s="40"/>
      <c r="FP163" s="40"/>
      <c r="FQ163" s="40"/>
      <c r="FR163" s="40"/>
      <c r="FS163" s="40"/>
      <c r="FT163" s="105">
        <v>201.08054616390768</v>
      </c>
      <c r="FU163" s="105">
        <v>266.87087540279936</v>
      </c>
      <c r="FV163" s="105">
        <v>570.27526708600737</v>
      </c>
      <c r="FW163" s="105">
        <v>172.55612773395197</v>
      </c>
      <c r="FX163" s="105">
        <v>642.92413939666358</v>
      </c>
      <c r="FY163" s="105">
        <v>604.87517522934615</v>
      </c>
      <c r="FZ163" s="105">
        <v>589.18872178222477</v>
      </c>
      <c r="GA163" s="105">
        <v>1298.3347386301839</v>
      </c>
      <c r="GB163" s="105">
        <v>2600.3651944310859</v>
      </c>
      <c r="GC163" s="105">
        <v>205.21087022229855</v>
      </c>
      <c r="GD163" s="105">
        <v>505.29498697978602</v>
      </c>
      <c r="GE163" s="105">
        <v>267.5585880870384</v>
      </c>
      <c r="GF163" s="105">
        <v>590.57558525054992</v>
      </c>
      <c r="GG163" s="105">
        <v>445.06960880145976</v>
      </c>
      <c r="GH163" s="40">
        <v>0</v>
      </c>
      <c r="GI163" s="40"/>
      <c r="GJ163" s="40"/>
      <c r="GK163" s="40"/>
      <c r="GL163" s="40"/>
      <c r="GM163" s="40">
        <v>0</v>
      </c>
      <c r="GN163" s="40">
        <v>-73.441465784155298</v>
      </c>
      <c r="GO163" s="40">
        <v>352.64759896295061</v>
      </c>
      <c r="GP163" s="6">
        <v>124570.90721670371</v>
      </c>
      <c r="GQ163" s="6"/>
      <c r="GR163" s="6">
        <f t="shared" si="13"/>
        <v>9239.386558376098</v>
      </c>
      <c r="GS163" s="6">
        <v>124570.90721670359</v>
      </c>
      <c r="GT163" s="92">
        <v>-1.1641532182693481E-10</v>
      </c>
      <c r="GV163" s="2">
        <v>0</v>
      </c>
      <c r="GW163" s="6">
        <v>9239.386558376098</v>
      </c>
      <c r="GX163" s="6">
        <v>124570.90721670366</v>
      </c>
      <c r="GY163" s="92">
        <v>-4.3655745685100555E-11</v>
      </c>
    </row>
    <row r="164" spans="2:207" outlineLevel="1" x14ac:dyDescent="0.2">
      <c r="B164" s="103" t="s">
        <v>85</v>
      </c>
      <c r="C164" s="104">
        <v>0</v>
      </c>
      <c r="D164" s="104">
        <v>0</v>
      </c>
      <c r="E164" s="104">
        <v>0</v>
      </c>
      <c r="F164" s="104">
        <v>0</v>
      </c>
      <c r="G164" s="104">
        <v>0</v>
      </c>
      <c r="H164" s="104">
        <v>0</v>
      </c>
      <c r="I164" s="104">
        <v>0</v>
      </c>
      <c r="J164" s="104">
        <v>0.16935891114880175</v>
      </c>
      <c r="K164" s="104">
        <v>5.0272778090765746E-2</v>
      </c>
      <c r="L164" s="104">
        <v>7.4923818338925155E-2</v>
      </c>
      <c r="M164" s="104">
        <v>2.742641977693935E-2</v>
      </c>
      <c r="N164" s="104">
        <v>2.0180751757193187E-2</v>
      </c>
      <c r="O164" s="104">
        <v>2.2185130934964031E-2</v>
      </c>
      <c r="P164" s="104">
        <v>2.7165394863759632E-2</v>
      </c>
      <c r="Q164" s="104">
        <v>0.3686093484291923</v>
      </c>
      <c r="R164" s="104">
        <v>0.48542907274693353</v>
      </c>
      <c r="S164" s="104">
        <v>0.53751547689505541</v>
      </c>
      <c r="T164" s="104">
        <v>0.16843948277336337</v>
      </c>
      <c r="U164" s="104">
        <v>0.46992946872849961</v>
      </c>
      <c r="V164" s="104">
        <v>1.3195018191122532E-2</v>
      </c>
      <c r="W164" s="104">
        <v>3.3412559101418216E-2</v>
      </c>
      <c r="X164" s="104">
        <v>2.7001133512679638E-2</v>
      </c>
      <c r="Y164" s="104">
        <v>2.0243565741512922E-2</v>
      </c>
      <c r="Z164" s="104">
        <v>0.37192781348190196</v>
      </c>
      <c r="AA164" s="104">
        <v>4.1076811443164309E-2</v>
      </c>
      <c r="AB164" s="104">
        <v>0.1021180961768392</v>
      </c>
      <c r="AC164" s="104">
        <v>0.70503050639633802</v>
      </c>
      <c r="AD164" s="104">
        <v>3.1777000702878783E-2</v>
      </c>
      <c r="AE164" s="104">
        <v>0.75373305988866124</v>
      </c>
      <c r="AF164" s="104">
        <v>3.1222696394900953E-2</v>
      </c>
      <c r="AG164" s="104">
        <v>0.99194595602213298</v>
      </c>
      <c r="AH164" s="104">
        <v>1.7760416478227185E-2</v>
      </c>
      <c r="AI164" s="104">
        <v>1.2934213380848103E-2</v>
      </c>
      <c r="AJ164" s="104">
        <v>4.3563272961188351E-2</v>
      </c>
      <c r="AK164" s="104">
        <v>0</v>
      </c>
      <c r="AL164" s="104">
        <v>0</v>
      </c>
      <c r="AM164" s="104">
        <v>0</v>
      </c>
      <c r="AN164" s="104">
        <v>0</v>
      </c>
      <c r="AO164" s="104">
        <v>0</v>
      </c>
      <c r="AP164" s="104">
        <v>7.8520849201831888E-2</v>
      </c>
      <c r="AQ164" s="104">
        <v>0</v>
      </c>
      <c r="AR164" s="104">
        <v>0.344546887647175</v>
      </c>
      <c r="AS164" s="104">
        <v>0</v>
      </c>
      <c r="AT164" s="104">
        <v>5.3350629947704391E-2</v>
      </c>
      <c r="AU164" s="104">
        <v>5.0422318682486138E-2</v>
      </c>
      <c r="AV164" s="104">
        <v>2.149496155747102</v>
      </c>
      <c r="AW164" s="104">
        <v>6.8244018268147295</v>
      </c>
      <c r="AX164" s="104">
        <v>0.7711519243089322</v>
      </c>
      <c r="AY164" s="104">
        <v>0.35986044065825512</v>
      </c>
      <c r="AZ164" s="104">
        <v>0.81117337133015965</v>
      </c>
      <c r="BA164" s="104">
        <v>0.18793818358224665</v>
      </c>
      <c r="BB164" s="104">
        <v>0.22159230863499471</v>
      </c>
      <c r="BC164" s="104">
        <v>1.3662212768304769</v>
      </c>
      <c r="BD164" s="104">
        <v>0.60774163450718077</v>
      </c>
      <c r="BE164" s="104">
        <v>0</v>
      </c>
      <c r="BF164" s="104">
        <v>8.2401769743314599</v>
      </c>
      <c r="BG164" s="104">
        <v>18.434404663204006</v>
      </c>
      <c r="BH164" s="104">
        <v>0.11980066740514328</v>
      </c>
      <c r="BI164" s="104">
        <v>0.14852669056679238</v>
      </c>
      <c r="BJ164" s="104">
        <v>4.4785384437169693</v>
      </c>
      <c r="BK164" s="104">
        <v>0.1056728229737761</v>
      </c>
      <c r="BL164" s="104">
        <v>6.6627411443404156</v>
      </c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>
        <v>0</v>
      </c>
      <c r="FN164" s="40"/>
      <c r="FO164" s="40"/>
      <c r="FP164" s="40"/>
      <c r="FQ164" s="40"/>
      <c r="FR164" s="40"/>
      <c r="FS164" s="40"/>
      <c r="FT164" s="105">
        <v>0</v>
      </c>
      <c r="FU164" s="105">
        <v>0</v>
      </c>
      <c r="FV164" s="105">
        <v>0</v>
      </c>
      <c r="FW164" s="105">
        <v>0</v>
      </c>
      <c r="FX164" s="105">
        <v>0</v>
      </c>
      <c r="FY164" s="105">
        <v>0</v>
      </c>
      <c r="FZ164" s="105">
        <v>0</v>
      </c>
      <c r="GA164" s="105">
        <v>0</v>
      </c>
      <c r="GB164" s="105">
        <v>0</v>
      </c>
      <c r="GC164" s="105">
        <v>0</v>
      </c>
      <c r="GD164" s="105">
        <v>0</v>
      </c>
      <c r="GE164" s="105">
        <v>0</v>
      </c>
      <c r="GF164" s="105">
        <v>0</v>
      </c>
      <c r="GG164" s="105">
        <v>0</v>
      </c>
      <c r="GH164" s="40">
        <v>0</v>
      </c>
      <c r="GI164" s="40"/>
      <c r="GJ164" s="40"/>
      <c r="GK164" s="40"/>
      <c r="GL164" s="40"/>
      <c r="GM164" s="40">
        <v>21323.999109869961</v>
      </c>
      <c r="GN164" s="40">
        <v>15522.928173853536</v>
      </c>
      <c r="GO164" s="40">
        <v>170.52338649417928</v>
      </c>
      <c r="GP164" s="6">
        <v>37075.085327606466</v>
      </c>
      <c r="GQ164" s="6"/>
      <c r="GR164" s="6">
        <f t="shared" si="13"/>
        <v>37017.450670217673</v>
      </c>
      <c r="GS164" s="6">
        <v>37075.085327606444</v>
      </c>
      <c r="GT164" s="92">
        <v>-2.1827872842550278E-11</v>
      </c>
      <c r="GV164" s="2">
        <v>0</v>
      </c>
      <c r="GW164" s="6">
        <v>37017.450670217673</v>
      </c>
      <c r="GX164" s="6">
        <v>37075.085327606437</v>
      </c>
      <c r="GY164" s="92">
        <v>-2.9103830456733704E-11</v>
      </c>
    </row>
    <row r="165" spans="2:207" outlineLevel="1" x14ac:dyDescent="0.2">
      <c r="B165" s="103" t="s">
        <v>476</v>
      </c>
      <c r="C165" s="104">
        <v>0</v>
      </c>
      <c r="D165" s="104">
        <v>0</v>
      </c>
      <c r="E165" s="104">
        <v>0</v>
      </c>
      <c r="F165" s="104">
        <v>101.75563882779153</v>
      </c>
      <c r="G165" s="104">
        <v>0</v>
      </c>
      <c r="H165" s="104">
        <v>1452.6693100690027</v>
      </c>
      <c r="I165" s="104">
        <v>72.403671464234606</v>
      </c>
      <c r="J165" s="104">
        <v>707.1161442101145</v>
      </c>
      <c r="K165" s="104">
        <v>83.738919989477793</v>
      </c>
      <c r="L165" s="104">
        <v>44.203500144408487</v>
      </c>
      <c r="M165" s="104">
        <v>38.117088386803474</v>
      </c>
      <c r="N165" s="104">
        <v>8.6485204678194414</v>
      </c>
      <c r="O165" s="104">
        <v>7.4876067720879771</v>
      </c>
      <c r="P165" s="104">
        <v>37.649677202316681</v>
      </c>
      <c r="Q165" s="104">
        <v>39.251493859913921</v>
      </c>
      <c r="R165" s="104">
        <v>361.33476388320253</v>
      </c>
      <c r="S165" s="104">
        <v>8.3363567106452194</v>
      </c>
      <c r="T165" s="104">
        <v>185.6901106805756</v>
      </c>
      <c r="U165" s="104">
        <v>1059.8140201530434</v>
      </c>
      <c r="V165" s="104">
        <v>86.255714209619768</v>
      </c>
      <c r="W165" s="104">
        <v>15.232201338350528</v>
      </c>
      <c r="X165" s="104">
        <v>39.892732056764231</v>
      </c>
      <c r="Y165" s="104">
        <v>85.79553796524651</v>
      </c>
      <c r="Z165" s="104">
        <v>62.301365824882289</v>
      </c>
      <c r="AA165" s="104">
        <v>35.788996642394707</v>
      </c>
      <c r="AB165" s="104">
        <v>32.510391227001996</v>
      </c>
      <c r="AC165" s="104">
        <v>122.1927733699808</v>
      </c>
      <c r="AD165" s="104">
        <v>385.7021845846798</v>
      </c>
      <c r="AE165" s="104">
        <v>42.084498700798129</v>
      </c>
      <c r="AF165" s="104">
        <v>4.528781003268084</v>
      </c>
      <c r="AG165" s="104">
        <v>931.4200863683609</v>
      </c>
      <c r="AH165" s="104">
        <v>13.385847470318161</v>
      </c>
      <c r="AI165" s="104">
        <v>83.419527008406874</v>
      </c>
      <c r="AJ165" s="104">
        <v>16.66813118986067</v>
      </c>
      <c r="AK165" s="104">
        <v>51.351423025774459</v>
      </c>
      <c r="AL165" s="104">
        <v>14.601788958738766</v>
      </c>
      <c r="AM165" s="104">
        <v>3832.5641846913786</v>
      </c>
      <c r="AN165" s="104">
        <v>1006.2520295081473</v>
      </c>
      <c r="AO165" s="104">
        <v>535.09535079160935</v>
      </c>
      <c r="AP165" s="104">
        <v>993.88984602180244</v>
      </c>
      <c r="AQ165" s="104">
        <v>1237.5098100141947</v>
      </c>
      <c r="AR165" s="104">
        <v>151.9978262817518</v>
      </c>
      <c r="AS165" s="104">
        <v>0</v>
      </c>
      <c r="AT165" s="104">
        <v>17.884461989648443</v>
      </c>
      <c r="AU165" s="104">
        <v>29.804883510145615</v>
      </c>
      <c r="AV165" s="104">
        <v>13.99426641124289</v>
      </c>
      <c r="AW165" s="104">
        <v>2071.8880546922787</v>
      </c>
      <c r="AX165" s="104">
        <v>234.12168580927286</v>
      </c>
      <c r="AY165" s="104">
        <v>109.25361186696551</v>
      </c>
      <c r="AZ165" s="104">
        <v>226.50523888439261</v>
      </c>
      <c r="BA165" s="104">
        <v>23.485014370721206</v>
      </c>
      <c r="BB165" s="104">
        <v>541.1778138928928</v>
      </c>
      <c r="BC165" s="104">
        <v>9.8349900351498487</v>
      </c>
      <c r="BD165" s="104">
        <v>513.56799154758426</v>
      </c>
      <c r="BE165" s="104">
        <v>0</v>
      </c>
      <c r="BF165" s="104">
        <v>3020.2821684404521</v>
      </c>
      <c r="BG165" s="104">
        <v>6885.514527008595</v>
      </c>
      <c r="BH165" s="104">
        <v>104.68645445733975</v>
      </c>
      <c r="BI165" s="104">
        <v>306.39034718799235</v>
      </c>
      <c r="BJ165" s="104">
        <v>2408.0342469154839</v>
      </c>
      <c r="BK165" s="104">
        <v>150.8160806008311</v>
      </c>
      <c r="BL165" s="104">
        <v>3806.6952868650433</v>
      </c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>
        <v>0</v>
      </c>
      <c r="FN165" s="40"/>
      <c r="FO165" s="40"/>
      <c r="FP165" s="40"/>
      <c r="FQ165" s="40"/>
      <c r="FR165" s="40"/>
      <c r="FS165" s="40"/>
      <c r="FT165" s="105">
        <v>6.4406004204215579</v>
      </c>
      <c r="FU165" s="105">
        <v>18.764662897043074</v>
      </c>
      <c r="FV165" s="105">
        <v>30.064105953005857</v>
      </c>
      <c r="FW165" s="105">
        <v>46.941226772203343</v>
      </c>
      <c r="FX165" s="105">
        <v>160.10576169478807</v>
      </c>
      <c r="FY165" s="105">
        <v>258.81701227180002</v>
      </c>
      <c r="FZ165" s="105">
        <v>403.27130520661728</v>
      </c>
      <c r="GA165" s="105">
        <v>776.51564497520963</v>
      </c>
      <c r="GB165" s="105">
        <v>2305.8850326438464</v>
      </c>
      <c r="GC165" s="105">
        <v>518.91269276836726</v>
      </c>
      <c r="GD165" s="105">
        <v>568.10098849250085</v>
      </c>
      <c r="GE165" s="105">
        <v>2052.6413352267837</v>
      </c>
      <c r="GF165" s="105">
        <v>1211.5978839076683</v>
      </c>
      <c r="GG165" s="105">
        <v>2854.029797912608</v>
      </c>
      <c r="GH165" s="40">
        <v>0</v>
      </c>
      <c r="GI165" s="40"/>
      <c r="GJ165" s="40"/>
      <c r="GK165" s="40"/>
      <c r="GL165" s="40"/>
      <c r="GM165" s="40">
        <v>7229.2872208119988</v>
      </c>
      <c r="GN165" s="40">
        <v>-66.438421161881706</v>
      </c>
      <c r="GO165" s="40">
        <v>4151.4121701170561</v>
      </c>
      <c r="GP165" s="6">
        <v>56988.943996470829</v>
      </c>
      <c r="GQ165" s="6"/>
      <c r="GR165" s="6">
        <f t="shared" si="13"/>
        <v>22526.349020910035</v>
      </c>
      <c r="GS165" s="6">
        <v>56988.943996470844</v>
      </c>
      <c r="GT165" s="92">
        <v>1.4551915228366852E-11</v>
      </c>
      <c r="GV165" s="2">
        <v>0</v>
      </c>
      <c r="GW165" s="6">
        <v>22526.349020910035</v>
      </c>
      <c r="GX165" s="6">
        <v>56988.943996470807</v>
      </c>
      <c r="GY165" s="92">
        <v>-2.1827872842550278E-11</v>
      </c>
    </row>
    <row r="166" spans="2:207" outlineLevel="1" x14ac:dyDescent="0.2">
      <c r="B166" s="103" t="s">
        <v>86</v>
      </c>
      <c r="C166" s="104">
        <v>404.95974633644965</v>
      </c>
      <c r="D166" s="104">
        <v>41.799847162184719</v>
      </c>
      <c r="E166" s="104">
        <v>5.1492561515009552</v>
      </c>
      <c r="F166" s="104">
        <v>1057.5273070805717</v>
      </c>
      <c r="G166" s="104">
        <v>4447.6813406397932</v>
      </c>
      <c r="H166" s="104">
        <v>2288.425844487931</v>
      </c>
      <c r="I166" s="104">
        <v>586.82126152776607</v>
      </c>
      <c r="J166" s="104">
        <v>7190.7700939146453</v>
      </c>
      <c r="K166" s="104">
        <v>1594.0284046194727</v>
      </c>
      <c r="L166" s="104">
        <v>257.68806021605923</v>
      </c>
      <c r="M166" s="104">
        <v>185.63923231054582</v>
      </c>
      <c r="N166" s="104">
        <v>24.156647005348571</v>
      </c>
      <c r="O166" s="104">
        <v>98.135880048904156</v>
      </c>
      <c r="P166" s="104">
        <v>276.09221676276036</v>
      </c>
      <c r="Q166" s="104">
        <v>473.75637310102076</v>
      </c>
      <c r="R166" s="104">
        <v>1970.0398229978643</v>
      </c>
      <c r="S166" s="104">
        <v>156.59507645907928</v>
      </c>
      <c r="T166" s="104">
        <v>640.75172068425843</v>
      </c>
      <c r="U166" s="104">
        <v>8223.7974378197814</v>
      </c>
      <c r="V166" s="104">
        <v>482.49197987134386</v>
      </c>
      <c r="W166" s="104">
        <v>211.01109308514199</v>
      </c>
      <c r="X166" s="104">
        <v>92.061491142945044</v>
      </c>
      <c r="Y166" s="104">
        <v>214.00698150739356</v>
      </c>
      <c r="Z166" s="104">
        <v>208.69930692002558</v>
      </c>
      <c r="AA166" s="104">
        <v>84.155688432734792</v>
      </c>
      <c r="AB166" s="104">
        <v>834.62491386695854</v>
      </c>
      <c r="AC166" s="104">
        <v>946.23867668238404</v>
      </c>
      <c r="AD166" s="104">
        <v>637.56254061765662</v>
      </c>
      <c r="AE166" s="104">
        <v>163.03485661976359</v>
      </c>
      <c r="AF166" s="104">
        <v>149.50132346865149</v>
      </c>
      <c r="AG166" s="104">
        <v>3470.7249635876537</v>
      </c>
      <c r="AH166" s="104">
        <v>77.198107506129901</v>
      </c>
      <c r="AI166" s="104">
        <v>323.81260110992173</v>
      </c>
      <c r="AJ166" s="104">
        <v>212.31849405110745</v>
      </c>
      <c r="AK166" s="104">
        <v>84.055472914515605</v>
      </c>
      <c r="AL166" s="104">
        <v>175.01792373699283</v>
      </c>
      <c r="AM166" s="104">
        <v>21319.190105260346</v>
      </c>
      <c r="AN166" s="104">
        <v>12521.007466037578</v>
      </c>
      <c r="AO166" s="104">
        <v>12415.562458717362</v>
      </c>
      <c r="AP166" s="104">
        <v>5558.9341452962472</v>
      </c>
      <c r="AQ166" s="104">
        <v>1389.1236367130293</v>
      </c>
      <c r="AR166" s="104">
        <v>3579.5021373314185</v>
      </c>
      <c r="AS166" s="104">
        <v>1.2719862985295376</v>
      </c>
      <c r="AT166" s="104">
        <v>808.75863497594742</v>
      </c>
      <c r="AU166" s="104">
        <v>455.23977926563032</v>
      </c>
      <c r="AV166" s="104">
        <v>41591.004296975028</v>
      </c>
      <c r="AW166" s="104">
        <v>2878.6980083756248</v>
      </c>
      <c r="AX166" s="104">
        <v>325.29056244193947</v>
      </c>
      <c r="AY166" s="104">
        <v>151.797851320115</v>
      </c>
      <c r="AZ166" s="104">
        <v>5143.3276490673361</v>
      </c>
      <c r="BA166" s="104">
        <v>569.0717233490285</v>
      </c>
      <c r="BB166" s="104">
        <v>942.80902337510554</v>
      </c>
      <c r="BC166" s="104">
        <v>52.925668304891097</v>
      </c>
      <c r="BD166" s="104">
        <v>8945.348600567957</v>
      </c>
      <c r="BE166" s="104">
        <v>42209.79771212738</v>
      </c>
      <c r="BF166" s="104">
        <v>11512.523952405591</v>
      </c>
      <c r="BG166" s="104">
        <v>11782.547118130247</v>
      </c>
      <c r="BH166" s="104">
        <v>230.81001320972973</v>
      </c>
      <c r="BI166" s="104">
        <v>441.76016544586599</v>
      </c>
      <c r="BJ166" s="104">
        <v>6620.2195473174388</v>
      </c>
      <c r="BK166" s="104">
        <v>487.05435455150888</v>
      </c>
      <c r="BL166" s="104">
        <v>8331.8721525657402</v>
      </c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>
        <v>0</v>
      </c>
      <c r="FN166" s="40"/>
      <c r="FO166" s="40"/>
      <c r="FP166" s="40"/>
      <c r="FQ166" s="40"/>
      <c r="FR166" s="40"/>
      <c r="FS166" s="40"/>
      <c r="FT166" s="105">
        <v>5.1165100609418834</v>
      </c>
      <c r="FU166" s="105">
        <v>14.906931067867681</v>
      </c>
      <c r="FV166" s="105">
        <v>23.88337896169454</v>
      </c>
      <c r="FW166" s="105">
        <v>37.290818149717268</v>
      </c>
      <c r="FX166" s="105">
        <v>127.19043055810759</v>
      </c>
      <c r="FY166" s="105">
        <v>205.6081360105411</v>
      </c>
      <c r="FZ166" s="105">
        <v>320.36480385221125</v>
      </c>
      <c r="GA166" s="105">
        <v>616.87573372769282</v>
      </c>
      <c r="GB166" s="105">
        <v>1831.8298293259622</v>
      </c>
      <c r="GC166" s="105">
        <v>412.23206533374974</v>
      </c>
      <c r="GD166" s="105">
        <v>451.30798893166809</v>
      </c>
      <c r="GE166" s="105">
        <v>1630.6492186493394</v>
      </c>
      <c r="GF166" s="105">
        <v>962.51162285638691</v>
      </c>
      <c r="GG166" s="105">
        <v>2267.2842937044056</v>
      </c>
      <c r="GH166" s="40">
        <v>0</v>
      </c>
      <c r="GI166" s="40"/>
      <c r="GJ166" s="40"/>
      <c r="GK166" s="40"/>
      <c r="GL166" s="40"/>
      <c r="GM166" s="40">
        <v>0</v>
      </c>
      <c r="GN166" s="40">
        <v>-166.14160634056316</v>
      </c>
      <c r="GO166" s="40">
        <v>8160.5624190297276</v>
      </c>
      <c r="GP166" s="6">
        <v>255457.25330775339</v>
      </c>
      <c r="GQ166" s="6"/>
      <c r="GR166" s="6">
        <f t="shared" si="13"/>
        <v>16901.472573879451</v>
      </c>
      <c r="GS166" s="6">
        <v>255457.25330775333</v>
      </c>
      <c r="GT166" s="92">
        <v>-5.8207660913467407E-11</v>
      </c>
      <c r="GV166" s="2">
        <v>0</v>
      </c>
      <c r="GW166" s="6">
        <v>16901.472573879451</v>
      </c>
      <c r="GX166" s="6">
        <v>255457.25330775333</v>
      </c>
      <c r="GY166" s="92">
        <v>-5.8207660913467407E-11</v>
      </c>
    </row>
    <row r="167" spans="2:207" outlineLevel="1" x14ac:dyDescent="0.2">
      <c r="B167" s="103" t="s">
        <v>477</v>
      </c>
      <c r="C167" s="104">
        <v>216.2193678732192</v>
      </c>
      <c r="D167" s="104">
        <v>20.989651923322867</v>
      </c>
      <c r="E167" s="104">
        <v>0</v>
      </c>
      <c r="F167" s="104">
        <v>162.40352903618023</v>
      </c>
      <c r="G167" s="104">
        <v>379.25459101526798</v>
      </c>
      <c r="H167" s="104">
        <v>669.27655390009613</v>
      </c>
      <c r="I167" s="104">
        <v>171.62000632295184</v>
      </c>
      <c r="J167" s="104">
        <v>739.67267156330195</v>
      </c>
      <c r="K167" s="104">
        <v>231.73142786965263</v>
      </c>
      <c r="L167" s="104">
        <v>262.48758008057382</v>
      </c>
      <c r="M167" s="104">
        <v>461.60670210489008</v>
      </c>
      <c r="N167" s="104">
        <v>29.885603980709998</v>
      </c>
      <c r="O167" s="104">
        <v>106.40601708047683</v>
      </c>
      <c r="P167" s="104">
        <v>342.59138662523236</v>
      </c>
      <c r="Q167" s="104">
        <v>376.76636304265941</v>
      </c>
      <c r="R167" s="104">
        <v>952.74748776453293</v>
      </c>
      <c r="S167" s="104">
        <v>29.555142885300551</v>
      </c>
      <c r="T167" s="104">
        <v>608.05965642501201</v>
      </c>
      <c r="U167" s="104">
        <v>608.43801668650167</v>
      </c>
      <c r="V167" s="104">
        <v>106.57870381399893</v>
      </c>
      <c r="W167" s="104">
        <v>259.01815979254604</v>
      </c>
      <c r="X167" s="104">
        <v>35.086350466875814</v>
      </c>
      <c r="Y167" s="104">
        <v>162.66670844446907</v>
      </c>
      <c r="Z167" s="104">
        <v>353.91959536119197</v>
      </c>
      <c r="AA167" s="104">
        <v>123.43250468445156</v>
      </c>
      <c r="AB167" s="104">
        <v>987.61822155617347</v>
      </c>
      <c r="AC167" s="104">
        <v>1151.4474847028985</v>
      </c>
      <c r="AD167" s="104">
        <v>377.3301237793724</v>
      </c>
      <c r="AE167" s="104">
        <v>164.9328900957729</v>
      </c>
      <c r="AF167" s="104">
        <v>231.70898889566419</v>
      </c>
      <c r="AG167" s="104">
        <v>512.43190492428039</v>
      </c>
      <c r="AH167" s="104">
        <v>135.11564692140851</v>
      </c>
      <c r="AI167" s="104">
        <v>210.95352808364257</v>
      </c>
      <c r="AJ167" s="104">
        <v>175.12762773973239</v>
      </c>
      <c r="AK167" s="104">
        <v>496.34096308683195</v>
      </c>
      <c r="AL167" s="104">
        <v>220.79230225188388</v>
      </c>
      <c r="AM167" s="104">
        <v>5983.5967945824914</v>
      </c>
      <c r="AN167" s="104">
        <v>8599.6085379967208</v>
      </c>
      <c r="AO167" s="104">
        <v>7143.3916198803172</v>
      </c>
      <c r="AP167" s="104">
        <v>4502.9469324965667</v>
      </c>
      <c r="AQ167" s="104">
        <v>3072.8342314947313</v>
      </c>
      <c r="AR167" s="104">
        <v>6473.3897685748416</v>
      </c>
      <c r="AS167" s="104">
        <v>8.3034070486889604</v>
      </c>
      <c r="AT167" s="104">
        <v>145.41216871041152</v>
      </c>
      <c r="AU167" s="104">
        <v>1528.3648510836938</v>
      </c>
      <c r="AV167" s="104">
        <v>1162.024723866394</v>
      </c>
      <c r="AW167" s="104">
        <v>6852.6409971450103</v>
      </c>
      <c r="AX167" s="104">
        <v>774.34292786698757</v>
      </c>
      <c r="AY167" s="104">
        <v>361.34953237634016</v>
      </c>
      <c r="AZ167" s="104">
        <v>4870.6426258140518</v>
      </c>
      <c r="BA167" s="104">
        <v>825.49921777157431</v>
      </c>
      <c r="BB167" s="104">
        <v>1940.8815885162767</v>
      </c>
      <c r="BC167" s="104">
        <v>372.01398396069402</v>
      </c>
      <c r="BD167" s="104">
        <v>18675.253465022553</v>
      </c>
      <c r="BE167" s="104">
        <v>28069.342322816712</v>
      </c>
      <c r="BF167" s="104">
        <v>2145.5127076704325</v>
      </c>
      <c r="BG167" s="104">
        <v>6128.8120351717826</v>
      </c>
      <c r="BH167" s="104">
        <v>43.428090739515277</v>
      </c>
      <c r="BI167" s="104">
        <v>226.98559924021876</v>
      </c>
      <c r="BJ167" s="104">
        <v>866.8508530681753</v>
      </c>
      <c r="BK167" s="104">
        <v>245.65234068058066</v>
      </c>
      <c r="BL167" s="104">
        <v>5915.1308691803861</v>
      </c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>
        <v>0</v>
      </c>
      <c r="FN167" s="40"/>
      <c r="FO167" s="40"/>
      <c r="FP167" s="40"/>
      <c r="FQ167" s="40"/>
      <c r="FR167" s="40"/>
      <c r="FS167" s="40"/>
      <c r="FT167" s="105">
        <v>1315.3388986098448</v>
      </c>
      <c r="FU167" s="105">
        <v>1896.1189927588066</v>
      </c>
      <c r="FV167" s="105">
        <v>2336.4413277701551</v>
      </c>
      <c r="FW167" s="105">
        <v>2837.7248007465873</v>
      </c>
      <c r="FX167" s="105">
        <v>3402.435164314179</v>
      </c>
      <c r="FY167" s="105">
        <v>4442.9626907557358</v>
      </c>
      <c r="FZ167" s="105">
        <v>5785.1512499243609</v>
      </c>
      <c r="GA167" s="105">
        <v>8203.0569887769852</v>
      </c>
      <c r="GB167" s="105">
        <v>13094.961037729068</v>
      </c>
      <c r="GC167" s="105">
        <v>3009.9823946248616</v>
      </c>
      <c r="GD167" s="105">
        <v>3571.6751713027365</v>
      </c>
      <c r="GE167" s="105">
        <v>4061.0912643632059</v>
      </c>
      <c r="GF167" s="105">
        <v>4619.9966685259888</v>
      </c>
      <c r="GG167" s="105">
        <v>6155.2559754500899</v>
      </c>
      <c r="GH167" s="40">
        <v>0</v>
      </c>
      <c r="GI167" s="40"/>
      <c r="GJ167" s="40"/>
      <c r="GK167" s="40"/>
      <c r="GL167" s="40"/>
      <c r="GM167" s="40">
        <v>0</v>
      </c>
      <c r="GN167" s="40">
        <v>-141.07840524276253</v>
      </c>
      <c r="GO167" s="40">
        <v>12460.830663540566</v>
      </c>
      <c r="GP167" s="6">
        <v>206060.37053750767</v>
      </c>
      <c r="GQ167" s="6"/>
      <c r="GR167" s="6">
        <f t="shared" si="13"/>
        <v>77051.944883950404</v>
      </c>
      <c r="GS167" s="6">
        <v>206060.37053750761</v>
      </c>
      <c r="GT167" s="92">
        <v>-5.8207660913467407E-11</v>
      </c>
      <c r="GV167" s="2">
        <v>0</v>
      </c>
      <c r="GW167" s="6">
        <v>77051.944883950404</v>
      </c>
      <c r="GX167" s="6">
        <v>206060.37053750767</v>
      </c>
      <c r="GY167" s="92">
        <v>0</v>
      </c>
    </row>
    <row r="168" spans="2:207" outlineLevel="1" x14ac:dyDescent="0.2">
      <c r="B168" s="103" t="s">
        <v>478</v>
      </c>
      <c r="C168" s="104">
        <v>0</v>
      </c>
      <c r="D168" s="104">
        <v>0</v>
      </c>
      <c r="E168" s="104">
        <v>0</v>
      </c>
      <c r="F168" s="104">
        <v>0</v>
      </c>
      <c r="G168" s="104">
        <v>0</v>
      </c>
      <c r="H168" s="104">
        <v>0</v>
      </c>
      <c r="I168" s="104">
        <v>0</v>
      </c>
      <c r="J168" s="104">
        <v>3602.9007964960615</v>
      </c>
      <c r="K168" s="104">
        <v>1167.5497073620752</v>
      </c>
      <c r="L168" s="104">
        <v>338.60464959481675</v>
      </c>
      <c r="M168" s="104">
        <v>222.72321124202156</v>
      </c>
      <c r="N168" s="104">
        <v>27.580455014064203</v>
      </c>
      <c r="O168" s="104">
        <v>52.220905535496172</v>
      </c>
      <c r="P168" s="104">
        <v>932.55088897016981</v>
      </c>
      <c r="Q168" s="104">
        <v>1284.4356108703173</v>
      </c>
      <c r="R168" s="104">
        <v>454.886148351624</v>
      </c>
      <c r="S168" s="104">
        <v>1077.994358346449</v>
      </c>
      <c r="T168" s="104">
        <v>1514.5693019561345</v>
      </c>
      <c r="U168" s="104">
        <v>990.69738777731027</v>
      </c>
      <c r="V168" s="104">
        <v>172.14887568968166</v>
      </c>
      <c r="W168" s="104">
        <v>293.28834590438152</v>
      </c>
      <c r="X168" s="104">
        <v>143.90300284351184</v>
      </c>
      <c r="Y168" s="104">
        <v>565.67284793281476</v>
      </c>
      <c r="Z168" s="104">
        <v>4013.3301998797788</v>
      </c>
      <c r="AA168" s="104">
        <v>408.32873861162449</v>
      </c>
      <c r="AB168" s="104">
        <v>662.79940372568183</v>
      </c>
      <c r="AC168" s="104">
        <v>556.40668088177631</v>
      </c>
      <c r="AD168" s="104">
        <v>539.06200040907368</v>
      </c>
      <c r="AE168" s="104">
        <v>77.398663119864295</v>
      </c>
      <c r="AF168" s="104">
        <v>73.670121735511046</v>
      </c>
      <c r="AG168" s="104">
        <v>961.75822723910051</v>
      </c>
      <c r="AH168" s="104">
        <v>62.912424641157934</v>
      </c>
      <c r="AI168" s="104">
        <v>166.96273855225797</v>
      </c>
      <c r="AJ168" s="104">
        <v>340.95453759352006</v>
      </c>
      <c r="AK168" s="104">
        <v>3714.5122795846205</v>
      </c>
      <c r="AL168" s="104">
        <v>562.69966715097121</v>
      </c>
      <c r="AM168" s="104">
        <v>5219.7639583468326</v>
      </c>
      <c r="AN168" s="104">
        <v>4327.9735043890651</v>
      </c>
      <c r="AO168" s="104">
        <v>4511.8065186815311</v>
      </c>
      <c r="AP168" s="104">
        <v>2500.699524996312</v>
      </c>
      <c r="AQ168" s="104">
        <v>880.87523679714775</v>
      </c>
      <c r="AR168" s="104">
        <v>15282.154705294635</v>
      </c>
      <c r="AS168" s="104">
        <v>14.584153354172711</v>
      </c>
      <c r="AT168" s="104">
        <v>298.87958813017372</v>
      </c>
      <c r="AU168" s="104">
        <v>1340.9024653053395</v>
      </c>
      <c r="AV168" s="104">
        <v>383.79964878377029</v>
      </c>
      <c r="AW168" s="104">
        <v>179.0352993699226</v>
      </c>
      <c r="AX168" s="104">
        <v>20.230845008437978</v>
      </c>
      <c r="AY168" s="104">
        <v>9.4407866600923764</v>
      </c>
      <c r="AZ168" s="104">
        <v>7413.7406612584045</v>
      </c>
      <c r="BA168" s="104">
        <v>571.07650421319124</v>
      </c>
      <c r="BB168" s="104">
        <v>1153.3526439404966</v>
      </c>
      <c r="BC168" s="104">
        <v>306.24005244597265</v>
      </c>
      <c r="BD168" s="104">
        <v>3590.4313598144622</v>
      </c>
      <c r="BE168" s="104">
        <v>0</v>
      </c>
      <c r="BF168" s="104">
        <v>3205.0605526457439</v>
      </c>
      <c r="BG168" s="104">
        <v>3210.7687782281268</v>
      </c>
      <c r="BH168" s="104">
        <v>85.121049416842297</v>
      </c>
      <c r="BI168" s="104">
        <v>122.31035511726118</v>
      </c>
      <c r="BJ168" s="104">
        <v>1127.8143016153874</v>
      </c>
      <c r="BK168" s="104">
        <v>156.67552319207121</v>
      </c>
      <c r="BL168" s="104">
        <v>2930.8660213956423</v>
      </c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>
        <v>0</v>
      </c>
      <c r="FN168" s="40"/>
      <c r="FO168" s="40"/>
      <c r="FP168" s="40"/>
      <c r="FQ168" s="40"/>
      <c r="FR168" s="40"/>
      <c r="FS168" s="40"/>
      <c r="FT168" s="105">
        <v>373.05272498878446</v>
      </c>
      <c r="FU168" s="105">
        <v>747.71663893204914</v>
      </c>
      <c r="FV168" s="105">
        <v>1096.8817061115494</v>
      </c>
      <c r="FW168" s="105">
        <v>1633.9781896255645</v>
      </c>
      <c r="FX168" s="105">
        <v>1795.3862921435368</v>
      </c>
      <c r="FY168" s="105">
        <v>2292.6399677201148</v>
      </c>
      <c r="FZ168" s="105">
        <v>4295.6214527140746</v>
      </c>
      <c r="GA168" s="105">
        <v>6436.1615494967955</v>
      </c>
      <c r="GB168" s="105">
        <v>11937.082035232041</v>
      </c>
      <c r="GC168" s="105">
        <v>3765.3530062640084</v>
      </c>
      <c r="GD168" s="105">
        <v>4162.5063008860061</v>
      </c>
      <c r="GE168" s="105">
        <v>4889.7371435914556</v>
      </c>
      <c r="GF168" s="105">
        <v>7388.8261100215886</v>
      </c>
      <c r="GG168" s="105">
        <v>14540.113194153175</v>
      </c>
      <c r="GH168" s="40">
        <v>0</v>
      </c>
      <c r="GI168" s="40"/>
      <c r="GJ168" s="40"/>
      <c r="GK168" s="40"/>
      <c r="GL168" s="40"/>
      <c r="GM168" s="40">
        <v>0</v>
      </c>
      <c r="GN168" s="40">
        <v>-74.020462055166718</v>
      </c>
      <c r="GO168" s="40">
        <v>3380.7307835185629</v>
      </c>
      <c r="GP168" s="6">
        <v>152487.89284875704</v>
      </c>
      <c r="GQ168" s="6"/>
      <c r="GR168" s="6">
        <f t="shared" si="13"/>
        <v>68661.766633344145</v>
      </c>
      <c r="GS168" s="6">
        <v>152487.8928487571</v>
      </c>
      <c r="GT168" s="92">
        <v>5.8207660913467407E-11</v>
      </c>
      <c r="GV168" s="2">
        <v>0</v>
      </c>
      <c r="GW168" s="6">
        <v>68661.766633344145</v>
      </c>
      <c r="GX168" s="6">
        <v>152487.89284875712</v>
      </c>
      <c r="GY168" s="92">
        <v>8.7311491370201111E-11</v>
      </c>
    </row>
    <row r="169" spans="2:207" outlineLevel="1" x14ac:dyDescent="0.2">
      <c r="B169" s="103" t="s">
        <v>479</v>
      </c>
      <c r="C169" s="104">
        <v>0</v>
      </c>
      <c r="D169" s="104">
        <v>0</v>
      </c>
      <c r="E169" s="104">
        <v>0</v>
      </c>
      <c r="F169" s="104">
        <v>26.053637268328366</v>
      </c>
      <c r="G169" s="104">
        <v>0</v>
      </c>
      <c r="H169" s="104">
        <v>810.75349129463655</v>
      </c>
      <c r="I169" s="104">
        <v>200.65943393678418</v>
      </c>
      <c r="J169" s="104">
        <v>51.266442470013907</v>
      </c>
      <c r="K169" s="104">
        <v>7.9948910540205933</v>
      </c>
      <c r="L169" s="104">
        <v>5.315618620545794</v>
      </c>
      <c r="M169" s="104">
        <v>7.1564034290976153</v>
      </c>
      <c r="N169" s="104">
        <v>0.72209416054198783</v>
      </c>
      <c r="O169" s="104">
        <v>1.8632958636751307</v>
      </c>
      <c r="P169" s="104">
        <v>6.8441157159695107</v>
      </c>
      <c r="Q169" s="104">
        <v>9.601352654486405</v>
      </c>
      <c r="R169" s="104">
        <v>201.90760394545549</v>
      </c>
      <c r="S169" s="104">
        <v>4.4731829901572722</v>
      </c>
      <c r="T169" s="104">
        <v>14.490917385982701</v>
      </c>
      <c r="U169" s="104">
        <v>42.672413912601229</v>
      </c>
      <c r="V169" s="104">
        <v>3.1513010004007005</v>
      </c>
      <c r="W169" s="104">
        <v>11.354718547056216</v>
      </c>
      <c r="X169" s="104">
        <v>1.6316125444762652</v>
      </c>
      <c r="Y169" s="104">
        <v>4.3835084527427011</v>
      </c>
      <c r="Z169" s="104">
        <v>12.207001372960395</v>
      </c>
      <c r="AA169" s="104">
        <v>2.6189012816350918</v>
      </c>
      <c r="AB169" s="104">
        <v>14.555989145644991</v>
      </c>
      <c r="AC169" s="104">
        <v>20.667600973455951</v>
      </c>
      <c r="AD169" s="104">
        <v>9.7860841561953347</v>
      </c>
      <c r="AE169" s="104">
        <v>2.7235029189008402</v>
      </c>
      <c r="AF169" s="104">
        <v>4.0797460392044176</v>
      </c>
      <c r="AG169" s="104">
        <v>20.244387853431569</v>
      </c>
      <c r="AH169" s="104">
        <v>2.4454078173868039</v>
      </c>
      <c r="AI169" s="104">
        <v>4.7578893041685966</v>
      </c>
      <c r="AJ169" s="104">
        <v>3.3754806619727096</v>
      </c>
      <c r="AK169" s="104">
        <v>5.3522408958361671</v>
      </c>
      <c r="AL169" s="104">
        <v>2.3161507712224956</v>
      </c>
      <c r="AM169" s="104">
        <v>26.586549251903882</v>
      </c>
      <c r="AN169" s="104">
        <v>600.7858859359942</v>
      </c>
      <c r="AO169" s="104">
        <v>215.83538696225111</v>
      </c>
      <c r="AP169" s="104">
        <v>36.439117997412183</v>
      </c>
      <c r="AQ169" s="104">
        <v>25.325256227682374</v>
      </c>
      <c r="AR169" s="104">
        <v>52.954133502237454</v>
      </c>
      <c r="AS169" s="104">
        <v>0.23262877717551128</v>
      </c>
      <c r="AT169" s="104">
        <v>4.4638047031084414</v>
      </c>
      <c r="AU169" s="104">
        <v>14.922172340175337</v>
      </c>
      <c r="AV169" s="104">
        <v>19.0449514935266</v>
      </c>
      <c r="AW169" s="104">
        <v>1561.4465441528546</v>
      </c>
      <c r="AX169" s="104">
        <v>176.44220515670565</v>
      </c>
      <c r="AY169" s="104">
        <v>82.337303061794515</v>
      </c>
      <c r="AZ169" s="104">
        <v>92.097959051178691</v>
      </c>
      <c r="BA169" s="104">
        <v>13.204281847558397</v>
      </c>
      <c r="BB169" s="104">
        <v>16.116315204317026</v>
      </c>
      <c r="BC169" s="104">
        <v>12.818604932336227</v>
      </c>
      <c r="BD169" s="104">
        <v>371.12195712253384</v>
      </c>
      <c r="BE169" s="104">
        <v>0</v>
      </c>
      <c r="BF169" s="104">
        <v>75.62077330387099</v>
      </c>
      <c r="BG169" s="104">
        <v>135.02714048313479</v>
      </c>
      <c r="BH169" s="104">
        <v>0.5751597745099325</v>
      </c>
      <c r="BI169" s="104">
        <v>6.6136126303774274</v>
      </c>
      <c r="BJ169" s="104">
        <v>15.470021705642852</v>
      </c>
      <c r="BK169" s="104">
        <v>3.5478986990736798</v>
      </c>
      <c r="BL169" s="104">
        <v>686.58280538706344</v>
      </c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>
        <v>0</v>
      </c>
      <c r="FN169" s="40"/>
      <c r="FO169" s="40"/>
      <c r="FP169" s="40"/>
      <c r="FQ169" s="40"/>
      <c r="FR169" s="40"/>
      <c r="FS169" s="40"/>
      <c r="FT169" s="105">
        <v>0</v>
      </c>
      <c r="FU169" s="105">
        <v>0</v>
      </c>
      <c r="FV169" s="105">
        <v>0</v>
      </c>
      <c r="FW169" s="105">
        <v>0</v>
      </c>
      <c r="FX169" s="105">
        <v>0</v>
      </c>
      <c r="FY169" s="105">
        <v>0</v>
      </c>
      <c r="FZ169" s="105">
        <v>0</v>
      </c>
      <c r="GA169" s="105">
        <v>0</v>
      </c>
      <c r="GB169" s="105">
        <v>0</v>
      </c>
      <c r="GC169" s="105">
        <v>0</v>
      </c>
      <c r="GD169" s="105">
        <v>0</v>
      </c>
      <c r="GE169" s="105">
        <v>0</v>
      </c>
      <c r="GF169" s="105">
        <v>0</v>
      </c>
      <c r="GG169" s="105">
        <v>0</v>
      </c>
      <c r="GH169" s="40">
        <v>0</v>
      </c>
      <c r="GI169" s="40"/>
      <c r="GJ169" s="40"/>
      <c r="GK169" s="40"/>
      <c r="GL169" s="40"/>
      <c r="GM169" s="40">
        <v>0</v>
      </c>
      <c r="GN169" s="40">
        <v>-15.394900453491573</v>
      </c>
      <c r="GO169" s="40">
        <v>806.07790346998797</v>
      </c>
      <c r="GP169" s="6">
        <v>6553.7218911599039</v>
      </c>
      <c r="GQ169" s="6"/>
      <c r="GR169" s="6">
        <f t="shared" si="13"/>
        <v>790.6830030164964</v>
      </c>
      <c r="GS169" s="6">
        <v>6553.7218911599048</v>
      </c>
      <c r="GT169" s="92">
        <v>9.0949470177292824E-13</v>
      </c>
      <c r="GV169" s="2">
        <v>0</v>
      </c>
      <c r="GW169" s="6">
        <v>790.6830030164964</v>
      </c>
      <c r="GX169" s="6">
        <v>6553.7218911599066</v>
      </c>
      <c r="GY169" s="92">
        <v>2.7284841053187847E-12</v>
      </c>
    </row>
    <row r="170" spans="2:207" outlineLevel="1" x14ac:dyDescent="0.2">
      <c r="B170" s="103" t="s">
        <v>87</v>
      </c>
      <c r="C170" s="104">
        <v>0</v>
      </c>
      <c r="D170" s="104">
        <v>0</v>
      </c>
      <c r="E170" s="104">
        <v>0</v>
      </c>
      <c r="F170" s="104">
        <v>0</v>
      </c>
      <c r="G170" s="104">
        <v>0</v>
      </c>
      <c r="H170" s="104">
        <v>0</v>
      </c>
      <c r="I170" s="104">
        <v>0</v>
      </c>
      <c r="J170" s="104">
        <v>0</v>
      </c>
      <c r="K170" s="104">
        <v>0</v>
      </c>
      <c r="L170" s="104">
        <v>0</v>
      </c>
      <c r="M170" s="104">
        <v>0</v>
      </c>
      <c r="N170" s="104">
        <v>0</v>
      </c>
      <c r="O170" s="104">
        <v>0</v>
      </c>
      <c r="P170" s="104">
        <v>0</v>
      </c>
      <c r="Q170" s="104">
        <v>0</v>
      </c>
      <c r="R170" s="104">
        <v>0</v>
      </c>
      <c r="S170" s="104">
        <v>0</v>
      </c>
      <c r="T170" s="104">
        <v>0</v>
      </c>
      <c r="U170" s="104">
        <v>0</v>
      </c>
      <c r="V170" s="104">
        <v>0</v>
      </c>
      <c r="W170" s="104">
        <v>0</v>
      </c>
      <c r="X170" s="104">
        <v>0</v>
      </c>
      <c r="Y170" s="104">
        <v>0</v>
      </c>
      <c r="Z170" s="104">
        <v>0</v>
      </c>
      <c r="AA170" s="104">
        <v>0</v>
      </c>
      <c r="AB170" s="104">
        <v>0</v>
      </c>
      <c r="AC170" s="104">
        <v>0</v>
      </c>
      <c r="AD170" s="104">
        <v>0</v>
      </c>
      <c r="AE170" s="104">
        <v>0</v>
      </c>
      <c r="AF170" s="104">
        <v>0</v>
      </c>
      <c r="AG170" s="104">
        <v>0</v>
      </c>
      <c r="AH170" s="104">
        <v>0</v>
      </c>
      <c r="AI170" s="104">
        <v>0</v>
      </c>
      <c r="AJ170" s="104">
        <v>0</v>
      </c>
      <c r="AK170" s="104">
        <v>0</v>
      </c>
      <c r="AL170" s="104">
        <v>0</v>
      </c>
      <c r="AM170" s="104">
        <v>0</v>
      </c>
      <c r="AN170" s="104">
        <v>0</v>
      </c>
      <c r="AO170" s="104">
        <v>0</v>
      </c>
      <c r="AP170" s="104">
        <v>0</v>
      </c>
      <c r="AQ170" s="104">
        <v>0</v>
      </c>
      <c r="AR170" s="104">
        <v>920.38073272209863</v>
      </c>
      <c r="AS170" s="104">
        <v>8.2808871216250548</v>
      </c>
      <c r="AT170" s="104">
        <v>64.854641329239513</v>
      </c>
      <c r="AU170" s="104">
        <v>131.02501087089234</v>
      </c>
      <c r="AV170" s="104">
        <v>48.475996869877562</v>
      </c>
      <c r="AW170" s="104">
        <v>102.75507193191093</v>
      </c>
      <c r="AX170" s="104">
        <v>11.611240583865156</v>
      </c>
      <c r="AY170" s="104">
        <v>5.4184214826503538</v>
      </c>
      <c r="AZ170" s="104">
        <v>0</v>
      </c>
      <c r="BA170" s="104">
        <v>0</v>
      </c>
      <c r="BB170" s="104">
        <v>0</v>
      </c>
      <c r="BC170" s="104">
        <v>0</v>
      </c>
      <c r="BD170" s="104">
        <v>0</v>
      </c>
      <c r="BE170" s="104">
        <v>72972.252454313406</v>
      </c>
      <c r="BF170" s="104">
        <v>0</v>
      </c>
      <c r="BG170" s="104">
        <v>9905.6369596650784</v>
      </c>
      <c r="BH170" s="104">
        <v>0</v>
      </c>
      <c r="BI170" s="104">
        <v>0</v>
      </c>
      <c r="BJ170" s="104">
        <v>0</v>
      </c>
      <c r="BK170" s="104">
        <v>0</v>
      </c>
      <c r="BL170" s="104">
        <v>137.86138263467285</v>
      </c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>
        <v>0</v>
      </c>
      <c r="FN170" s="40"/>
      <c r="FO170" s="40"/>
      <c r="FP170" s="40"/>
      <c r="FQ170" s="40"/>
      <c r="FR170" s="40"/>
      <c r="FS170" s="40"/>
      <c r="FT170" s="105">
        <v>110.5046195469005</v>
      </c>
      <c r="FU170" s="105">
        <v>222.90863763381029</v>
      </c>
      <c r="FV170" s="105">
        <v>347.93080138575226</v>
      </c>
      <c r="FW170" s="105">
        <v>517.84485117134705</v>
      </c>
      <c r="FX170" s="105">
        <v>931.31204955469298</v>
      </c>
      <c r="FY170" s="105">
        <v>1079.7081764537872</v>
      </c>
      <c r="FZ170" s="105">
        <v>1740.6477231462488</v>
      </c>
      <c r="GA170" s="105">
        <v>2971.4627153534298</v>
      </c>
      <c r="GB170" s="105">
        <v>6412.7332083341935</v>
      </c>
      <c r="GC170" s="105">
        <v>1678.2478944776228</v>
      </c>
      <c r="GD170" s="105">
        <v>1963.8395948134319</v>
      </c>
      <c r="GE170" s="105">
        <v>2663.3813342334647</v>
      </c>
      <c r="GF170" s="105">
        <v>3037.6937071432803</v>
      </c>
      <c r="GG170" s="105">
        <v>4702.8481049484644</v>
      </c>
      <c r="GH170" s="40">
        <v>828934</v>
      </c>
      <c r="GI170" s="40"/>
      <c r="GJ170" s="40"/>
      <c r="GK170" s="40"/>
      <c r="GL170" s="40"/>
      <c r="GM170" s="40">
        <v>0</v>
      </c>
      <c r="GN170" s="40">
        <v>-142.73574522975832</v>
      </c>
      <c r="GO170" s="40">
        <v>1116.9991446039228</v>
      </c>
      <c r="GP170" s="6">
        <v>942597.87961709592</v>
      </c>
      <c r="GQ170" s="6"/>
      <c r="GR170" s="6">
        <f t="shared" si="13"/>
        <v>858289.3268175706</v>
      </c>
      <c r="GS170" s="6">
        <v>942597.87961709569</v>
      </c>
      <c r="GT170" s="92">
        <v>-2.3283064365386963E-10</v>
      </c>
      <c r="GV170" s="2">
        <v>0</v>
      </c>
      <c r="GW170" s="6">
        <v>858289.3268175706</v>
      </c>
      <c r="GX170" s="6">
        <v>942597.87961709569</v>
      </c>
      <c r="GY170" s="92">
        <v>-2.3283064365386963E-10</v>
      </c>
    </row>
    <row r="171" spans="2:207" outlineLevel="1" x14ac:dyDescent="0.2">
      <c r="B171" s="103" t="s">
        <v>88</v>
      </c>
      <c r="C171" s="104">
        <v>0</v>
      </c>
      <c r="D171" s="104">
        <v>0</v>
      </c>
      <c r="E171" s="104">
        <v>0</v>
      </c>
      <c r="F171" s="104">
        <v>0</v>
      </c>
      <c r="G171" s="104">
        <v>0</v>
      </c>
      <c r="H171" s="104">
        <v>32.585494557911417</v>
      </c>
      <c r="I171" s="104">
        <v>6.847248627572573</v>
      </c>
      <c r="J171" s="104">
        <v>171.81906735903675</v>
      </c>
      <c r="K171" s="104">
        <v>86.565945696863508</v>
      </c>
      <c r="L171" s="104">
        <v>18.217528801747338</v>
      </c>
      <c r="M171" s="104">
        <v>18.647028835335309</v>
      </c>
      <c r="N171" s="104">
        <v>4.2160428769880856</v>
      </c>
      <c r="O171" s="104">
        <v>3.8605044028314626</v>
      </c>
      <c r="P171" s="104">
        <v>23.391736216562641</v>
      </c>
      <c r="Q171" s="104">
        <v>99.146917019511335</v>
      </c>
      <c r="R171" s="104">
        <v>65.718140987375932</v>
      </c>
      <c r="S171" s="104">
        <v>3.1447830209670662</v>
      </c>
      <c r="T171" s="104">
        <v>88.600179242627107</v>
      </c>
      <c r="U171" s="104">
        <v>154.87463337249432</v>
      </c>
      <c r="V171" s="104">
        <v>23.816235272316259</v>
      </c>
      <c r="W171" s="104">
        <v>26.956272659225235</v>
      </c>
      <c r="X171" s="104">
        <v>8.1083766784818572</v>
      </c>
      <c r="Y171" s="104">
        <v>14.386687823137136</v>
      </c>
      <c r="Z171" s="104">
        <v>128.96282331477914</v>
      </c>
      <c r="AA171" s="104">
        <v>15.867033980336002</v>
      </c>
      <c r="AB171" s="104">
        <v>42.205977816953819</v>
      </c>
      <c r="AC171" s="104">
        <v>145.09716746829767</v>
      </c>
      <c r="AD171" s="104">
        <v>1363.019707909961</v>
      </c>
      <c r="AE171" s="104">
        <v>17.230179728765773</v>
      </c>
      <c r="AF171" s="104">
        <v>15.936718951174996</v>
      </c>
      <c r="AG171" s="104">
        <v>71.066440157480358</v>
      </c>
      <c r="AH171" s="104">
        <v>11.908538383292044</v>
      </c>
      <c r="AI171" s="104">
        <v>7.6288740610674806</v>
      </c>
      <c r="AJ171" s="104">
        <v>9.6251892327978599</v>
      </c>
      <c r="AK171" s="104">
        <v>108.2045366130472</v>
      </c>
      <c r="AL171" s="104">
        <v>263.09662523077526</v>
      </c>
      <c r="AM171" s="104">
        <v>0</v>
      </c>
      <c r="AN171" s="104">
        <v>344.20523278572512</v>
      </c>
      <c r="AO171" s="104">
        <v>251.41193913142592</v>
      </c>
      <c r="AP171" s="104">
        <v>377.6812080341906</v>
      </c>
      <c r="AQ171" s="104">
        <v>72.134109684563569</v>
      </c>
      <c r="AR171" s="104">
        <v>1375.3283540497898</v>
      </c>
      <c r="AS171" s="104">
        <v>0.70374942573851607</v>
      </c>
      <c r="AT171" s="104">
        <v>20.599197394039269</v>
      </c>
      <c r="AU171" s="104">
        <v>576.09491862586106</v>
      </c>
      <c r="AV171" s="104">
        <v>276.54467104576958</v>
      </c>
      <c r="AW171" s="104">
        <v>4215.9487290998277</v>
      </c>
      <c r="AX171" s="104">
        <v>476.39881966062353</v>
      </c>
      <c r="AY171" s="104">
        <v>222.31298887599937</v>
      </c>
      <c r="AZ171" s="104">
        <v>842.60029465283287</v>
      </c>
      <c r="BA171" s="104">
        <v>37.00570859939409</v>
      </c>
      <c r="BB171" s="104">
        <v>192.20118222541936</v>
      </c>
      <c r="BC171" s="104">
        <v>119.62491943713765</v>
      </c>
      <c r="BD171" s="104">
        <v>3072.4240041109947</v>
      </c>
      <c r="BE171" s="104">
        <v>0</v>
      </c>
      <c r="BF171" s="104">
        <v>281.19429449880198</v>
      </c>
      <c r="BG171" s="104">
        <v>312.74602076516373</v>
      </c>
      <c r="BH171" s="104">
        <v>2.1749693125730238</v>
      </c>
      <c r="BI171" s="104">
        <v>25.009406355438028</v>
      </c>
      <c r="BJ171" s="104">
        <v>157.59172280209418</v>
      </c>
      <c r="BK171" s="104">
        <v>9.3331444372151591</v>
      </c>
      <c r="BL171" s="104">
        <v>2086.5598026831713</v>
      </c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>
        <v>0</v>
      </c>
      <c r="FN171" s="40"/>
      <c r="FO171" s="40"/>
      <c r="FP171" s="40"/>
      <c r="FQ171" s="40"/>
      <c r="FR171" s="40"/>
      <c r="FS171" s="40"/>
      <c r="FT171" s="105">
        <v>256.45052431645661</v>
      </c>
      <c r="FU171" s="105">
        <v>620.05938112778961</v>
      </c>
      <c r="FV171" s="105">
        <v>835.32751450884803</v>
      </c>
      <c r="FW171" s="105">
        <v>1201.6523056429653</v>
      </c>
      <c r="FX171" s="105">
        <v>1534.9799118854864</v>
      </c>
      <c r="FY171" s="105">
        <v>2872.0860088613999</v>
      </c>
      <c r="FZ171" s="105">
        <v>3555.5986278269938</v>
      </c>
      <c r="GA171" s="105">
        <v>6138.8133572060615</v>
      </c>
      <c r="GB171" s="105">
        <v>13854.886780292176</v>
      </c>
      <c r="GC171" s="105">
        <v>3740.1195794665728</v>
      </c>
      <c r="GD171" s="105">
        <v>3610.6744493591727</v>
      </c>
      <c r="GE171" s="105">
        <v>4429.4220353720393</v>
      </c>
      <c r="GF171" s="105">
        <v>3341.8093787272965</v>
      </c>
      <c r="GG171" s="105">
        <v>4566.7026799204332</v>
      </c>
      <c r="GH171" s="40">
        <v>0</v>
      </c>
      <c r="GI171" s="40"/>
      <c r="GJ171" s="40"/>
      <c r="GK171" s="40"/>
      <c r="GL171" s="40"/>
      <c r="GM171" s="40">
        <v>0</v>
      </c>
      <c r="GN171" s="40">
        <v>-64.88301344231877</v>
      </c>
      <c r="GO171" s="40">
        <v>1989.84416514959</v>
      </c>
      <c r="GP171" s="6">
        <v>70882.125710214474</v>
      </c>
      <c r="GQ171" s="6"/>
      <c r="GR171" s="6">
        <f t="shared" si="13"/>
        <v>52483.543686220954</v>
      </c>
      <c r="GS171" s="6">
        <v>70882.125710214474</v>
      </c>
      <c r="GT171" s="92">
        <v>0</v>
      </c>
      <c r="GV171" s="2">
        <v>0</v>
      </c>
      <c r="GW171" s="6">
        <v>52483.543686220954</v>
      </c>
      <c r="GX171" s="6">
        <v>70882.12571021443</v>
      </c>
      <c r="GY171" s="92">
        <v>-4.3655745685100555E-11</v>
      </c>
    </row>
    <row r="172" spans="2:207" outlineLevel="1" x14ac:dyDescent="0.2">
      <c r="B172" s="103" t="s">
        <v>89</v>
      </c>
      <c r="C172" s="104">
        <v>5189.3982335546098</v>
      </c>
      <c r="D172" s="104">
        <v>553.15328240492045</v>
      </c>
      <c r="E172" s="104">
        <v>61.327859358562385</v>
      </c>
      <c r="F172" s="104">
        <v>0</v>
      </c>
      <c r="G172" s="104">
        <v>0</v>
      </c>
      <c r="H172" s="104">
        <v>0</v>
      </c>
      <c r="I172" s="104">
        <v>0</v>
      </c>
      <c r="J172" s="104">
        <v>0</v>
      </c>
      <c r="K172" s="104">
        <v>0</v>
      </c>
      <c r="L172" s="104">
        <v>0</v>
      </c>
      <c r="M172" s="104">
        <v>0</v>
      </c>
      <c r="N172" s="104">
        <v>0</v>
      </c>
      <c r="O172" s="104">
        <v>0</v>
      </c>
      <c r="P172" s="104">
        <v>0</v>
      </c>
      <c r="Q172" s="104">
        <v>0</v>
      </c>
      <c r="R172" s="104">
        <v>0</v>
      </c>
      <c r="S172" s="104">
        <v>0</v>
      </c>
      <c r="T172" s="104">
        <v>0</v>
      </c>
      <c r="U172" s="104">
        <v>0</v>
      </c>
      <c r="V172" s="104">
        <v>0</v>
      </c>
      <c r="W172" s="104">
        <v>0</v>
      </c>
      <c r="X172" s="104">
        <v>0</v>
      </c>
      <c r="Y172" s="104">
        <v>0</v>
      </c>
      <c r="Z172" s="104">
        <v>0</v>
      </c>
      <c r="AA172" s="104">
        <v>0</v>
      </c>
      <c r="AB172" s="104">
        <v>0</v>
      </c>
      <c r="AC172" s="104">
        <v>0</v>
      </c>
      <c r="AD172" s="104">
        <v>0</v>
      </c>
      <c r="AE172" s="104">
        <v>0</v>
      </c>
      <c r="AF172" s="104">
        <v>0</v>
      </c>
      <c r="AG172" s="104">
        <v>0</v>
      </c>
      <c r="AH172" s="104">
        <v>0</v>
      </c>
      <c r="AI172" s="104">
        <v>0</v>
      </c>
      <c r="AJ172" s="104">
        <v>0</v>
      </c>
      <c r="AK172" s="104">
        <v>73.420853442806617</v>
      </c>
      <c r="AL172" s="104">
        <v>0</v>
      </c>
      <c r="AM172" s="104">
        <v>0</v>
      </c>
      <c r="AN172" s="104">
        <v>0</v>
      </c>
      <c r="AO172" s="104">
        <v>0</v>
      </c>
      <c r="AP172" s="104">
        <v>0</v>
      </c>
      <c r="AQ172" s="104">
        <v>0</v>
      </c>
      <c r="AR172" s="104">
        <v>932.23266490742958</v>
      </c>
      <c r="AS172" s="104">
        <v>8.3875218097923128</v>
      </c>
      <c r="AT172" s="104">
        <v>65.689787896302647</v>
      </c>
      <c r="AU172" s="104">
        <v>132.71224691110373</v>
      </c>
      <c r="AV172" s="104">
        <v>162.46541830540954</v>
      </c>
      <c r="AW172" s="104">
        <v>2360.0547551033264</v>
      </c>
      <c r="AX172" s="104">
        <v>266.68429148369745</v>
      </c>
      <c r="AY172" s="104">
        <v>124.44905293607567</v>
      </c>
      <c r="AZ172" s="104">
        <v>10162.595411193852</v>
      </c>
      <c r="BA172" s="104">
        <v>508.52108131201851</v>
      </c>
      <c r="BB172" s="104">
        <v>1103.3403638885522</v>
      </c>
      <c r="BC172" s="104">
        <v>378.02949392137765</v>
      </c>
      <c r="BD172" s="104">
        <v>13910.298840277585</v>
      </c>
      <c r="BE172" s="104">
        <v>13568.022822343504</v>
      </c>
      <c r="BF172" s="104">
        <v>3602.1600952455278</v>
      </c>
      <c r="BG172" s="104">
        <v>440.50444710699168</v>
      </c>
      <c r="BH172" s="104">
        <v>87.347123677629341</v>
      </c>
      <c r="BI172" s="104">
        <v>162.43706515808793</v>
      </c>
      <c r="BJ172" s="104">
        <v>1632.6597331664927</v>
      </c>
      <c r="BK172" s="104">
        <v>115.56968760365433</v>
      </c>
      <c r="BL172" s="104">
        <v>2620.747930221743</v>
      </c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>
        <v>0</v>
      </c>
      <c r="FN172" s="40"/>
      <c r="FO172" s="40"/>
      <c r="FP172" s="40"/>
      <c r="FQ172" s="40"/>
      <c r="FR172" s="40"/>
      <c r="FS172" s="40"/>
      <c r="FT172" s="105">
        <v>2553.9366519842933</v>
      </c>
      <c r="FU172" s="105">
        <v>4191.0304137720223</v>
      </c>
      <c r="FV172" s="105">
        <v>5201.4279233010302</v>
      </c>
      <c r="FW172" s="105">
        <v>5316.6270021127639</v>
      </c>
      <c r="FX172" s="105">
        <v>6601.0485328419745</v>
      </c>
      <c r="FY172" s="105">
        <v>7497.1833140629233</v>
      </c>
      <c r="FZ172" s="105">
        <v>8622.9889625969008</v>
      </c>
      <c r="GA172" s="105">
        <v>12812.250328034112</v>
      </c>
      <c r="GB172" s="105">
        <v>26504.43999645298</v>
      </c>
      <c r="GC172" s="105">
        <v>6505.9322410211053</v>
      </c>
      <c r="GD172" s="105">
        <v>6113.9963858409992</v>
      </c>
      <c r="GE172" s="105">
        <v>8628.9395274730559</v>
      </c>
      <c r="GF172" s="105">
        <v>8349.6126855727671</v>
      </c>
      <c r="GG172" s="105">
        <v>16344.289295307892</v>
      </c>
      <c r="GH172" s="40">
        <v>0</v>
      </c>
      <c r="GI172" s="40"/>
      <c r="GJ172" s="40"/>
      <c r="GK172" s="40"/>
      <c r="GL172" s="40"/>
      <c r="GM172" s="40">
        <v>0</v>
      </c>
      <c r="GN172" s="40">
        <v>-147.59193669719389</v>
      </c>
      <c r="GO172" s="40">
        <v>7137.6664785760895</v>
      </c>
      <c r="GP172" s="6">
        <v>190455.98786548473</v>
      </c>
      <c r="GQ172" s="6"/>
      <c r="GR172" s="6">
        <f t="shared" si="13"/>
        <v>132233.77780225369</v>
      </c>
      <c r="GS172" s="6">
        <v>190455.98786548473</v>
      </c>
      <c r="GT172" s="92">
        <v>0</v>
      </c>
      <c r="GV172" s="2">
        <v>0</v>
      </c>
      <c r="GW172" s="6">
        <v>132233.77780225369</v>
      </c>
      <c r="GX172" s="6">
        <v>190455.98786548487</v>
      </c>
      <c r="GY172" s="92">
        <v>1.4551915228366852E-10</v>
      </c>
    </row>
    <row r="173" spans="2:207" x14ac:dyDescent="0.2">
      <c r="B173" s="103" t="s">
        <v>90</v>
      </c>
      <c r="C173" s="104">
        <v>1118.57231193384</v>
      </c>
      <c r="D173" s="104">
        <v>119.72326630469436</v>
      </c>
      <c r="E173" s="104">
        <v>12.347595808997159</v>
      </c>
      <c r="F173" s="104">
        <v>824.77802431074349</v>
      </c>
      <c r="G173" s="104">
        <v>1990.304105153077</v>
      </c>
      <c r="H173" s="104">
        <v>2153.3589676276597</v>
      </c>
      <c r="I173" s="104">
        <v>552.14138317285529</v>
      </c>
      <c r="J173" s="104">
        <v>5611.5469669664217</v>
      </c>
      <c r="K173" s="104">
        <v>3626.2065263762038</v>
      </c>
      <c r="L173" s="104">
        <v>957.52943571452329</v>
      </c>
      <c r="M173" s="104">
        <v>662.8121735821959</v>
      </c>
      <c r="N173" s="104">
        <v>125.24888175696546</v>
      </c>
      <c r="O173" s="104">
        <v>208.92774929935086</v>
      </c>
      <c r="P173" s="104">
        <v>1021.3689074534443</v>
      </c>
      <c r="Q173" s="104">
        <v>4105.0813763890919</v>
      </c>
      <c r="R173" s="104">
        <v>2091.44845600502</v>
      </c>
      <c r="S173" s="104">
        <v>683.60076076299481</v>
      </c>
      <c r="T173" s="104">
        <v>1979.5274495654594</v>
      </c>
      <c r="U173" s="104">
        <v>3108.6857215717614</v>
      </c>
      <c r="V173" s="104">
        <v>241.36107777385354</v>
      </c>
      <c r="W173" s="104">
        <v>839.6768690732888</v>
      </c>
      <c r="X173" s="104">
        <v>145.21837764982251</v>
      </c>
      <c r="Y173" s="104">
        <v>794.26917305714312</v>
      </c>
      <c r="Z173" s="104">
        <v>4753.8925269361025</v>
      </c>
      <c r="AA173" s="104">
        <v>1005.3467512486421</v>
      </c>
      <c r="AB173" s="104">
        <v>1641.0994871022663</v>
      </c>
      <c r="AC173" s="104">
        <v>1909.5485962323605</v>
      </c>
      <c r="AD173" s="104">
        <v>1220.8643288832463</v>
      </c>
      <c r="AE173" s="104">
        <v>246.7179780898916</v>
      </c>
      <c r="AF173" s="104">
        <v>241.76965646647605</v>
      </c>
      <c r="AG173" s="104">
        <v>4355.0021123739107</v>
      </c>
      <c r="AH173" s="104">
        <v>744.70066972898837</v>
      </c>
      <c r="AI173" s="104">
        <v>599.51651553978365</v>
      </c>
      <c r="AJ173" s="104">
        <v>427.3048547872736</v>
      </c>
      <c r="AK173" s="104">
        <v>58.351478979906091</v>
      </c>
      <c r="AL173" s="104">
        <v>48.90773079868876</v>
      </c>
      <c r="AM173" s="104">
        <v>1372.169780699576</v>
      </c>
      <c r="AN173" s="104">
        <v>0</v>
      </c>
      <c r="AO173" s="104">
        <v>152.71518667744019</v>
      </c>
      <c r="AP173" s="104">
        <v>496.83227056996651</v>
      </c>
      <c r="AQ173" s="104">
        <v>727.37117734615708</v>
      </c>
      <c r="AR173" s="104">
        <v>4136.8171535104548</v>
      </c>
      <c r="AS173" s="104">
        <v>37.340540578718816</v>
      </c>
      <c r="AT173" s="104">
        <v>292.63729819375635</v>
      </c>
      <c r="AU173" s="104">
        <v>589.77683663545122</v>
      </c>
      <c r="AV173" s="104">
        <v>1858.1492534538593</v>
      </c>
      <c r="AW173" s="104">
        <v>195.41156767043455</v>
      </c>
      <c r="AX173" s="104">
        <v>22.08135016946601</v>
      </c>
      <c r="AY173" s="104">
        <v>10.304330641274268</v>
      </c>
      <c r="AZ173" s="104">
        <v>5176.0025143867306</v>
      </c>
      <c r="BA173" s="104">
        <v>267.01440238617391</v>
      </c>
      <c r="BB173" s="104">
        <v>599.51876025279148</v>
      </c>
      <c r="BC173" s="104">
        <v>192.05833998234496</v>
      </c>
      <c r="BD173" s="104">
        <v>7065.3613175824494</v>
      </c>
      <c r="BE173" s="104">
        <v>1013.0167948752908</v>
      </c>
      <c r="BF173" s="104">
        <v>713.26090969423785</v>
      </c>
      <c r="BG173" s="104">
        <v>278.45310962342387</v>
      </c>
      <c r="BH173" s="104">
        <v>22.705620618721028</v>
      </c>
      <c r="BI173" s="104">
        <v>49.57182290935404</v>
      </c>
      <c r="BJ173" s="104">
        <v>335.69644913321048</v>
      </c>
      <c r="BK173" s="104">
        <v>17.015560257905786</v>
      </c>
      <c r="BL173" s="104">
        <v>1897.9831921281764</v>
      </c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>
        <v>0</v>
      </c>
      <c r="FN173" s="40"/>
      <c r="FO173" s="40"/>
      <c r="FP173" s="40"/>
      <c r="FQ173" s="40"/>
      <c r="FR173" s="40"/>
      <c r="FS173" s="40"/>
      <c r="FT173" s="105">
        <v>727.82654029493369</v>
      </c>
      <c r="FU173" s="105">
        <v>1649.0857972688368</v>
      </c>
      <c r="FV173" s="105">
        <v>2155.2746037045736</v>
      </c>
      <c r="FW173" s="105">
        <v>2682.1585325086062</v>
      </c>
      <c r="FX173" s="105">
        <v>2947.3283332502938</v>
      </c>
      <c r="FY173" s="105">
        <v>4287.5580342231415</v>
      </c>
      <c r="FZ173" s="105">
        <v>7480.4445355128464</v>
      </c>
      <c r="GA173" s="105">
        <v>12085.666928928997</v>
      </c>
      <c r="GB173" s="105">
        <v>25844.458855895311</v>
      </c>
      <c r="GC173" s="105">
        <v>9390.2236465644764</v>
      </c>
      <c r="GD173" s="105">
        <v>8446.5770089312391</v>
      </c>
      <c r="GE173" s="105">
        <v>13804.608583395648</v>
      </c>
      <c r="GF173" s="105">
        <v>16399.194936572712</v>
      </c>
      <c r="GG173" s="105">
        <v>19850.022876713094</v>
      </c>
      <c r="GH173" s="40">
        <v>0</v>
      </c>
      <c r="GI173" s="40"/>
      <c r="GJ173" s="40"/>
      <c r="GK173" s="40"/>
      <c r="GL173" s="40"/>
      <c r="GM173" s="40">
        <v>0</v>
      </c>
      <c r="GN173" s="40">
        <v>-139.77323318153503</v>
      </c>
      <c r="GO173" s="40">
        <v>14878.225322645849</v>
      </c>
      <c r="GP173" s="6">
        <v>220234.90508768329</v>
      </c>
      <c r="GQ173" s="6"/>
      <c r="GR173" s="6">
        <f t="shared" si="13"/>
        <v>142488.88130322902</v>
      </c>
      <c r="GS173" s="6">
        <v>220234.90508768323</v>
      </c>
      <c r="GT173" s="92">
        <v>-5.8207660913467407E-11</v>
      </c>
      <c r="GV173" s="2">
        <v>0</v>
      </c>
      <c r="GW173" s="6">
        <v>142488.88130322902</v>
      </c>
      <c r="GX173" s="6">
        <v>220234.90508768335</v>
      </c>
      <c r="GY173" s="92">
        <v>5.8207660913467407E-11</v>
      </c>
    </row>
    <row r="174" spans="2:207" x14ac:dyDescent="0.2">
      <c r="B174" s="103" t="s">
        <v>480</v>
      </c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>
        <v>16782.404303135358</v>
      </c>
      <c r="BN174" s="40">
        <v>13005.943973132451</v>
      </c>
      <c r="BO174" s="40">
        <v>1743.3260929720293</v>
      </c>
      <c r="BP174" s="40">
        <v>2075.7934435681004</v>
      </c>
      <c r="BQ174" s="40">
        <v>13225.466876897504</v>
      </c>
      <c r="BR174" s="40">
        <v>272.20050698977298</v>
      </c>
      <c r="BS174" s="40">
        <v>16134.535090443094</v>
      </c>
      <c r="BT174" s="40">
        <v>0</v>
      </c>
      <c r="BU174" s="40">
        <v>0</v>
      </c>
      <c r="BV174" s="40">
        <v>8798.1768699604127</v>
      </c>
      <c r="BW174" s="40">
        <v>3664.6472817148888</v>
      </c>
      <c r="BX174" s="40">
        <v>2630.1132001029478</v>
      </c>
      <c r="BY174" s="40">
        <v>4176.6901109127975</v>
      </c>
      <c r="BZ174" s="40">
        <v>8868.886181823591</v>
      </c>
      <c r="CA174" s="40">
        <v>16273.574822300223</v>
      </c>
      <c r="CB174" s="40">
        <v>12453.58844265416</v>
      </c>
      <c r="CC174" s="40">
        <v>1241.2343963853045</v>
      </c>
      <c r="CD174" s="40">
        <v>11591.082097059734</v>
      </c>
      <c r="CE174" s="40">
        <v>20124.684834159754</v>
      </c>
      <c r="CF174" s="40">
        <v>8663.5681245828091</v>
      </c>
      <c r="CG174" s="40">
        <v>3924.2513149361171</v>
      </c>
      <c r="CH174" s="40">
        <v>378.35874193229148</v>
      </c>
      <c r="CI174" s="40">
        <v>16340.572438151963</v>
      </c>
      <c r="CJ174" s="40">
        <v>28666.417374128025</v>
      </c>
      <c r="CK174" s="40">
        <v>11688.175675945298</v>
      </c>
      <c r="CL174" s="40">
        <v>15086.677157538646</v>
      </c>
      <c r="CM174" s="40">
        <v>5398.2655037009836</v>
      </c>
      <c r="CN174" s="40">
        <v>7800.2854905351396</v>
      </c>
      <c r="CO174" s="40">
        <v>964.74990363320649</v>
      </c>
      <c r="CP174" s="40">
        <v>2442.6905180403969</v>
      </c>
      <c r="CQ174" s="40">
        <v>1232.3735093760583</v>
      </c>
      <c r="CR174" s="40">
        <v>12895.47500094323</v>
      </c>
      <c r="CS174" s="40">
        <v>2825.8491853690903</v>
      </c>
      <c r="CT174" s="40">
        <v>5915.7769563658039</v>
      </c>
      <c r="CU174" s="40">
        <v>13504.905200316718</v>
      </c>
      <c r="CV174" s="40">
        <v>33429.046593175924</v>
      </c>
      <c r="CW174" s="40">
        <v>28779.810013649771</v>
      </c>
      <c r="CX174" s="40">
        <v>113651.48511855376</v>
      </c>
      <c r="CY174" s="40">
        <v>37448.90642361706</v>
      </c>
      <c r="CZ174" s="40">
        <v>8730.4142913624419</v>
      </c>
      <c r="DA174" s="40">
        <v>10737.858257939992</v>
      </c>
      <c r="DB174" s="40">
        <v>11127.58939214706</v>
      </c>
      <c r="DC174" s="40">
        <v>15542.578566554213</v>
      </c>
      <c r="DD174" s="40">
        <v>14528.143307142887</v>
      </c>
      <c r="DE174" s="40">
        <v>5944.2984442491734</v>
      </c>
      <c r="DF174" s="40">
        <v>1618.783569278969</v>
      </c>
      <c r="DG174" s="40">
        <v>33262.648225121848</v>
      </c>
      <c r="DH174" s="40">
        <v>5464.466886664698</v>
      </c>
      <c r="DI174" s="40">
        <v>448.37867394195189</v>
      </c>
      <c r="DJ174" s="40">
        <v>6077.8613941397025</v>
      </c>
      <c r="DK174" s="40">
        <v>9438.6960378355961</v>
      </c>
      <c r="DL174" s="40">
        <v>8837.1643171257292</v>
      </c>
      <c r="DM174" s="40">
        <v>6060.1200298654612</v>
      </c>
      <c r="DN174" s="40">
        <v>9298.4518416824758</v>
      </c>
      <c r="DO174" s="40">
        <v>5883.5278516049648</v>
      </c>
      <c r="DP174" s="40">
        <v>2637.310265657165</v>
      </c>
      <c r="DQ174" s="40">
        <v>5223.5279455467862</v>
      </c>
      <c r="DR174" s="40">
        <v>59310.168960340532</v>
      </c>
      <c r="DS174" s="40">
        <v>29566.565929394277</v>
      </c>
      <c r="DT174" s="40">
        <v>12142.514149717248</v>
      </c>
      <c r="DU174" s="40">
        <v>1445.8501935538325</v>
      </c>
      <c r="DV174" s="40">
        <v>20811.737241729519</v>
      </c>
      <c r="DW174" s="40">
        <v>3878.857580603858</v>
      </c>
      <c r="DX174" s="40">
        <v>3196.8518663060981</v>
      </c>
      <c r="DY174" s="40">
        <v>1825.7707213480276</v>
      </c>
      <c r="DZ174" s="40">
        <v>3818.0995057829864</v>
      </c>
      <c r="EA174" s="40">
        <v>4845.6409688740414</v>
      </c>
      <c r="EB174" s="40">
        <v>16852.667479010739</v>
      </c>
      <c r="EC174" s="40">
        <v>3475.0569157835321</v>
      </c>
      <c r="ED174" s="40">
        <v>3913.3698611677837</v>
      </c>
      <c r="EE174" s="40">
        <v>22224.139531070243</v>
      </c>
      <c r="EF174" s="40">
        <v>9929.0019796994511</v>
      </c>
      <c r="EG174" s="40">
        <v>8435.6522768678115</v>
      </c>
      <c r="EH174" s="40">
        <v>110476.32247761486</v>
      </c>
      <c r="EI174" s="40">
        <v>503.57096985392536</v>
      </c>
      <c r="EJ174" s="40">
        <v>808.43558023634012</v>
      </c>
      <c r="EK174" s="40">
        <v>617.89517682590167</v>
      </c>
      <c r="EL174" s="40">
        <v>968.97658650596247</v>
      </c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6">
        <v>984008.95401885267</v>
      </c>
      <c r="GQ174" s="6"/>
      <c r="GR174" s="6">
        <f t="shared" si="13"/>
        <v>0</v>
      </c>
      <c r="GS174" s="6">
        <v>984008.95401885279</v>
      </c>
      <c r="GT174" s="92">
        <v>1.1641532182693481E-10</v>
      </c>
      <c r="GV174" s="2">
        <v>0</v>
      </c>
      <c r="GW174" s="6">
        <v>0</v>
      </c>
      <c r="GX174" s="6">
        <v>984008.95401885221</v>
      </c>
      <c r="GY174" s="92">
        <v>-4.6566128730773926E-10</v>
      </c>
    </row>
    <row r="175" spans="2:207" x14ac:dyDescent="0.2">
      <c r="B175" s="103" t="s">
        <v>91</v>
      </c>
      <c r="C175" s="105">
        <v>5064.1024014871755</v>
      </c>
      <c r="D175" s="105">
        <v>1153.279639205067</v>
      </c>
      <c r="E175" s="105">
        <v>262.88629931295645</v>
      </c>
      <c r="F175" s="105">
        <v>1400.843026561065</v>
      </c>
      <c r="G175" s="105">
        <v>2508.051539363174</v>
      </c>
      <c r="H175" s="105">
        <v>6026.6100854543274</v>
      </c>
      <c r="I175" s="105">
        <v>453.09653508385452</v>
      </c>
      <c r="J175" s="105">
        <v>2157.3359677348799</v>
      </c>
      <c r="K175" s="105">
        <v>1281.7453430091218</v>
      </c>
      <c r="L175" s="105">
        <v>168.83494346645097</v>
      </c>
      <c r="M175" s="105">
        <v>449.89197021338589</v>
      </c>
      <c r="N175" s="105">
        <v>2.3014622576046957</v>
      </c>
      <c r="O175" s="105">
        <v>35.017294853782438</v>
      </c>
      <c r="P175" s="105">
        <v>1404.460370058019</v>
      </c>
      <c r="Q175" s="105">
        <v>200.68271943144049</v>
      </c>
      <c r="R175" s="105">
        <v>217.39921776823272</v>
      </c>
      <c r="S175" s="105">
        <v>37.929241753091361</v>
      </c>
      <c r="T175" s="105">
        <v>34.73420082341628</v>
      </c>
      <c r="U175" s="105">
        <v>418.90164976140494</v>
      </c>
      <c r="V175" s="105">
        <v>96.384275632805583</v>
      </c>
      <c r="W175" s="105">
        <v>230.06609144657526</v>
      </c>
      <c r="X175" s="105">
        <v>30.705379535170991</v>
      </c>
      <c r="Y175" s="105">
        <v>761.10156454731418</v>
      </c>
      <c r="Z175" s="105">
        <v>650.64427688231285</v>
      </c>
      <c r="AA175" s="105">
        <v>79.179256296699918</v>
      </c>
      <c r="AB175" s="105">
        <v>1505.3738255406897</v>
      </c>
      <c r="AC175" s="105">
        <v>526.42726733142274</v>
      </c>
      <c r="AD175" s="105">
        <v>437.09983774251606</v>
      </c>
      <c r="AE175" s="105">
        <v>9.3661286096989151</v>
      </c>
      <c r="AF175" s="105">
        <v>0</v>
      </c>
      <c r="AG175" s="105">
        <v>466.23213504475086</v>
      </c>
      <c r="AH175" s="105">
        <v>0</v>
      </c>
      <c r="AI175" s="105">
        <v>475.31181776312548</v>
      </c>
      <c r="AJ175" s="105">
        <v>214.61980528729904</v>
      </c>
      <c r="AK175" s="105">
        <v>542.73136842068595</v>
      </c>
      <c r="AL175" s="105">
        <v>823.69539093401727</v>
      </c>
      <c r="AM175" s="105">
        <v>5712.4616476583678</v>
      </c>
      <c r="AN175" s="105">
        <v>3811.8110522729935</v>
      </c>
      <c r="AO175" s="105">
        <v>5277.9689888031335</v>
      </c>
      <c r="AP175" s="105">
        <v>1991.2825097307502</v>
      </c>
      <c r="AQ175" s="105">
        <v>586.53687747740366</v>
      </c>
      <c r="AR175" s="105">
        <v>4462.9980921937495</v>
      </c>
      <c r="AS175" s="105">
        <v>0</v>
      </c>
      <c r="AT175" s="105">
        <v>84.148080201436485</v>
      </c>
      <c r="AU175" s="105">
        <v>408.18292938376692</v>
      </c>
      <c r="AV175" s="105">
        <v>201.38460674066542</v>
      </c>
      <c r="AW175" s="105">
        <v>905.93911700180047</v>
      </c>
      <c r="AX175" s="105">
        <v>48.965224037629255</v>
      </c>
      <c r="AY175" s="105">
        <v>34.097649277838379</v>
      </c>
      <c r="AZ175" s="105">
        <v>183.25322608546429</v>
      </c>
      <c r="BA175" s="105">
        <v>56.374537130385598</v>
      </c>
      <c r="BB175" s="105">
        <v>34.369550191019187</v>
      </c>
      <c r="BC175" s="105">
        <v>3.7598711762357437</v>
      </c>
      <c r="BD175" s="105">
        <v>1859.3511169605895</v>
      </c>
      <c r="BE175" s="105">
        <v>11549.684619642907</v>
      </c>
      <c r="BF175" s="105">
        <v>168.49268903522099</v>
      </c>
      <c r="BG175" s="105">
        <v>764.92616538096456</v>
      </c>
      <c r="BH175" s="105">
        <v>23.203893633872941</v>
      </c>
      <c r="BI175" s="105">
        <v>8.4147784848220635</v>
      </c>
      <c r="BJ175" s="105">
        <v>125.90087384031328</v>
      </c>
      <c r="BK175" s="105">
        <v>53.771106083840799</v>
      </c>
      <c r="BL175" s="105">
        <v>33079.727743838936</v>
      </c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>
        <v>558.8534566711279</v>
      </c>
      <c r="GP175" s="6">
        <v>102122.90273154878</v>
      </c>
      <c r="GQ175" s="6"/>
      <c r="GR175" s="6">
        <f t="shared" si="13"/>
        <v>558.8534566711279</v>
      </c>
      <c r="GS175" s="6">
        <v>102122.90273154879</v>
      </c>
      <c r="GT175" s="92">
        <v>1.4551915228366852E-11</v>
      </c>
      <c r="GV175" s="2">
        <v>0</v>
      </c>
      <c r="GW175" s="6">
        <v>558.8534566711279</v>
      </c>
      <c r="GX175" s="6">
        <v>102122.90273154875</v>
      </c>
      <c r="GY175" s="92">
        <v>-2.9103830456733704E-11</v>
      </c>
    </row>
    <row r="176" spans="2:207" outlineLevel="1" x14ac:dyDescent="0.2">
      <c r="B176" s="103" t="s">
        <v>92</v>
      </c>
      <c r="C176" s="105">
        <v>4482.8113484319219</v>
      </c>
      <c r="D176" s="105">
        <v>588.52591625997798</v>
      </c>
      <c r="E176" s="105">
        <v>232.22856369089922</v>
      </c>
      <c r="F176" s="105">
        <v>1924.8012229178755</v>
      </c>
      <c r="G176" s="105">
        <v>4803.2148247909172</v>
      </c>
      <c r="H176" s="105">
        <v>7919.9787374197604</v>
      </c>
      <c r="I176" s="105">
        <v>1530.7720499318461</v>
      </c>
      <c r="J176" s="105">
        <v>5595.983316802216</v>
      </c>
      <c r="K176" s="105">
        <v>1356.6413944944024</v>
      </c>
      <c r="L176" s="105">
        <v>604.9836929463487</v>
      </c>
      <c r="M176" s="105">
        <v>1173.4746509083648</v>
      </c>
      <c r="N176" s="105">
        <v>97.485879231077192</v>
      </c>
      <c r="O176" s="105">
        <v>273.34880842417789</v>
      </c>
      <c r="P176" s="105">
        <v>2668.4922116157491</v>
      </c>
      <c r="Q176" s="105">
        <v>993.49284353295991</v>
      </c>
      <c r="R176" s="105">
        <v>689.50264594109842</v>
      </c>
      <c r="S176" s="105">
        <v>306.65302748974113</v>
      </c>
      <c r="T176" s="105">
        <v>1624.7694445666461</v>
      </c>
      <c r="U176" s="105">
        <v>1792.9883312330337</v>
      </c>
      <c r="V176" s="105">
        <v>558.98779794337975</v>
      </c>
      <c r="W176" s="105">
        <v>2163.7595152433109</v>
      </c>
      <c r="X176" s="105">
        <v>342.73003232648915</v>
      </c>
      <c r="Y176" s="105">
        <v>1147.3013955623167</v>
      </c>
      <c r="Z176" s="105">
        <v>4234.7041111276767</v>
      </c>
      <c r="AA176" s="105">
        <v>417.77036393875755</v>
      </c>
      <c r="AB176" s="105">
        <v>4606.6345069371473</v>
      </c>
      <c r="AC176" s="105">
        <v>1755.8409497195426</v>
      </c>
      <c r="AD176" s="105">
        <v>1427.7597510445798</v>
      </c>
      <c r="AE176" s="105">
        <v>815.92145316949563</v>
      </c>
      <c r="AF176" s="105">
        <v>57.899647177919746</v>
      </c>
      <c r="AG176" s="105">
        <v>1719.6123643311082</v>
      </c>
      <c r="AH176" s="105">
        <v>746.49621699735405</v>
      </c>
      <c r="AI176" s="105">
        <v>970.1697925391577</v>
      </c>
      <c r="AJ176" s="105">
        <v>639.92586963765609</v>
      </c>
      <c r="AK176" s="105">
        <v>639.53684194181881</v>
      </c>
      <c r="AL176" s="105">
        <v>931.07113714238631</v>
      </c>
      <c r="AM176" s="105">
        <v>9247.5576956688565</v>
      </c>
      <c r="AN176" s="105">
        <v>8447.3573091045146</v>
      </c>
      <c r="AO176" s="105">
        <v>11846.480398513393</v>
      </c>
      <c r="AP176" s="105">
        <v>5396.0529708623999</v>
      </c>
      <c r="AQ176" s="105">
        <v>1855.770772126516</v>
      </c>
      <c r="AR176" s="105">
        <v>10737.913445985396</v>
      </c>
      <c r="AS176" s="105">
        <v>0.17846083489225348</v>
      </c>
      <c r="AT176" s="105">
        <v>73.161180850590796</v>
      </c>
      <c r="AU176" s="105">
        <v>922.9454239387693</v>
      </c>
      <c r="AV176" s="105">
        <v>957.91670535548417</v>
      </c>
      <c r="AW176" s="105">
        <v>700.6298599516515</v>
      </c>
      <c r="AX176" s="105">
        <v>422.31218538537183</v>
      </c>
      <c r="AY176" s="105">
        <v>45.116080339069399</v>
      </c>
      <c r="AZ176" s="105">
        <v>487.653310988839</v>
      </c>
      <c r="BA176" s="105">
        <v>343.41287558452382</v>
      </c>
      <c r="BB176" s="105">
        <v>94.556120678628972</v>
      </c>
      <c r="BC176" s="105">
        <v>472.16899924525899</v>
      </c>
      <c r="BD176" s="105">
        <v>5709.8618329674173</v>
      </c>
      <c r="BE176" s="105">
        <v>23857.212000897747</v>
      </c>
      <c r="BF176" s="105">
        <v>283.45794202543271</v>
      </c>
      <c r="BG176" s="105">
        <v>1741.3214205739666</v>
      </c>
      <c r="BH176" s="105">
        <v>33.576510010575731</v>
      </c>
      <c r="BI176" s="105">
        <v>22.820423286629513</v>
      </c>
      <c r="BJ176" s="105">
        <v>217.50127011792881</v>
      </c>
      <c r="BK176" s="105">
        <v>186.63311237116039</v>
      </c>
      <c r="BL176" s="105">
        <v>39481.419574236068</v>
      </c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>
        <v>1020.275501172206</v>
      </c>
      <c r="GP176" s="6">
        <v>186441.53404048242</v>
      </c>
      <c r="GQ176" s="6"/>
      <c r="GR176" s="6">
        <f t="shared" si="13"/>
        <v>1020.275501172206</v>
      </c>
      <c r="GS176" s="6">
        <v>186441.53404048248</v>
      </c>
      <c r="GT176" s="92">
        <v>5.8207660913467407E-11</v>
      </c>
      <c r="GV176" s="2">
        <v>0</v>
      </c>
      <c r="GW176" s="6">
        <v>1020.275501172206</v>
      </c>
      <c r="GX176" s="6">
        <v>186441.53404048245</v>
      </c>
      <c r="GY176" s="92">
        <v>2.9103830456733704E-11</v>
      </c>
    </row>
    <row r="177" spans="2:207" outlineLevel="1" x14ac:dyDescent="0.2">
      <c r="B177" s="103" t="s">
        <v>93</v>
      </c>
      <c r="C177" s="105">
        <v>4471.1892380643321</v>
      </c>
      <c r="D177" s="105">
        <v>542.56965239183546</v>
      </c>
      <c r="E177" s="105">
        <v>688.91716749071213</v>
      </c>
      <c r="F177" s="105">
        <v>4997.718491454395</v>
      </c>
      <c r="G177" s="105">
        <v>12623.857378643143</v>
      </c>
      <c r="H177" s="105">
        <v>16847.55709094011</v>
      </c>
      <c r="I177" s="105">
        <v>2887.7102123696359</v>
      </c>
      <c r="J177" s="105">
        <v>13193.334702623764</v>
      </c>
      <c r="K177" s="105">
        <v>3160.2201068293721</v>
      </c>
      <c r="L177" s="105">
        <v>1608.6011302226459</v>
      </c>
      <c r="M177" s="105">
        <v>1662.5829731140184</v>
      </c>
      <c r="N177" s="105">
        <v>383.32714695090158</v>
      </c>
      <c r="O177" s="105">
        <v>401.61430556372125</v>
      </c>
      <c r="P177" s="105">
        <v>3318.5915305882559</v>
      </c>
      <c r="Q177" s="105">
        <v>2322.2747154161948</v>
      </c>
      <c r="R177" s="105">
        <v>2622.6857289135905</v>
      </c>
      <c r="S177" s="105">
        <v>1007.654775946503</v>
      </c>
      <c r="T177" s="105">
        <v>5891.0923128066188</v>
      </c>
      <c r="U177" s="105">
        <v>5736.2994000133504</v>
      </c>
      <c r="V177" s="105">
        <v>1484.6289339612915</v>
      </c>
      <c r="W177" s="105">
        <v>4780.0782599017557</v>
      </c>
      <c r="X177" s="105">
        <v>1664.9494797466039</v>
      </c>
      <c r="Y177" s="105">
        <v>1534.0619515885564</v>
      </c>
      <c r="Z177" s="105">
        <v>5068.4705492828407</v>
      </c>
      <c r="AA177" s="105">
        <v>1343.7360718625077</v>
      </c>
      <c r="AB177" s="105">
        <v>8781.313576237344</v>
      </c>
      <c r="AC177" s="105">
        <v>4991.4493986629268</v>
      </c>
      <c r="AD177" s="105">
        <v>1650.9484581395182</v>
      </c>
      <c r="AE177" s="105">
        <v>183.9105991681746</v>
      </c>
      <c r="AF177" s="105">
        <v>290.25332075041007</v>
      </c>
      <c r="AG177" s="105">
        <v>5184.23637186218</v>
      </c>
      <c r="AH177" s="105">
        <v>1124.085831563106</v>
      </c>
      <c r="AI177" s="105">
        <v>1838.6499598763378</v>
      </c>
      <c r="AJ177" s="105">
        <v>1805.2867778287286</v>
      </c>
      <c r="AK177" s="105">
        <v>3234.56782537559</v>
      </c>
      <c r="AL177" s="105">
        <v>1771.4179831771833</v>
      </c>
      <c r="AM177" s="105">
        <v>16657.740675760135</v>
      </c>
      <c r="AN177" s="105">
        <v>22094.586717624676</v>
      </c>
      <c r="AO177" s="105">
        <v>24576.737680299539</v>
      </c>
      <c r="AP177" s="105">
        <v>14571.772760793181</v>
      </c>
      <c r="AQ177" s="105">
        <v>5274.1885107205917</v>
      </c>
      <c r="AR177" s="105">
        <v>19876.00485974058</v>
      </c>
      <c r="AS177" s="105">
        <v>45.419443307926826</v>
      </c>
      <c r="AT177" s="105">
        <v>883.97523658572516</v>
      </c>
      <c r="AU177" s="105">
        <v>5001.232626661661</v>
      </c>
      <c r="AV177" s="105">
        <v>4797.4201496787036</v>
      </c>
      <c r="AW177" s="105">
        <v>12510.3078412747</v>
      </c>
      <c r="AX177" s="105">
        <v>7231.6260077920897</v>
      </c>
      <c r="AY177" s="105">
        <v>22726.715969170316</v>
      </c>
      <c r="AZ177" s="105">
        <v>3386.8431765026021</v>
      </c>
      <c r="BA177" s="105">
        <v>1023.4598729594826</v>
      </c>
      <c r="BB177" s="105">
        <v>726.48238896716077</v>
      </c>
      <c r="BC177" s="105">
        <v>205.45459693644298</v>
      </c>
      <c r="BD177" s="105">
        <v>23372.061852080446</v>
      </c>
      <c r="BE177" s="105">
        <v>131456.46153668169</v>
      </c>
      <c r="BF177" s="105">
        <v>1157.5686545951114</v>
      </c>
      <c r="BG177" s="105">
        <v>4988.9500603564138</v>
      </c>
      <c r="BH177" s="105">
        <v>100.81953921275225</v>
      </c>
      <c r="BI177" s="105">
        <v>58.88444112975921</v>
      </c>
      <c r="BJ177" s="105">
        <v>994.92582573438654</v>
      </c>
      <c r="BK177" s="105">
        <v>309.13543100849012</v>
      </c>
      <c r="BL177" s="105">
        <v>23263.912081123322</v>
      </c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>
        <v>2632.342070812927</v>
      </c>
      <c r="GP177" s="6">
        <v>481024.87341683905</v>
      </c>
      <c r="GQ177" s="6"/>
      <c r="GR177" s="6">
        <f t="shared" si="13"/>
        <v>2632.342070812927</v>
      </c>
      <c r="GS177" s="6">
        <v>481024.87341683888</v>
      </c>
      <c r="GT177" s="92">
        <v>-1.7462298274040222E-10</v>
      </c>
      <c r="GV177" s="2">
        <v>0</v>
      </c>
      <c r="GW177" s="6">
        <v>2632.342070812927</v>
      </c>
      <c r="GX177" s="6">
        <v>481024.87341683882</v>
      </c>
      <c r="GY177" s="92">
        <v>-2.3283064365386963E-10</v>
      </c>
    </row>
    <row r="178" spans="2:207" outlineLevel="1" x14ac:dyDescent="0.2">
      <c r="B178" s="103" t="s">
        <v>94</v>
      </c>
      <c r="C178" s="105">
        <v>8007.2966975732024</v>
      </c>
      <c r="D178" s="105">
        <v>855.03332997821076</v>
      </c>
      <c r="E178" s="105">
        <v>446.33199308972138</v>
      </c>
      <c r="F178" s="105">
        <v>11571.891984301856</v>
      </c>
      <c r="G178" s="105">
        <v>15205.407330549753</v>
      </c>
      <c r="H178" s="105">
        <v>28946.754638622933</v>
      </c>
      <c r="I178" s="105">
        <v>13021.766361475957</v>
      </c>
      <c r="J178" s="105">
        <v>24612.43419187007</v>
      </c>
      <c r="K178" s="105">
        <v>11521.048212579064</v>
      </c>
      <c r="L178" s="105">
        <v>2297.9587034714027</v>
      </c>
      <c r="M178" s="105">
        <v>2238.7498311190434</v>
      </c>
      <c r="N178" s="105">
        <v>152.781889004486</v>
      </c>
      <c r="O178" s="105">
        <v>705.71804060223383</v>
      </c>
      <c r="P178" s="105">
        <v>2902.1564457574477</v>
      </c>
      <c r="Q178" s="105">
        <v>7077.0333697069809</v>
      </c>
      <c r="R178" s="105">
        <v>10039.594875417446</v>
      </c>
      <c r="S178" s="105">
        <v>5614.432718920636</v>
      </c>
      <c r="T178" s="105">
        <v>7183.8337714494928</v>
      </c>
      <c r="U178" s="105">
        <v>18371.231964342824</v>
      </c>
      <c r="V178" s="105">
        <v>1378.7828470614518</v>
      </c>
      <c r="W178" s="105">
        <v>5041.8914875588425</v>
      </c>
      <c r="X178" s="105">
        <v>942.78562775729574</v>
      </c>
      <c r="Y178" s="105">
        <v>2568.1931196405835</v>
      </c>
      <c r="Z178" s="105">
        <v>4878.4864722558486</v>
      </c>
      <c r="AA178" s="105">
        <v>4657.2026436399883</v>
      </c>
      <c r="AB178" s="105">
        <v>9752.8631901757853</v>
      </c>
      <c r="AC178" s="105">
        <v>15654.985943190053</v>
      </c>
      <c r="AD178" s="105">
        <v>3674.1766796032239</v>
      </c>
      <c r="AE178" s="105">
        <v>2230.5950413519831</v>
      </c>
      <c r="AF178" s="105">
        <v>1011.6115059667974</v>
      </c>
      <c r="AG178" s="105">
        <v>17642.057144757466</v>
      </c>
      <c r="AH178" s="105">
        <v>3081.0549765378655</v>
      </c>
      <c r="AI178" s="105">
        <v>802.0297776662311</v>
      </c>
      <c r="AJ178" s="105">
        <v>2485.3663230319012</v>
      </c>
      <c r="AK178" s="105">
        <v>26287.45185478311</v>
      </c>
      <c r="AL178" s="105">
        <v>4515.8173987672162</v>
      </c>
      <c r="AM178" s="105">
        <v>26631.425054422591</v>
      </c>
      <c r="AN178" s="105">
        <v>55409.490266248766</v>
      </c>
      <c r="AO178" s="105">
        <v>31629.200478634662</v>
      </c>
      <c r="AP178" s="105">
        <v>19051.096303963306</v>
      </c>
      <c r="AQ178" s="105">
        <v>6691.7183006687119</v>
      </c>
      <c r="AR178" s="105">
        <v>26452.335057729731</v>
      </c>
      <c r="AS178" s="105">
        <v>93.402128870472609</v>
      </c>
      <c r="AT178" s="105">
        <v>3609.0148524486062</v>
      </c>
      <c r="AU178" s="105">
        <v>14624.187856963448</v>
      </c>
      <c r="AV178" s="105">
        <v>22082.206250260191</v>
      </c>
      <c r="AW178" s="105">
        <v>71524.932122184415</v>
      </c>
      <c r="AX178" s="105">
        <v>29620.452447292402</v>
      </c>
      <c r="AY178" s="105">
        <v>36158.084305498603</v>
      </c>
      <c r="AZ178" s="105">
        <v>10945.253849721039</v>
      </c>
      <c r="BA178" s="105">
        <v>1908.7535056945901</v>
      </c>
      <c r="BB178" s="105">
        <v>6553.1936997478924</v>
      </c>
      <c r="BC178" s="105">
        <v>3750.6175852673059</v>
      </c>
      <c r="BD178" s="105">
        <v>60979.347029657671</v>
      </c>
      <c r="BE178" s="105">
        <v>376729.37094911624</v>
      </c>
      <c r="BF178" s="105">
        <v>13917.323358695021</v>
      </c>
      <c r="BG178" s="105">
        <v>29169.104953066184</v>
      </c>
      <c r="BH178" s="105">
        <v>217.04645819530097</v>
      </c>
      <c r="BI178" s="105">
        <v>795.02012944607566</v>
      </c>
      <c r="BJ178" s="105">
        <v>4759.2133427010067</v>
      </c>
      <c r="BK178" s="105">
        <v>283.00196184613623</v>
      </c>
      <c r="BL178" s="105">
        <v>9712.560207867471</v>
      </c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>
        <v>6276.5289713437396</v>
      </c>
      <c r="GP178" s="6">
        <v>1146950.6898111301</v>
      </c>
      <c r="GQ178" s="6"/>
      <c r="GR178" s="6">
        <f t="shared" si="13"/>
        <v>6276.5289713437396</v>
      </c>
      <c r="GS178" s="6">
        <v>1146950.6898111301</v>
      </c>
      <c r="GT178" s="92">
        <v>0</v>
      </c>
      <c r="GV178" s="2">
        <v>0</v>
      </c>
      <c r="GW178" s="6">
        <v>6276.5289713437396</v>
      </c>
      <c r="GX178" s="6">
        <v>1146950.6898111298</v>
      </c>
      <c r="GY178" s="92">
        <v>-2.3283064365386963E-10</v>
      </c>
    </row>
    <row r="179" spans="2:207" x14ac:dyDescent="0.2">
      <c r="B179" s="103" t="s">
        <v>95</v>
      </c>
      <c r="C179" s="105">
        <v>49747.280035826152</v>
      </c>
      <c r="D179" s="105">
        <v>3572.5060939257287</v>
      </c>
      <c r="E179" s="105">
        <v>3478.9719586191541</v>
      </c>
      <c r="F179" s="105">
        <v>46146.295312414666</v>
      </c>
      <c r="G179" s="105">
        <v>5799.735197778049</v>
      </c>
      <c r="H179" s="105">
        <v>67785.932316702849</v>
      </c>
      <c r="I179" s="105">
        <v>26550.32945828481</v>
      </c>
      <c r="J179" s="105">
        <v>42443.141459754355</v>
      </c>
      <c r="K179" s="105">
        <v>17363.063390665484</v>
      </c>
      <c r="L179" s="105">
        <v>716.94226790619018</v>
      </c>
      <c r="M179" s="105">
        <v>132.41995928568588</v>
      </c>
      <c r="N179" s="105">
        <v>1061.6144585576283</v>
      </c>
      <c r="O179" s="105">
        <v>119.7623193024415</v>
      </c>
      <c r="P179" s="105">
        <v>8763.1478622387494</v>
      </c>
      <c r="Q179" s="105">
        <v>8249.0356980502511</v>
      </c>
      <c r="R179" s="105">
        <v>101.93487798573415</v>
      </c>
      <c r="S179" s="105">
        <v>33762.671894957581</v>
      </c>
      <c r="T179" s="105">
        <v>7228.798593322651</v>
      </c>
      <c r="U179" s="105">
        <v>1470.0637368458895</v>
      </c>
      <c r="V179" s="105">
        <v>2504.8251900320101</v>
      </c>
      <c r="W179" s="105">
        <v>410.00957266743239</v>
      </c>
      <c r="X179" s="105">
        <v>35.543622662735061</v>
      </c>
      <c r="Y179" s="105">
        <v>6511.6490861375596</v>
      </c>
      <c r="Z179" s="105">
        <v>3593.9796161498361</v>
      </c>
      <c r="AA179" s="105">
        <v>2419.6008570563781</v>
      </c>
      <c r="AB179" s="105">
        <v>1904.7120857224827</v>
      </c>
      <c r="AC179" s="105">
        <v>8491.3246652761391</v>
      </c>
      <c r="AD179" s="105">
        <v>298.47270922316432</v>
      </c>
      <c r="AE179" s="105">
        <v>764.51059659548685</v>
      </c>
      <c r="AF179" s="105">
        <v>1901.0370940466069</v>
      </c>
      <c r="AG179" s="105">
        <v>354.63946781929462</v>
      </c>
      <c r="AH179" s="105">
        <v>676.50820783602762</v>
      </c>
      <c r="AI179" s="105">
        <v>947.40314438198834</v>
      </c>
      <c r="AJ179" s="105">
        <v>15082.863579160296</v>
      </c>
      <c r="AK179" s="105">
        <v>76878.706172956678</v>
      </c>
      <c r="AL179" s="105">
        <v>21337.108413064627</v>
      </c>
      <c r="AM179" s="105">
        <v>64060.464115829913</v>
      </c>
      <c r="AN179" s="105">
        <v>84593.121578675418</v>
      </c>
      <c r="AO179" s="105">
        <v>68480.32404102436</v>
      </c>
      <c r="AP179" s="105">
        <v>35744.258712961848</v>
      </c>
      <c r="AQ179" s="105">
        <v>16155.74836479947</v>
      </c>
      <c r="AR179" s="105">
        <v>141695.63326345733</v>
      </c>
      <c r="AS179" s="105">
        <v>1749.529701846189</v>
      </c>
      <c r="AT179" s="105">
        <v>10851.053947268634</v>
      </c>
      <c r="AU179" s="105">
        <v>20068.574489778915</v>
      </c>
      <c r="AV179" s="105">
        <v>39522.612061512249</v>
      </c>
      <c r="AW179" s="105">
        <v>75778.26355786201</v>
      </c>
      <c r="AX179" s="105">
        <v>43165.513085092964</v>
      </c>
      <c r="AY179" s="105">
        <v>36684.77067309765</v>
      </c>
      <c r="AZ179" s="105">
        <v>164493.65451760797</v>
      </c>
      <c r="BA179" s="105">
        <v>4448.6779397715436</v>
      </c>
      <c r="BB179" s="105">
        <v>330.0173179281789</v>
      </c>
      <c r="BC179" s="105">
        <v>6138.4953277903705</v>
      </c>
      <c r="BD179" s="105">
        <v>32319.74396700706</v>
      </c>
      <c r="BE179" s="105">
        <v>75708.952996753622</v>
      </c>
      <c r="BF179" s="105">
        <v>21235.047899827012</v>
      </c>
      <c r="BG179" s="105">
        <v>32760.166990356254</v>
      </c>
      <c r="BH179" s="105">
        <v>661.21441410926172</v>
      </c>
      <c r="BI179" s="105">
        <v>865.20263373354805</v>
      </c>
      <c r="BJ179" s="105">
        <v>4394.3830398814498</v>
      </c>
      <c r="BK179" s="105">
        <v>651.26486587459647</v>
      </c>
      <c r="BL179" s="105">
        <v>196226.76952293917</v>
      </c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>
        <v>87528</v>
      </c>
      <c r="GP179" s="6">
        <v>1734917.9999999993</v>
      </c>
      <c r="GQ179" s="6"/>
      <c r="GR179" s="6">
        <f t="shared" si="13"/>
        <v>87528</v>
      </c>
      <c r="GS179" s="6">
        <v>1734917.9999999995</v>
      </c>
      <c r="GT179" s="92">
        <v>2.3283064365386963E-10</v>
      </c>
      <c r="GV179" s="2">
        <v>0</v>
      </c>
      <c r="GW179" s="6">
        <v>87528</v>
      </c>
      <c r="GX179" s="6">
        <v>1734918</v>
      </c>
      <c r="GY179" s="92">
        <v>6.9849193096160889E-10</v>
      </c>
    </row>
    <row r="180" spans="2:207" x14ac:dyDescent="0.2">
      <c r="B180" s="103" t="s">
        <v>96</v>
      </c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>
        <v>939463</v>
      </c>
      <c r="FS180" s="40">
        <v>177258</v>
      </c>
      <c r="FT180" s="40">
        <v>57.557081145540174</v>
      </c>
      <c r="FU180" s="40">
        <v>230.7021057446629</v>
      </c>
      <c r="FV180" s="40">
        <v>537.57495933986866</v>
      </c>
      <c r="FW180" s="40">
        <v>1188.8905987337957</v>
      </c>
      <c r="FX180" s="40">
        <v>3008.8219799630738</v>
      </c>
      <c r="FY180" s="40">
        <v>5799.6281254420364</v>
      </c>
      <c r="FZ180" s="40">
        <v>10104.085009408669</v>
      </c>
      <c r="GA180" s="40">
        <v>30474.366706442859</v>
      </c>
      <c r="GB180" s="40">
        <v>64817.511518407286</v>
      </c>
      <c r="GC180" s="40">
        <v>21058.631916300743</v>
      </c>
      <c r="GD180" s="40">
        <v>28742.196299087867</v>
      </c>
      <c r="GE180" s="40">
        <v>43769.356291425895</v>
      </c>
      <c r="GF180" s="40">
        <v>43163.953298319771</v>
      </c>
      <c r="GG180" s="40">
        <v>84602.724110237948</v>
      </c>
      <c r="GH180" s="40">
        <v>383518</v>
      </c>
      <c r="GI180" s="40"/>
      <c r="GJ180" s="40"/>
      <c r="GK180" s="40"/>
      <c r="GL180" s="40"/>
      <c r="GM180" s="40"/>
      <c r="GN180" s="40"/>
      <c r="GO180" s="40"/>
      <c r="GP180" s="6">
        <v>1837795.0000000002</v>
      </c>
      <c r="GQ180" s="6"/>
      <c r="GR180" s="6">
        <f>SUM(FT180:GO180)</f>
        <v>721074</v>
      </c>
      <c r="GS180" s="6">
        <v>1837795.0000000009</v>
      </c>
      <c r="GT180" s="92">
        <v>6.9849193096160889E-10</v>
      </c>
      <c r="GV180" s="2">
        <v>0</v>
      </c>
      <c r="GW180" s="6">
        <v>721074</v>
      </c>
      <c r="GX180" s="6">
        <v>1837795.0000000009</v>
      </c>
      <c r="GY180" s="92">
        <v>6.9849193096160889E-10</v>
      </c>
    </row>
    <row r="181" spans="2:207" x14ac:dyDescent="0.2">
      <c r="B181" s="103" t="s">
        <v>97</v>
      </c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>
        <v>10185.949296780092</v>
      </c>
      <c r="FO181" s="40">
        <v>6192.6328718526347</v>
      </c>
      <c r="FP181" s="40">
        <v>1108.5055893870247</v>
      </c>
      <c r="FQ181" s="40">
        <v>67.335833959779933</v>
      </c>
      <c r="FR181" s="105">
        <v>1855.254591663871</v>
      </c>
      <c r="FS181" s="105">
        <v>985.73150069567407</v>
      </c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>
        <v>45557.079409787315</v>
      </c>
      <c r="GI181" s="40"/>
      <c r="GJ181" s="40"/>
      <c r="GK181" s="40"/>
      <c r="GL181" s="40"/>
      <c r="GM181" s="40"/>
      <c r="GN181" s="40"/>
      <c r="GO181" s="40">
        <v>37.054568819216485</v>
      </c>
      <c r="GP181" s="6">
        <v>65989.543662945609</v>
      </c>
      <c r="GQ181" s="6"/>
      <c r="GR181" s="6"/>
      <c r="GT181" s="92"/>
      <c r="GW181" s="6"/>
      <c r="GX181" s="6"/>
      <c r="GY181" s="92"/>
    </row>
    <row r="182" spans="2:207" outlineLevel="1" x14ac:dyDescent="0.2">
      <c r="B182" s="103" t="s">
        <v>98</v>
      </c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>
        <v>13001.64493690597</v>
      </c>
      <c r="FO182" s="40">
        <v>8647.5229110674682</v>
      </c>
      <c r="FP182" s="40">
        <v>4331.050680265379</v>
      </c>
      <c r="FQ182" s="40">
        <v>777.54877490494448</v>
      </c>
      <c r="FR182" s="105">
        <v>4839.3930205639817</v>
      </c>
      <c r="FS182" s="105">
        <v>2137.9874655650765</v>
      </c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>
        <v>57169.385962263688</v>
      </c>
      <c r="GI182" s="40"/>
      <c r="GJ182" s="40"/>
      <c r="GK182" s="40"/>
      <c r="GL182" s="40"/>
      <c r="GM182" s="40"/>
      <c r="GN182" s="40"/>
      <c r="GO182" s="40">
        <v>80.368947955394844</v>
      </c>
      <c r="GP182" s="6">
        <v>90984.902699491911</v>
      </c>
      <c r="GQ182" s="6"/>
      <c r="GR182" s="6"/>
      <c r="GT182" s="92"/>
      <c r="GW182" s="6"/>
      <c r="GX182" s="6"/>
      <c r="GY182" s="92"/>
    </row>
    <row r="183" spans="2:207" outlineLevel="1" x14ac:dyDescent="0.2">
      <c r="B183" s="103" t="s">
        <v>99</v>
      </c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>
        <v>10203.30315989388</v>
      </c>
      <c r="FO183" s="40">
        <v>11963.622382931746</v>
      </c>
      <c r="FP183" s="40">
        <v>8802.083879649359</v>
      </c>
      <c r="FQ183" s="40">
        <v>1760.2412004286473</v>
      </c>
      <c r="FR183" s="105">
        <v>7932.2472133752044</v>
      </c>
      <c r="FS183" s="105">
        <v>4641.0026985529303</v>
      </c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>
        <v>60973.151816773192</v>
      </c>
      <c r="GI183" s="40"/>
      <c r="GJ183" s="40"/>
      <c r="GK183" s="40"/>
      <c r="GL183" s="40"/>
      <c r="GM183" s="40"/>
      <c r="GN183" s="40"/>
      <c r="GO183" s="40">
        <v>174.4596310073602</v>
      </c>
      <c r="GP183" s="6">
        <v>106450.11198261232</v>
      </c>
      <c r="GQ183" s="6"/>
      <c r="GR183" s="6"/>
      <c r="GT183" s="92"/>
      <c r="GW183" s="6"/>
      <c r="GX183" s="6"/>
      <c r="GY183" s="92"/>
    </row>
    <row r="184" spans="2:207" outlineLevel="1" x14ac:dyDescent="0.2">
      <c r="B184" s="103" t="s">
        <v>100</v>
      </c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>
        <v>11136.644177677455</v>
      </c>
      <c r="FO184" s="40">
        <v>14731.502558319606</v>
      </c>
      <c r="FP184" s="40">
        <v>15094.745963595282</v>
      </c>
      <c r="FQ184" s="40">
        <v>1992.1360327596667</v>
      </c>
      <c r="FR184" s="105">
        <v>12126.025047458546</v>
      </c>
      <c r="FS184" s="105">
        <v>7154.854161603339</v>
      </c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>
        <v>60987.197306214061</v>
      </c>
      <c r="GI184" s="40"/>
      <c r="GJ184" s="40"/>
      <c r="GK184" s="40"/>
      <c r="GL184" s="40"/>
      <c r="GM184" s="40"/>
      <c r="GN184" s="40"/>
      <c r="GO184" s="40">
        <v>268.95765807979552</v>
      </c>
      <c r="GP184" s="6">
        <v>123492.06290570777</v>
      </c>
      <c r="GQ184" s="6"/>
      <c r="GR184" s="6"/>
      <c r="GT184" s="92"/>
      <c r="GW184" s="6"/>
      <c r="GX184" s="6"/>
      <c r="GY184" s="92"/>
    </row>
    <row r="185" spans="2:207" outlineLevel="1" x14ac:dyDescent="0.2">
      <c r="B185" s="103" t="s">
        <v>101</v>
      </c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>
        <v>10468.407670104691</v>
      </c>
      <c r="FO185" s="40">
        <v>18877.014836199185</v>
      </c>
      <c r="FP185" s="40">
        <v>20532.988256282537</v>
      </c>
      <c r="FQ185" s="40">
        <v>5406.3617205711971</v>
      </c>
      <c r="FR185" s="105">
        <v>18073.160144875208</v>
      </c>
      <c r="FS185" s="105">
        <v>9430.3245130867999</v>
      </c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>
        <v>55876.93325240683</v>
      </c>
      <c r="GI185" s="40"/>
      <c r="GJ185" s="40"/>
      <c r="GK185" s="40"/>
      <c r="GL185" s="40"/>
      <c r="GM185" s="40"/>
      <c r="GN185" s="40"/>
      <c r="GO185" s="40">
        <v>354.49471627020966</v>
      </c>
      <c r="GP185" s="6">
        <v>139019.68510979667</v>
      </c>
      <c r="GQ185" s="6"/>
      <c r="GR185" s="6"/>
      <c r="GT185" s="92"/>
      <c r="GW185" s="6"/>
      <c r="GX185" s="6"/>
      <c r="GY185" s="92"/>
    </row>
    <row r="186" spans="2:207" outlineLevel="1" x14ac:dyDescent="0.2">
      <c r="B186" s="103" t="s">
        <v>102</v>
      </c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>
        <v>12610.502670172998</v>
      </c>
      <c r="FO186" s="40">
        <v>25723.29852755092</v>
      </c>
      <c r="FP186" s="40">
        <v>36322.72973186653</v>
      </c>
      <c r="FQ186" s="40">
        <v>15187.148645115636</v>
      </c>
      <c r="FR186" s="105">
        <v>27432.026433697236</v>
      </c>
      <c r="FS186" s="105">
        <v>13980.371192228631</v>
      </c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>
        <v>52118.688437242803</v>
      </c>
      <c r="GI186" s="40"/>
      <c r="GJ186" s="40"/>
      <c r="GK186" s="40"/>
      <c r="GL186" s="40"/>
      <c r="GM186" s="40"/>
      <c r="GN186" s="40"/>
      <c r="GO186" s="40">
        <v>525.53522545949909</v>
      </c>
      <c r="GP186" s="6">
        <v>183900.30086333427</v>
      </c>
      <c r="GQ186" s="6"/>
      <c r="GR186" s="6"/>
      <c r="GT186" s="92"/>
      <c r="GW186" s="6"/>
      <c r="GX186" s="6"/>
      <c r="GY186" s="92"/>
    </row>
    <row r="187" spans="2:207" outlineLevel="1" x14ac:dyDescent="0.2">
      <c r="B187" s="103" t="s">
        <v>103</v>
      </c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>
        <v>9574.2707017571938</v>
      </c>
      <c r="FO187" s="40">
        <v>21631.386531891083</v>
      </c>
      <c r="FP187" s="40">
        <v>59893.967346053869</v>
      </c>
      <c r="FQ187" s="40">
        <v>29253.028103057462</v>
      </c>
      <c r="FR187" s="105">
        <v>41840.773597384083</v>
      </c>
      <c r="FS187" s="105">
        <v>23724.375714639675</v>
      </c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>
        <v>35657.794231271808</v>
      </c>
      <c r="GI187" s="40"/>
      <c r="GJ187" s="40"/>
      <c r="GK187" s="40"/>
      <c r="GL187" s="40"/>
      <c r="GM187" s="40"/>
      <c r="GN187" s="40"/>
      <c r="GO187" s="40">
        <v>891.82146658664487</v>
      </c>
      <c r="GP187" s="6">
        <v>222467.41769264181</v>
      </c>
      <c r="GQ187" s="6"/>
      <c r="GR187" s="6"/>
      <c r="GT187" s="92"/>
      <c r="GW187" s="6"/>
      <c r="GX187" s="6"/>
      <c r="GY187" s="92"/>
    </row>
    <row r="188" spans="2:207" outlineLevel="1" x14ac:dyDescent="0.2">
      <c r="B188" s="103" t="s">
        <v>104</v>
      </c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>
        <v>8440.9097450821937</v>
      </c>
      <c r="FO188" s="40">
        <v>32086.459909021862</v>
      </c>
      <c r="FP188" s="40">
        <v>76815.356542185662</v>
      </c>
      <c r="FQ188" s="40">
        <v>82515.623398713054</v>
      </c>
      <c r="FR188" s="105">
        <v>63058.700929074948</v>
      </c>
      <c r="FS188" s="105">
        <v>46091.465785190361</v>
      </c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>
        <v>30164.673567324531</v>
      </c>
      <c r="GI188" s="40"/>
      <c r="GJ188" s="40"/>
      <c r="GK188" s="40"/>
      <c r="GL188" s="40"/>
      <c r="GM188" s="40"/>
      <c r="GN188" s="40"/>
      <c r="GO188" s="40">
        <v>1732.6212966822873</v>
      </c>
      <c r="GP188" s="6">
        <v>340905.81117327488</v>
      </c>
      <c r="GQ188" s="6"/>
      <c r="GR188" s="6"/>
      <c r="GT188" s="92"/>
      <c r="GW188" s="6"/>
      <c r="GX188" s="6"/>
      <c r="GY188" s="92"/>
    </row>
    <row r="189" spans="2:207" outlineLevel="1" x14ac:dyDescent="0.2">
      <c r="B189" s="103" t="s">
        <v>105</v>
      </c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>
        <v>6350.0223371476231</v>
      </c>
      <c r="FO189" s="40">
        <v>27956.513183344123</v>
      </c>
      <c r="FP189" s="40">
        <v>116269.63805676784</v>
      </c>
      <c r="FQ189" s="40">
        <v>256476.18112061266</v>
      </c>
      <c r="FR189" s="105">
        <v>101685.6254170582</v>
      </c>
      <c r="FS189" s="105">
        <v>107325.37073712204</v>
      </c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>
        <v>19434.601052117261</v>
      </c>
      <c r="GI189" s="40"/>
      <c r="GJ189" s="40"/>
      <c r="GK189" s="40"/>
      <c r="GL189" s="40"/>
      <c r="GM189" s="40"/>
      <c r="GN189" s="40"/>
      <c r="GO189" s="40">
        <v>4034.461040577452</v>
      </c>
      <c r="GP189" s="6">
        <v>639532.41294474725</v>
      </c>
      <c r="GQ189" s="6"/>
      <c r="GR189" s="6"/>
      <c r="GT189" s="92"/>
      <c r="GW189" s="6"/>
      <c r="GX189" s="6"/>
      <c r="GY189" s="92"/>
    </row>
    <row r="190" spans="2:207" outlineLevel="1" x14ac:dyDescent="0.2">
      <c r="B190" s="103" t="s">
        <v>106</v>
      </c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>
        <v>1696.7785177842777</v>
      </c>
      <c r="FO190" s="40">
        <v>5322.8793857665287</v>
      </c>
      <c r="FP190" s="40">
        <v>23326.143963870356</v>
      </c>
      <c r="FQ190" s="40">
        <v>75581.126037058959</v>
      </c>
      <c r="FR190" s="105">
        <v>34555.989070520271</v>
      </c>
      <c r="FS190" s="105">
        <v>33363.015999412499</v>
      </c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>
        <v>2669.0176023036352</v>
      </c>
      <c r="GI190" s="40"/>
      <c r="GJ190" s="40"/>
      <c r="GK190" s="40"/>
      <c r="GL190" s="40"/>
      <c r="GM190" s="40"/>
      <c r="GN190" s="40"/>
      <c r="GO190" s="40">
        <v>1254.1469675001536</v>
      </c>
      <c r="GP190" s="6">
        <v>177769.09754421673</v>
      </c>
      <c r="GQ190" s="6"/>
      <c r="GR190" s="6"/>
      <c r="GT190" s="92"/>
      <c r="GW190" s="6"/>
      <c r="GX190" s="6"/>
      <c r="GY190" s="92"/>
    </row>
    <row r="191" spans="2:207" outlineLevel="1" x14ac:dyDescent="0.2">
      <c r="B191" s="103" t="s">
        <v>107</v>
      </c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>
        <v>631.84167907137578</v>
      </c>
      <c r="FO191" s="40">
        <v>5758.4521946612485</v>
      </c>
      <c r="FP191" s="40">
        <v>28920.322851855446</v>
      </c>
      <c r="FQ191" s="40">
        <v>82131.102932763359</v>
      </c>
      <c r="FR191" s="105">
        <v>31341.256674405493</v>
      </c>
      <c r="FS191" s="105">
        <v>53063.463489099653</v>
      </c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>
        <v>2044.9252716753288</v>
      </c>
      <c r="GI191" s="40"/>
      <c r="GJ191" s="40"/>
      <c r="GK191" s="40"/>
      <c r="GL191" s="40"/>
      <c r="GM191" s="40"/>
      <c r="GN191" s="40"/>
      <c r="GO191" s="40">
        <v>1994.7052095374561</v>
      </c>
      <c r="GP191" s="6">
        <v>205886.07030306937</v>
      </c>
      <c r="GQ191" s="6"/>
      <c r="GR191" s="6"/>
      <c r="GT191" s="92"/>
      <c r="GW191" s="6"/>
      <c r="GX191" s="6"/>
      <c r="GY191" s="92"/>
    </row>
    <row r="192" spans="2:207" outlineLevel="1" x14ac:dyDescent="0.2">
      <c r="B192" s="103" t="s">
        <v>108</v>
      </c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>
        <v>4935.5144036213487</v>
      </c>
      <c r="FO192" s="40">
        <v>2549.6521803438241</v>
      </c>
      <c r="FP192" s="40">
        <v>28630.081787754149</v>
      </c>
      <c r="FQ192" s="40">
        <v>129734.81629555608</v>
      </c>
      <c r="FR192" s="105">
        <v>46596.976065996052</v>
      </c>
      <c r="FS192" s="105">
        <v>42313.565777508113</v>
      </c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>
        <v>2255.4637673680249</v>
      </c>
      <c r="GI192" s="40"/>
      <c r="GJ192" s="40"/>
      <c r="GK192" s="40"/>
      <c r="GL192" s="40"/>
      <c r="GM192" s="40"/>
      <c r="GN192" s="40"/>
      <c r="GO192" s="40">
        <v>1590.6065028687779</v>
      </c>
      <c r="GP192" s="6">
        <v>258606.67678101637</v>
      </c>
      <c r="GQ192" s="6"/>
      <c r="GR192" s="6"/>
      <c r="GT192" s="92"/>
      <c r="GW192" s="6"/>
      <c r="GX192" s="6"/>
      <c r="GY192" s="92"/>
    </row>
    <row r="193" spans="2:207" outlineLevel="1" x14ac:dyDescent="0.2">
      <c r="B193" s="103" t="s">
        <v>109</v>
      </c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>
        <v>1610.4913470830224</v>
      </c>
      <c r="FO193" s="40">
        <v>3018.8640217199504</v>
      </c>
      <c r="FP193" s="40">
        <v>25130.94860923486</v>
      </c>
      <c r="FQ193" s="40">
        <v>174193.85001662539</v>
      </c>
      <c r="FR193" s="105">
        <v>39776.817764111889</v>
      </c>
      <c r="FS193" s="105">
        <v>78539.692669160169</v>
      </c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>
        <v>1585.1999428611095</v>
      </c>
      <c r="GI193" s="40"/>
      <c r="GJ193" s="40"/>
      <c r="GK193" s="40"/>
      <c r="GL193" s="40"/>
      <c r="GM193" s="40"/>
      <c r="GN193" s="40"/>
      <c r="GO193" s="40">
        <v>2952.3804859595439</v>
      </c>
      <c r="GP193" s="6">
        <v>326808.24485675589</v>
      </c>
      <c r="GQ193" s="6"/>
      <c r="GR193" s="6"/>
      <c r="GT193" s="92"/>
      <c r="GW193" s="6"/>
      <c r="GX193" s="6"/>
      <c r="GY193" s="92"/>
    </row>
    <row r="194" spans="2:207" x14ac:dyDescent="0.2">
      <c r="B194" s="103" t="s">
        <v>110</v>
      </c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>
        <v>610.98541982290192</v>
      </c>
      <c r="FO194" s="40">
        <v>766.50737794008819</v>
      </c>
      <c r="FP194" s="40">
        <v>32710.991970752431</v>
      </c>
      <c r="FQ194" s="40">
        <v>284398.36972283752</v>
      </c>
      <c r="FR194" s="105">
        <v>89485.754029815027</v>
      </c>
      <c r="FS194" s="105">
        <v>139325.77829613507</v>
      </c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>
        <v>544.88838039039729</v>
      </c>
      <c r="GI194" s="40"/>
      <c r="GJ194" s="40"/>
      <c r="GK194" s="40"/>
      <c r="GL194" s="40"/>
      <c r="GM194" s="40"/>
      <c r="GN194" s="40"/>
      <c r="GO194" s="40">
        <v>5237.3862826962077</v>
      </c>
      <c r="GP194" s="6">
        <v>553080.66148038954</v>
      </c>
      <c r="GQ194" s="6"/>
      <c r="GR194" s="6"/>
      <c r="GT194" s="92"/>
      <c r="GW194" s="6"/>
      <c r="GX194" s="6"/>
      <c r="GY194" s="92"/>
    </row>
    <row r="195" spans="2:207" x14ac:dyDescent="0.2">
      <c r="B195" s="103" t="s">
        <v>111</v>
      </c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>
        <v>88965</v>
      </c>
      <c r="FS195" s="40">
        <v>268266</v>
      </c>
      <c r="FT195" s="40">
        <v>22.800521634946378</v>
      </c>
      <c r="FU195" s="40">
        <v>154.00300801324107</v>
      </c>
      <c r="FV195" s="40">
        <v>409.82269889840637</v>
      </c>
      <c r="FW195" s="40">
        <v>727.88001656351935</v>
      </c>
      <c r="FX195" s="40">
        <v>1560.4322553438094</v>
      </c>
      <c r="FY195" s="40">
        <v>4311.7765518137394</v>
      </c>
      <c r="FZ195" s="40">
        <v>6986.2184939345698</v>
      </c>
      <c r="GA195" s="40">
        <v>16188.209614019464</v>
      </c>
      <c r="GB195" s="40">
        <v>52861.215191214462</v>
      </c>
      <c r="GC195" s="40">
        <v>11265.336830317028</v>
      </c>
      <c r="GD195" s="40">
        <v>20961.37170208411</v>
      </c>
      <c r="GE195" s="40">
        <v>23110.893352107869</v>
      </c>
      <c r="GF195" s="40">
        <v>37964.158145376954</v>
      </c>
      <c r="GG195" s="40">
        <v>72302.881618677828</v>
      </c>
      <c r="GH195" s="40">
        <v>197935</v>
      </c>
      <c r="GI195" s="40">
        <v>72271.000000000029</v>
      </c>
      <c r="GJ195" s="40">
        <v>607552</v>
      </c>
      <c r="GK195" s="40">
        <v>44308.000000000007</v>
      </c>
      <c r="GL195" s="40">
        <v>381399</v>
      </c>
      <c r="GM195" s="40"/>
      <c r="GN195" s="40"/>
      <c r="GO195" s="40">
        <v>3236</v>
      </c>
      <c r="GP195" s="6">
        <v>1912759</v>
      </c>
      <c r="GQ195" s="6"/>
    </row>
    <row r="196" spans="2:207" x14ac:dyDescent="0.2">
      <c r="B196" s="103" t="s">
        <v>112</v>
      </c>
      <c r="C196" s="40">
        <v>192.68912418628008</v>
      </c>
      <c r="D196" s="40">
        <v>215.85537508972047</v>
      </c>
      <c r="E196" s="40">
        <v>25.890822626809761</v>
      </c>
      <c r="F196" s="40">
        <v>910.22170602192637</v>
      </c>
      <c r="G196" s="40">
        <v>1219.5838015098602</v>
      </c>
      <c r="H196" s="40">
        <v>970.05061982377822</v>
      </c>
      <c r="I196" s="40">
        <v>438.76159906573685</v>
      </c>
      <c r="J196" s="40">
        <v>468.6256958937737</v>
      </c>
      <c r="K196" s="40">
        <v>762.65336693578683</v>
      </c>
      <c r="L196" s="40">
        <v>106.8007082542119</v>
      </c>
      <c r="M196" s="40">
        <v>159.97527903051136</v>
      </c>
      <c r="N196" s="40">
        <v>0.67544854435538315</v>
      </c>
      <c r="O196" s="40">
        <v>79.632908034412409</v>
      </c>
      <c r="P196" s="40">
        <v>201.24202744068663</v>
      </c>
      <c r="Q196" s="40">
        <v>94.362032921175526</v>
      </c>
      <c r="R196" s="40">
        <v>383.91326195188083</v>
      </c>
      <c r="S196" s="40">
        <v>796.90994091491893</v>
      </c>
      <c r="T196" s="40">
        <v>-884.32004983212141</v>
      </c>
      <c r="U196" s="40">
        <v>658.47324071773733</v>
      </c>
      <c r="V196" s="40">
        <v>31.230809361458469</v>
      </c>
      <c r="W196" s="40">
        <v>-22.428700401660006</v>
      </c>
      <c r="X196" s="40">
        <v>58.780897354451348</v>
      </c>
      <c r="Y196" s="40">
        <v>140.83841361769933</v>
      </c>
      <c r="Z196" s="40">
        <v>511.47298946438895</v>
      </c>
      <c r="AA196" s="40">
        <v>102.16464584186431</v>
      </c>
      <c r="AB196" s="40">
        <v>106.13486984625696</v>
      </c>
      <c r="AC196" s="40">
        <v>78.515364386850095</v>
      </c>
      <c r="AD196" s="40">
        <v>248.33471086904129</v>
      </c>
      <c r="AE196" s="40">
        <v>19.020065299816856</v>
      </c>
      <c r="AF196" s="40">
        <v>89.922124153382484</v>
      </c>
      <c r="AG196" s="40">
        <v>111.44052681448164</v>
      </c>
      <c r="AH196" s="40">
        <v>69.531011104035315</v>
      </c>
      <c r="AI196" s="40">
        <v>70.397227333126651</v>
      </c>
      <c r="AJ196" s="40">
        <v>171.93215665131183</v>
      </c>
      <c r="AK196" s="40">
        <v>229.33226222781718</v>
      </c>
      <c r="AL196" s="40">
        <v>-222.121712103704</v>
      </c>
      <c r="AM196" s="40">
        <v>1490.4964622846067</v>
      </c>
      <c r="AN196" s="40">
        <v>4198.9437700548042</v>
      </c>
      <c r="AO196" s="40">
        <v>3434.218664360099</v>
      </c>
      <c r="AP196" s="40">
        <v>1377.3427950918015</v>
      </c>
      <c r="AQ196" s="40">
        <v>971.91715760336126</v>
      </c>
      <c r="AR196" s="40">
        <v>3354.8585000143221</v>
      </c>
      <c r="AS196" s="40">
        <v>59.469225917116589</v>
      </c>
      <c r="AT196" s="40">
        <v>231.14989646177025</v>
      </c>
      <c r="AU196" s="40">
        <v>557.15002356000593</v>
      </c>
      <c r="AV196" s="40">
        <v>1183.8373629997204</v>
      </c>
      <c r="AW196" s="40">
        <v>2984.779987514708</v>
      </c>
      <c r="AX196" s="40">
        <v>2100.9326085746693</v>
      </c>
      <c r="AY196" s="40">
        <v>1231.206840159633</v>
      </c>
      <c r="AZ196" s="40">
        <v>26797.007094900404</v>
      </c>
      <c r="BA196" s="40">
        <v>199.8193451566797</v>
      </c>
      <c r="BB196" s="40">
        <v>180.38251947728216</v>
      </c>
      <c r="BC196" s="40">
        <v>-5.4991401112816902</v>
      </c>
      <c r="BD196" s="40">
        <v>1194.536247640908</v>
      </c>
      <c r="BE196" s="40">
        <v>7590.2724489592802</v>
      </c>
      <c r="BF196" s="40">
        <v>1604.813946018998</v>
      </c>
      <c r="BG196" s="40">
        <v>1914.9005478121933</v>
      </c>
      <c r="BH196" s="40">
        <v>-185.59597875575724</v>
      </c>
      <c r="BI196" s="40">
        <v>132.59417717621068</v>
      </c>
      <c r="BJ196" s="40">
        <v>939.62717894456887</v>
      </c>
      <c r="BK196" s="40">
        <v>135.34374723185155</v>
      </c>
      <c r="BL196" s="40">
        <v>0</v>
      </c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6">
        <v>72271.000000000029</v>
      </c>
      <c r="GQ196" s="6"/>
    </row>
    <row r="197" spans="2:207" x14ac:dyDescent="0.2">
      <c r="B197" s="103" t="s">
        <v>113</v>
      </c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>
        <v>212908</v>
      </c>
      <c r="FT197" s="27">
        <v>36.162028478026009</v>
      </c>
      <c r="FU197" s="27">
        <v>244.25148032318643</v>
      </c>
      <c r="FV197" s="27">
        <v>649.98601110033349</v>
      </c>
      <c r="FW197" s="27">
        <v>1154.4305129937406</v>
      </c>
      <c r="FX197" s="27">
        <v>2474.8730120843088</v>
      </c>
      <c r="FY197" s="27">
        <v>6838.5534749604394</v>
      </c>
      <c r="FZ197" s="27">
        <v>11080.2654507763</v>
      </c>
      <c r="GA197" s="27">
        <v>25674.785272157351</v>
      </c>
      <c r="GB197" s="27">
        <v>83838.817362752598</v>
      </c>
      <c r="GC197" s="27">
        <v>17867.022421456004</v>
      </c>
      <c r="GD197" s="27">
        <v>33245.104325484303</v>
      </c>
      <c r="GE197" s="27">
        <v>36654.283482295963</v>
      </c>
      <c r="GF197" s="27">
        <v>60211.822780984956</v>
      </c>
      <c r="GG197" s="27">
        <v>114673.64238415242</v>
      </c>
      <c r="GH197" s="40"/>
      <c r="GI197" s="40"/>
      <c r="GJ197" s="40"/>
      <c r="GK197" s="40"/>
      <c r="GL197" s="40"/>
      <c r="GM197" s="40"/>
      <c r="GN197" s="40"/>
      <c r="GO197" s="40"/>
      <c r="GP197" s="6">
        <v>607551.99999999988</v>
      </c>
      <c r="GQ197" s="6"/>
    </row>
    <row r="198" spans="2:207" x14ac:dyDescent="0.2">
      <c r="B198" s="103" t="s">
        <v>114</v>
      </c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>
        <v>514.25960933145575</v>
      </c>
      <c r="BN198" s="40">
        <v>20.42816651399588</v>
      </c>
      <c r="BO198" s="40">
        <v>3.0205452776602835</v>
      </c>
      <c r="BP198" s="40">
        <v>20.18917810192869</v>
      </c>
      <c r="BQ198" s="40">
        <v>0</v>
      </c>
      <c r="BR198" s="40">
        <v>0</v>
      </c>
      <c r="BS198" s="40">
        <v>4.4295455689221608E-2</v>
      </c>
      <c r="BT198" s="40">
        <v>0</v>
      </c>
      <c r="BU198" s="40">
        <v>0</v>
      </c>
      <c r="BV198" s="40">
        <v>1014.3098680967988</v>
      </c>
      <c r="BW198" s="40">
        <v>63.045957142177052</v>
      </c>
      <c r="BX198" s="40">
        <v>122.70751512599514</v>
      </c>
      <c r="BY198" s="40">
        <v>94.965407165896167</v>
      </c>
      <c r="BZ198" s="40">
        <v>455.46828455377715</v>
      </c>
      <c r="CA198" s="40">
        <v>504.5675403698948</v>
      </c>
      <c r="CB198" s="40">
        <v>96.676190972687166</v>
      </c>
      <c r="CC198" s="40">
        <v>14.822520775452055</v>
      </c>
      <c r="CD198" s="40">
        <v>96.732653009157843</v>
      </c>
      <c r="CE198" s="40">
        <v>197.19706890137991</v>
      </c>
      <c r="CF198" s="40">
        <v>0</v>
      </c>
      <c r="CG198" s="40">
        <v>202.65677717325133</v>
      </c>
      <c r="CH198" s="40">
        <v>48.936382029344543</v>
      </c>
      <c r="CI198" s="40">
        <v>368.57670759369137</v>
      </c>
      <c r="CJ198" s="40">
        <v>2134.2743393273122</v>
      </c>
      <c r="CK198" s="40">
        <v>7.5936997855742483</v>
      </c>
      <c r="CL198" s="40">
        <v>2203.7454649365445</v>
      </c>
      <c r="CM198" s="40">
        <v>372.99656142069745</v>
      </c>
      <c r="CN198" s="40">
        <v>541.85118237289976</v>
      </c>
      <c r="CO198" s="40">
        <v>115.86888591753937</v>
      </c>
      <c r="CP198" s="40">
        <v>158.93899898339481</v>
      </c>
      <c r="CQ198" s="40">
        <v>260.51838899451735</v>
      </c>
      <c r="CR198" s="40">
        <v>1476.8440223679859</v>
      </c>
      <c r="CS198" s="40">
        <v>957.66861218610541</v>
      </c>
      <c r="CT198" s="40">
        <v>3152.220782960389</v>
      </c>
      <c r="CU198" s="40">
        <v>123.91517631188275</v>
      </c>
      <c r="CV198" s="40">
        <v>272.23794556693275</v>
      </c>
      <c r="CW198" s="40">
        <v>48.530583983978431</v>
      </c>
      <c r="CX198" s="40">
        <v>1814.3492978459108</v>
      </c>
      <c r="CY198" s="40">
        <v>261.87079904437729</v>
      </c>
      <c r="CZ198" s="40">
        <v>8.2327384392405918</v>
      </c>
      <c r="DA198" s="40">
        <v>52.601249149058404</v>
      </c>
      <c r="DB198" s="40">
        <v>53.161270567302886</v>
      </c>
      <c r="DC198" s="40">
        <v>811.41745137266139</v>
      </c>
      <c r="DD198" s="40">
        <v>67.187126021948131</v>
      </c>
      <c r="DE198" s="40">
        <v>856.5717405774343</v>
      </c>
      <c r="DF198" s="40">
        <v>349.17077938519611</v>
      </c>
      <c r="DG198" s="40">
        <v>1014.6640813612075</v>
      </c>
      <c r="DH198" s="40">
        <v>176.26396359924431</v>
      </c>
      <c r="DI198" s="40">
        <v>304.5920422442893</v>
      </c>
      <c r="DJ198" s="40">
        <v>284.68411713242006</v>
      </c>
      <c r="DK198" s="40">
        <v>0</v>
      </c>
      <c r="DL198" s="40">
        <v>137.22117802007898</v>
      </c>
      <c r="DM198" s="40">
        <v>74.105552440079194</v>
      </c>
      <c r="DN198" s="40">
        <v>827.00671343240765</v>
      </c>
      <c r="DO198" s="40">
        <v>93.36847172346765</v>
      </c>
      <c r="DP198" s="40">
        <v>605.94990134239538</v>
      </c>
      <c r="DQ198" s="40">
        <v>17.262684360855914</v>
      </c>
      <c r="DR198" s="40">
        <v>68.578508931230999</v>
      </c>
      <c r="DS198" s="40">
        <v>15.969098841458731</v>
      </c>
      <c r="DT198" s="40">
        <v>51.996197587510473</v>
      </c>
      <c r="DU198" s="40">
        <v>24.465964505731819</v>
      </c>
      <c r="DV198" s="40">
        <v>813.61656235098189</v>
      </c>
      <c r="DW198" s="40">
        <v>23.844394175402481</v>
      </c>
      <c r="DX198" s="40">
        <v>219.26003609087704</v>
      </c>
      <c r="DY198" s="40">
        <v>30.857421421363284</v>
      </c>
      <c r="DZ198" s="40">
        <v>10.41668830492457</v>
      </c>
      <c r="EA198" s="40">
        <v>626.1569393224745</v>
      </c>
      <c r="EB198" s="40">
        <v>216.62827213969049</v>
      </c>
      <c r="EC198" s="40">
        <v>175.8215503480393</v>
      </c>
      <c r="ED198" s="40">
        <v>4.9323898933820169</v>
      </c>
      <c r="EE198" s="40">
        <v>1856.4723240843075</v>
      </c>
      <c r="EF198" s="40">
        <v>2192.0230211114308</v>
      </c>
      <c r="EG198" s="40">
        <v>50.939251593041014</v>
      </c>
      <c r="EH198" s="40">
        <v>14300.292601578401</v>
      </c>
      <c r="EI198" s="40">
        <v>16.631409026143004</v>
      </c>
      <c r="EJ198" s="40">
        <v>9.5678233286692286E-3</v>
      </c>
      <c r="EK198" s="40">
        <v>0</v>
      </c>
      <c r="EL198" s="40">
        <v>133.59733010472664</v>
      </c>
      <c r="EM198" s="40">
        <v>0</v>
      </c>
      <c r="EN198" s="40">
        <v>0</v>
      </c>
      <c r="EO198" s="40">
        <v>0</v>
      </c>
      <c r="EP198" s="40">
        <v>0</v>
      </c>
      <c r="EQ198" s="40">
        <v>0</v>
      </c>
      <c r="ER198" s="40">
        <v>0</v>
      </c>
      <c r="ES198" s="40">
        <v>0</v>
      </c>
      <c r="ET198" s="40">
        <v>0</v>
      </c>
      <c r="EU198" s="40">
        <v>0</v>
      </c>
      <c r="EV198" s="40">
        <v>0</v>
      </c>
      <c r="EW198" s="40">
        <v>0</v>
      </c>
      <c r="EX198" s="40">
        <v>0</v>
      </c>
      <c r="EY198" s="40">
        <v>0</v>
      </c>
      <c r="EZ198" s="40">
        <v>0</v>
      </c>
      <c r="FA198" s="40">
        <v>0</v>
      </c>
      <c r="FB198" s="40">
        <v>0</v>
      </c>
      <c r="FC198" s="40">
        <v>0</v>
      </c>
      <c r="FD198" s="40">
        <v>0</v>
      </c>
      <c r="FE198" s="40">
        <v>0</v>
      </c>
      <c r="FF198" s="40">
        <v>0</v>
      </c>
      <c r="FG198" s="40">
        <v>0</v>
      </c>
      <c r="FH198" s="40">
        <v>0</v>
      </c>
      <c r="FI198" s="40">
        <v>0</v>
      </c>
      <c r="FJ198" s="40">
        <v>0</v>
      </c>
      <c r="FK198" s="40">
        <v>0</v>
      </c>
      <c r="FL198" s="40">
        <v>0</v>
      </c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6">
        <v>44308.000000000007</v>
      </c>
      <c r="GQ198" s="6"/>
    </row>
    <row r="199" spans="2:207" x14ac:dyDescent="0.2">
      <c r="B199" s="103" t="s">
        <v>115</v>
      </c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>
        <v>968.01478505591331</v>
      </c>
      <c r="BN199" s="40">
        <v>1121.6454952286692</v>
      </c>
      <c r="BO199" s="40">
        <v>1349.8111549764062</v>
      </c>
      <c r="BP199" s="40">
        <v>181.54359515173516</v>
      </c>
      <c r="BQ199" s="40">
        <v>346.15348346149284</v>
      </c>
      <c r="BR199" s="40">
        <v>4.9458792301392567</v>
      </c>
      <c r="BS199" s="40">
        <v>870.64641927098114</v>
      </c>
      <c r="BT199" s="40">
        <v>3.5548228646678797</v>
      </c>
      <c r="BU199" s="40">
        <v>2.4697893392653882</v>
      </c>
      <c r="BV199" s="40">
        <v>5702.5237700636071</v>
      </c>
      <c r="BW199" s="40">
        <v>2101.1335593915701</v>
      </c>
      <c r="BX199" s="40">
        <v>1117.504964349725</v>
      </c>
      <c r="BY199" s="40">
        <v>1198.7709821887702</v>
      </c>
      <c r="BZ199" s="40">
        <v>2322.4576911845606</v>
      </c>
      <c r="CA199" s="40">
        <v>3297.003944137432</v>
      </c>
      <c r="CB199" s="40">
        <v>2371.6918696910711</v>
      </c>
      <c r="CC199" s="40">
        <v>2002.9362942393864</v>
      </c>
      <c r="CD199" s="40">
        <v>508.97060412756053</v>
      </c>
      <c r="CE199" s="40">
        <v>3377.8459553971074</v>
      </c>
      <c r="CF199" s="40">
        <v>2268.2189483525963</v>
      </c>
      <c r="CG199" s="40">
        <v>645.5528214376302</v>
      </c>
      <c r="CH199" s="40">
        <v>359.3455929053722</v>
      </c>
      <c r="CI199" s="40">
        <v>2456.1613672269114</v>
      </c>
      <c r="CJ199" s="40">
        <v>40318.20875050826</v>
      </c>
      <c r="CK199" s="40">
        <v>4450.8500167267821</v>
      </c>
      <c r="CL199" s="40">
        <v>33099.329694652552</v>
      </c>
      <c r="CM199" s="40">
        <v>643.55021869436519</v>
      </c>
      <c r="CN199" s="40">
        <v>1830.0013246718279</v>
      </c>
      <c r="CO199" s="40">
        <v>502.11079670867616</v>
      </c>
      <c r="CP199" s="40">
        <v>393.36050069034923</v>
      </c>
      <c r="CQ199" s="40">
        <v>199.25534203471551</v>
      </c>
      <c r="CR199" s="40">
        <v>8086.3576805571347</v>
      </c>
      <c r="CS199" s="40">
        <v>2511.0778565350838</v>
      </c>
      <c r="CT199" s="40">
        <v>199.86822671803961</v>
      </c>
      <c r="CU199" s="40">
        <v>2932.885041757097</v>
      </c>
      <c r="CV199" s="40">
        <v>1912.1995669524117</v>
      </c>
      <c r="CW199" s="40">
        <v>2528.569272406547</v>
      </c>
      <c r="CX199" s="40">
        <v>58318.802959329747</v>
      </c>
      <c r="CY199" s="40">
        <v>1450.1280081899126</v>
      </c>
      <c r="CZ199" s="40">
        <v>744.56148277181387</v>
      </c>
      <c r="DA199" s="40">
        <v>999.11936496571218</v>
      </c>
      <c r="DB199" s="40">
        <v>6030.2942973388499</v>
      </c>
      <c r="DC199" s="40">
        <v>5499.2024288431139</v>
      </c>
      <c r="DD199" s="40">
        <v>892.17424438298417</v>
      </c>
      <c r="DE199" s="40">
        <v>1225.9833998192767</v>
      </c>
      <c r="DF199" s="40">
        <v>686.14033873254868</v>
      </c>
      <c r="DG199" s="40">
        <v>756.10795022463492</v>
      </c>
      <c r="DH199" s="40">
        <v>1420.1905335093875</v>
      </c>
      <c r="DI199" s="40">
        <v>209.66917662553354</v>
      </c>
      <c r="DJ199" s="40">
        <v>-13.009765368976208</v>
      </c>
      <c r="DK199" s="40">
        <v>641.06948849279661</v>
      </c>
      <c r="DL199" s="40">
        <v>180.55724361754892</v>
      </c>
      <c r="DM199" s="40">
        <v>346.50839664130837</v>
      </c>
      <c r="DN199" s="40">
        <v>1828.3942886056534</v>
      </c>
      <c r="DO199" s="40">
        <v>1622.0000665559012</v>
      </c>
      <c r="DP199" s="40">
        <v>940.54338309042078</v>
      </c>
      <c r="DQ199" s="40">
        <v>496.49860795888316</v>
      </c>
      <c r="DR199" s="40">
        <v>296.97017590188386</v>
      </c>
      <c r="DS199" s="40">
        <v>113.11467107923809</v>
      </c>
      <c r="DT199" s="40">
        <v>637.81352706381131</v>
      </c>
      <c r="DU199" s="40">
        <v>109.6913666351484</v>
      </c>
      <c r="DV199" s="40">
        <v>824.16530830883016</v>
      </c>
      <c r="DW199" s="40">
        <v>856.94280150254815</v>
      </c>
      <c r="DX199" s="40">
        <v>-173.96605773314454</v>
      </c>
      <c r="DY199" s="40">
        <v>281.66519325305114</v>
      </c>
      <c r="DZ199" s="40">
        <v>44.526513487978093</v>
      </c>
      <c r="EA199" s="40">
        <v>-571.67761238971684</v>
      </c>
      <c r="EB199" s="40">
        <v>794.92609136971805</v>
      </c>
      <c r="EC199" s="40">
        <v>3155.9907141976687</v>
      </c>
      <c r="ED199" s="40">
        <v>1034.1166635961961</v>
      </c>
      <c r="EE199" s="40">
        <v>-81.829277107216001</v>
      </c>
      <c r="EF199" s="40">
        <v>3894.8707066957759</v>
      </c>
      <c r="EG199" s="40">
        <v>3779.4474531241863</v>
      </c>
      <c r="EH199" s="40">
        <v>1683.0719785110782</v>
      </c>
      <c r="EI199" s="40">
        <v>13216.389740439819</v>
      </c>
      <c r="EJ199" s="40">
        <v>22.058699885173212</v>
      </c>
      <c r="EK199" s="40">
        <v>5.3269450908168259E-3</v>
      </c>
      <c r="EL199" s="40">
        <v>323.80816733977514</v>
      </c>
      <c r="EM199" s="40">
        <v>542.56176159786264</v>
      </c>
      <c r="EN199" s="40">
        <v>971.3560029005281</v>
      </c>
      <c r="EO199" s="40">
        <v>454.25426394515466</v>
      </c>
      <c r="EP199" s="40">
        <v>2331.7553739132882</v>
      </c>
      <c r="EQ199" s="40">
        <v>5509.9252873220257</v>
      </c>
      <c r="ER199" s="40">
        <v>-10347.362666197212</v>
      </c>
      <c r="ES199" s="40">
        <v>1732.4864750743589</v>
      </c>
      <c r="ET199" s="40">
        <v>98.705107664678422</v>
      </c>
      <c r="EU199" s="40">
        <v>184.40303548718686</v>
      </c>
      <c r="EV199" s="40">
        <v>5465.371756698285</v>
      </c>
      <c r="EW199" s="40">
        <v>2888.8354408408672</v>
      </c>
      <c r="EX199" s="40">
        <v>4463.1751716674762</v>
      </c>
      <c r="EY199" s="40">
        <v>15063.45030403079</v>
      </c>
      <c r="EZ199" s="40">
        <v>2188.4354227690783</v>
      </c>
      <c r="FA199" s="40">
        <v>2812.7886557967877</v>
      </c>
      <c r="FB199" s="40">
        <v>1162.855461393299</v>
      </c>
      <c r="FC199" s="40">
        <v>93.861164574836636</v>
      </c>
      <c r="FD199" s="40">
        <v>1077.312344048569</v>
      </c>
      <c r="FE199" s="40">
        <v>12482.615884024091</v>
      </c>
      <c r="FF199" s="40">
        <v>12119.336363342842</v>
      </c>
      <c r="FG199" s="40">
        <v>7967.1965577910032</v>
      </c>
      <c r="FH199" s="40">
        <v>-246.40274569131225</v>
      </c>
      <c r="FI199" s="40">
        <v>20347.642885054785</v>
      </c>
      <c r="FJ199" s="40">
        <v>69.018300094770836</v>
      </c>
      <c r="FK199" s="40">
        <v>17361.538741053871</v>
      </c>
      <c r="FL199" s="40">
        <v>25900.317525481682</v>
      </c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6">
        <v>381399</v>
      </c>
      <c r="GQ199" s="6"/>
    </row>
    <row r="200" spans="2:207" x14ac:dyDescent="0.2">
      <c r="B200" s="103" t="s">
        <v>116</v>
      </c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>
        <v>617286</v>
      </c>
      <c r="FT200" s="40">
        <v>22.781921638808093</v>
      </c>
      <c r="FU200" s="40">
        <v>35.987432344164127</v>
      </c>
      <c r="FV200" s="40">
        <v>60.81059545677585</v>
      </c>
      <c r="FW200" s="40">
        <v>120.95231155564784</v>
      </c>
      <c r="FX200" s="40">
        <v>173.37326647360157</v>
      </c>
      <c r="FY200" s="40">
        <v>267.4955708935459</v>
      </c>
      <c r="FZ200" s="40">
        <v>365.06810609957301</v>
      </c>
      <c r="GA200" s="40">
        <v>660.81202214233588</v>
      </c>
      <c r="GB200" s="40">
        <v>1525.9821801961</v>
      </c>
      <c r="GC200" s="40">
        <v>440.55623402256583</v>
      </c>
      <c r="GD200" s="40">
        <v>850.16151113740534</v>
      </c>
      <c r="GE200" s="40">
        <v>1060.9086475525148</v>
      </c>
      <c r="GF200" s="40">
        <v>2622.531828142251</v>
      </c>
      <c r="GG200" s="40">
        <v>20015.578372344713</v>
      </c>
      <c r="GH200" s="40">
        <v>25807</v>
      </c>
      <c r="GI200" s="40"/>
      <c r="GJ200" s="40"/>
      <c r="GK200" s="40"/>
      <c r="GL200" s="40"/>
      <c r="GM200" s="40"/>
      <c r="GN200" s="40"/>
      <c r="GO200" s="40">
        <v>186084</v>
      </c>
      <c r="GP200" s="6">
        <v>857399.99999999988</v>
      </c>
      <c r="GQ200" s="6"/>
    </row>
    <row r="201" spans="2:207" x14ac:dyDescent="0.2">
      <c r="B201" s="103" t="s">
        <v>117</v>
      </c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>
        <v>29155</v>
      </c>
      <c r="GN201" s="40"/>
      <c r="GO201" s="40"/>
      <c r="GP201" s="6">
        <v>29155</v>
      </c>
      <c r="GQ201" s="6"/>
    </row>
    <row r="202" spans="2:207" x14ac:dyDescent="0.2">
      <c r="B202" s="103" t="s">
        <v>118</v>
      </c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>
        <v>16097.646181228156</v>
      </c>
      <c r="BN202" s="40">
        <v>1958.651685250388</v>
      </c>
      <c r="BO202" s="40">
        <v>426.37965291720144</v>
      </c>
      <c r="BP202" s="40">
        <v>153.95170191448764</v>
      </c>
      <c r="BQ202" s="40">
        <v>2970.1168593936432</v>
      </c>
      <c r="BR202" s="40">
        <v>1647.330422444468</v>
      </c>
      <c r="BS202" s="40">
        <v>140718.30201416937</v>
      </c>
      <c r="BT202" s="40">
        <v>29.069553445545747</v>
      </c>
      <c r="BU202" s="40">
        <v>0</v>
      </c>
      <c r="BV202" s="40">
        <v>8907.5661945014072</v>
      </c>
      <c r="BW202" s="40">
        <v>4487.0671394259225</v>
      </c>
      <c r="BX202" s="40">
        <v>1835.3371457678218</v>
      </c>
      <c r="BY202" s="40">
        <v>2414.9759880919096</v>
      </c>
      <c r="BZ202" s="40">
        <v>12129.868989180941</v>
      </c>
      <c r="CA202" s="40">
        <v>2647.2422168784792</v>
      </c>
      <c r="CB202" s="40">
        <v>5027.600426760041</v>
      </c>
      <c r="CC202" s="40">
        <v>1468.8636885544649</v>
      </c>
      <c r="CD202" s="40">
        <v>1735.2276221928287</v>
      </c>
      <c r="CE202" s="40">
        <v>2586.4877213893155</v>
      </c>
      <c r="CF202" s="40">
        <v>1569.9987766833228</v>
      </c>
      <c r="CG202" s="40">
        <v>1938.8567972357562</v>
      </c>
      <c r="CH202" s="40">
        <v>388.41903641614289</v>
      </c>
      <c r="CI202" s="40">
        <v>5115.4565674539117</v>
      </c>
      <c r="CJ202" s="40">
        <v>3273.2518093907975</v>
      </c>
      <c r="CK202" s="40">
        <v>1196.5985157649823</v>
      </c>
      <c r="CL202" s="40">
        <v>2269.9161264787635</v>
      </c>
      <c r="CM202" s="40">
        <v>5769.5290301313107</v>
      </c>
      <c r="CN202" s="40">
        <v>3167.2413357148585</v>
      </c>
      <c r="CO202" s="40">
        <v>521.99116680261045</v>
      </c>
      <c r="CP202" s="40">
        <v>3316.1828602026021</v>
      </c>
      <c r="CQ202" s="40">
        <v>3051.0493784849427</v>
      </c>
      <c r="CR202" s="40">
        <v>17641.521550025289</v>
      </c>
      <c r="CS202" s="40">
        <v>6488.8003308739271</v>
      </c>
      <c r="CT202" s="40">
        <v>14633.092715039087</v>
      </c>
      <c r="CU202" s="40">
        <v>3329.2547594673629</v>
      </c>
      <c r="CV202" s="40">
        <v>15924.206486663114</v>
      </c>
      <c r="CW202" s="40">
        <v>3835.0183651975249</v>
      </c>
      <c r="CX202" s="40">
        <v>64335.856191830258</v>
      </c>
      <c r="CY202" s="40">
        <v>42634.526143922209</v>
      </c>
      <c r="CZ202" s="40">
        <v>13386.951138453764</v>
      </c>
      <c r="DA202" s="40">
        <v>6973.2969672951222</v>
      </c>
      <c r="DB202" s="40">
        <v>26592.63662025454</v>
      </c>
      <c r="DC202" s="40">
        <v>7207.284941029623</v>
      </c>
      <c r="DD202" s="40">
        <v>23080.209030222828</v>
      </c>
      <c r="DE202" s="40">
        <v>8253.7603910889757</v>
      </c>
      <c r="DF202" s="40">
        <v>4619.498081165555</v>
      </c>
      <c r="DG202" s="40">
        <v>14496.952924653286</v>
      </c>
      <c r="DH202" s="40">
        <v>2944.3923422572916</v>
      </c>
      <c r="DI202" s="40">
        <v>3992.2845309397176</v>
      </c>
      <c r="DJ202" s="40">
        <v>4751.6110889537131</v>
      </c>
      <c r="DK202" s="40">
        <v>1078.5245732636158</v>
      </c>
      <c r="DL202" s="40">
        <v>2956.2804843566792</v>
      </c>
      <c r="DM202" s="40">
        <v>2949.8108111189404</v>
      </c>
      <c r="DN202" s="40">
        <v>7714.9932964984127</v>
      </c>
      <c r="DO202" s="40">
        <v>3112.9313807991502</v>
      </c>
      <c r="DP202" s="40">
        <v>13296.168377767353</v>
      </c>
      <c r="DQ202" s="40">
        <v>1791.7715408241006</v>
      </c>
      <c r="DR202" s="40">
        <v>16854.623188305839</v>
      </c>
      <c r="DS202" s="40">
        <v>20072.290873860653</v>
      </c>
      <c r="DT202" s="40">
        <v>7232.8208476250784</v>
      </c>
      <c r="DU202" s="40">
        <v>3312.4544258093242</v>
      </c>
      <c r="DV202" s="40">
        <v>19238.960624272193</v>
      </c>
      <c r="DW202" s="40">
        <v>14986.944684880034</v>
      </c>
      <c r="DX202" s="40">
        <v>13348.448647453893</v>
      </c>
      <c r="DY202" s="40">
        <v>8561.0071141432272</v>
      </c>
      <c r="DZ202" s="40">
        <v>7803.5582144879836</v>
      </c>
      <c r="EA202" s="40">
        <v>18704.126156919086</v>
      </c>
      <c r="EB202" s="40">
        <v>60706.291853762945</v>
      </c>
      <c r="EC202" s="40">
        <v>7787.51538087878</v>
      </c>
      <c r="ED202" s="40">
        <v>28506.439772119011</v>
      </c>
      <c r="EE202" s="40">
        <v>46363.41064731095</v>
      </c>
      <c r="EF202" s="40">
        <v>62704.898435854877</v>
      </c>
      <c r="EG202" s="40">
        <v>27362.58520049604</v>
      </c>
      <c r="EH202" s="40">
        <v>162439.19744649192</v>
      </c>
      <c r="EI202" s="40">
        <v>3340.996620214401</v>
      </c>
      <c r="EJ202" s="40">
        <v>2818.2353989205662</v>
      </c>
      <c r="EK202" s="40">
        <v>8200.5876868557643</v>
      </c>
      <c r="EL202" s="40">
        <v>2870.7662225287354</v>
      </c>
      <c r="EM202" s="40">
        <v>386.14388249106179</v>
      </c>
      <c r="EN202" s="40">
        <v>791.42933342655101</v>
      </c>
      <c r="EO202" s="40">
        <v>948.23648589372726</v>
      </c>
      <c r="EP202" s="40">
        <v>13106.630578580995</v>
      </c>
      <c r="EQ202" s="40">
        <v>12894.47619145018</v>
      </c>
      <c r="ER202" s="40">
        <v>33617.442240111333</v>
      </c>
      <c r="ES202" s="40">
        <v>2492.7821059987104</v>
      </c>
      <c r="ET202" s="40">
        <v>1320.592225138847</v>
      </c>
      <c r="EU202" s="40">
        <v>1613.8432666745723</v>
      </c>
      <c r="EV202" s="40">
        <v>1686.1004761454506</v>
      </c>
      <c r="EW202" s="40">
        <v>508.84247636601361</v>
      </c>
      <c r="EX202" s="40">
        <v>7117.285633574651</v>
      </c>
      <c r="EY202" s="40">
        <v>833.28153018717967</v>
      </c>
      <c r="EZ202" s="40">
        <v>1783.6768823525742</v>
      </c>
      <c r="FA202" s="40">
        <v>8962.6932645856014</v>
      </c>
      <c r="FB202" s="40">
        <v>196.37959363138626</v>
      </c>
      <c r="FC202" s="40">
        <v>2786.509323498477</v>
      </c>
      <c r="FD202" s="40">
        <v>21625.290890026961</v>
      </c>
      <c r="FE202" s="40">
        <v>7591.2455211891474</v>
      </c>
      <c r="FF202" s="40">
        <v>23238.905924861534</v>
      </c>
      <c r="FG202" s="40">
        <v>4105.2304903723634</v>
      </c>
      <c r="FH202" s="40">
        <v>1960.6970536972246</v>
      </c>
      <c r="FI202" s="40">
        <v>622.02561069179467</v>
      </c>
      <c r="FJ202" s="40">
        <v>1108.0886122321665</v>
      </c>
      <c r="FK202" s="40">
        <v>6920.0965475035509</v>
      </c>
      <c r="FL202" s="40">
        <v>15657.102747899116</v>
      </c>
      <c r="FM202" s="40"/>
      <c r="FN202" s="40">
        <v>665.63666864375762</v>
      </c>
      <c r="FO202" s="40">
        <v>1215.2251678721584</v>
      </c>
      <c r="FP202" s="40">
        <v>3135.3181873183721</v>
      </c>
      <c r="FQ202" s="40">
        <v>7475.8199761657133</v>
      </c>
      <c r="FR202" s="40">
        <v>185890</v>
      </c>
      <c r="FS202" s="40"/>
      <c r="FT202" s="40">
        <v>1.4275198288593962</v>
      </c>
      <c r="FU202" s="40">
        <v>5.7218299461254363</v>
      </c>
      <c r="FV202" s="40">
        <v>13.332832358463131</v>
      </c>
      <c r="FW202" s="40">
        <v>29.486639528254091</v>
      </c>
      <c r="FX202" s="40">
        <v>74.624233064294089</v>
      </c>
      <c r="FY202" s="40">
        <v>143.8412786802804</v>
      </c>
      <c r="FZ202" s="40">
        <v>250.59960332143226</v>
      </c>
      <c r="GA202" s="40">
        <v>755.81947311361557</v>
      </c>
      <c r="GB202" s="40">
        <v>1607.5916482957075</v>
      </c>
      <c r="GC202" s="40">
        <v>522.29220159994145</v>
      </c>
      <c r="GD202" s="40">
        <v>712.85851063516463</v>
      </c>
      <c r="GE202" s="40">
        <v>1085.5592875606346</v>
      </c>
      <c r="GF202" s="40">
        <v>1070.5441971510895</v>
      </c>
      <c r="GG202" s="40">
        <v>2098.3007449161387</v>
      </c>
      <c r="GH202" s="40">
        <v>49526</v>
      </c>
      <c r="GI202" s="40"/>
      <c r="GJ202" s="40"/>
      <c r="GK202" s="40"/>
      <c r="GL202" s="40"/>
      <c r="GM202" s="40"/>
      <c r="GN202" s="40"/>
      <c r="GO202" s="40"/>
      <c r="GP202" s="6">
        <v>1530213.0000000007</v>
      </c>
      <c r="GQ202" s="6"/>
    </row>
    <row r="203" spans="2:207" x14ac:dyDescent="0.2">
      <c r="B203" s="103" t="s">
        <v>119</v>
      </c>
      <c r="C203" s="6">
        <v>192501.3045250726</v>
      </c>
      <c r="D203" s="6">
        <v>19126.046433830546</v>
      </c>
      <c r="E203" s="6">
        <v>7162.9516633915291</v>
      </c>
      <c r="F203" s="6">
        <v>112598.50314129386</v>
      </c>
      <c r="G203" s="6">
        <v>74075.191799659471</v>
      </c>
      <c r="H203" s="6">
        <v>256827.38268893355</v>
      </c>
      <c r="I203" s="6">
        <v>90055.886579330079</v>
      </c>
      <c r="J203" s="6">
        <v>301059.87784730305</v>
      </c>
      <c r="K203" s="6">
        <v>99920.013961558463</v>
      </c>
      <c r="L203" s="6">
        <v>31262.752075848435</v>
      </c>
      <c r="M203" s="6">
        <v>25396.648791479896</v>
      </c>
      <c r="N203" s="6">
        <v>7307.2915083974058</v>
      </c>
      <c r="O203" s="6">
        <v>9538.6467512880572</v>
      </c>
      <c r="P203" s="6">
        <v>49982.645582632649</v>
      </c>
      <c r="Q203" s="6">
        <v>82209.685681650255</v>
      </c>
      <c r="R203" s="6">
        <v>47947.109614052577</v>
      </c>
      <c r="S203" s="6">
        <v>159956.15418432586</v>
      </c>
      <c r="T203" s="6">
        <v>115414.23199092483</v>
      </c>
      <c r="U203" s="6">
        <v>126864.19834843345</v>
      </c>
      <c r="V203" s="6">
        <v>20794.812412394105</v>
      </c>
      <c r="W203" s="6">
        <v>34577.587646091612</v>
      </c>
      <c r="X203" s="6">
        <v>9774.3333805764287</v>
      </c>
      <c r="Y203" s="6">
        <v>46772.852858721628</v>
      </c>
      <c r="Z203" s="6">
        <v>165302.04388297006</v>
      </c>
      <c r="AA203" s="6">
        <v>48787.523941718006</v>
      </c>
      <c r="AB203" s="6">
        <v>94195.114100975974</v>
      </c>
      <c r="AC203" s="6">
        <v>96409.126812741975</v>
      </c>
      <c r="AD203" s="6">
        <v>50179.042208356972</v>
      </c>
      <c r="AE203" s="6">
        <v>14055.809224748598</v>
      </c>
      <c r="AF203" s="6">
        <v>9581.4940664632504</v>
      </c>
      <c r="AG203" s="6">
        <v>187515.94255892772</v>
      </c>
      <c r="AH203" s="6">
        <v>18603.957599001631</v>
      </c>
      <c r="AI203" s="6">
        <v>20697.562656987142</v>
      </c>
      <c r="AJ203" s="6">
        <v>51473.187532172931</v>
      </c>
      <c r="AK203" s="6">
        <v>177694.91898871484</v>
      </c>
      <c r="AL203" s="6">
        <v>63127.991680792191</v>
      </c>
      <c r="AM203" s="6">
        <v>409535.17147224484</v>
      </c>
      <c r="AN203" s="6">
        <v>339975.76683928096</v>
      </c>
      <c r="AO203" s="6">
        <v>272731.14956421329</v>
      </c>
      <c r="AP203" s="6">
        <v>135931.49958819634</v>
      </c>
      <c r="AQ203" s="6">
        <v>80299.546727616951</v>
      </c>
      <c r="AR203" s="6">
        <v>376743.96912243142</v>
      </c>
      <c r="AS203" s="6">
        <v>4328.9991759371369</v>
      </c>
      <c r="AT203" s="6">
        <v>43078.400401787592</v>
      </c>
      <c r="AU203" s="6">
        <v>80133.908412976016</v>
      </c>
      <c r="AV203" s="6">
        <v>196920.65187707919</v>
      </c>
      <c r="AW203" s="6">
        <v>251542.74256005802</v>
      </c>
      <c r="AX203" s="6">
        <v>170535.42650543532</v>
      </c>
      <c r="AY203" s="6">
        <v>193787.00027460422</v>
      </c>
      <c r="AZ203" s="6">
        <v>370520.85393291205</v>
      </c>
      <c r="BA203" s="6">
        <v>24803.499596518035</v>
      </c>
      <c r="BB203" s="6">
        <v>32130.003784832199</v>
      </c>
      <c r="BC203" s="6">
        <v>15521.997688246713</v>
      </c>
      <c r="BD203" s="6">
        <v>314577.91913833871</v>
      </c>
      <c r="BE203" s="6">
        <v>922105.48425514111</v>
      </c>
      <c r="BF203" s="6">
        <v>82890.795837352242</v>
      </c>
      <c r="BG203" s="6">
        <v>173324.30777815025</v>
      </c>
      <c r="BH203" s="6">
        <v>2073.5649469502687</v>
      </c>
      <c r="BI203" s="6">
        <v>4450.3127879585363</v>
      </c>
      <c r="BJ203" s="6">
        <v>41670.929862465571</v>
      </c>
      <c r="BK203" s="6">
        <v>5213.5923756012198</v>
      </c>
      <c r="BL203" s="6">
        <v>460425.68077190965</v>
      </c>
      <c r="BM203" s="6">
        <v>180281.75835517872</v>
      </c>
      <c r="BN203" s="6">
        <v>60151.966364345666</v>
      </c>
      <c r="BO203" s="6">
        <v>22602.765698920859</v>
      </c>
      <c r="BP203" s="6">
        <v>9585.6996752807718</v>
      </c>
      <c r="BQ203" s="6">
        <v>101385.67203815213</v>
      </c>
      <c r="BR203" s="6">
        <v>305813.41510006896</v>
      </c>
      <c r="BS203" s="6">
        <v>281738.18204564741</v>
      </c>
      <c r="BT203" s="6">
        <v>45823.919110102383</v>
      </c>
      <c r="BU203" s="6">
        <v>12808.135164223369</v>
      </c>
      <c r="BV203" s="6">
        <v>80793.267032002739</v>
      </c>
      <c r="BW203" s="6">
        <v>28952.653246427482</v>
      </c>
      <c r="BX203" s="6">
        <v>13427.712410300308</v>
      </c>
      <c r="BY203" s="6">
        <v>33075.556699126617</v>
      </c>
      <c r="BZ203" s="6">
        <v>32010.606074641364</v>
      </c>
      <c r="CA203" s="6">
        <v>54893.985893672878</v>
      </c>
      <c r="CB203" s="6">
        <v>49230.625005026595</v>
      </c>
      <c r="CC203" s="6">
        <v>19698.432633790249</v>
      </c>
      <c r="CD203" s="6">
        <v>26962.84820434533</v>
      </c>
      <c r="CE203" s="6">
        <v>94295.121654842427</v>
      </c>
      <c r="CF203" s="6">
        <v>28901.372623584692</v>
      </c>
      <c r="CG203" s="6">
        <v>15114.034984657454</v>
      </c>
      <c r="CH203" s="6">
        <v>2154.1313570879879</v>
      </c>
      <c r="CI203" s="6">
        <v>48165.285187745059</v>
      </c>
      <c r="CJ203" s="6">
        <v>118973.04244221974</v>
      </c>
      <c r="CK203" s="6">
        <v>52601.015074740819</v>
      </c>
      <c r="CL203" s="6">
        <v>72628.185352463057</v>
      </c>
      <c r="CM203" s="6">
        <v>32217.334177926456</v>
      </c>
      <c r="CN203" s="6">
        <v>20888.733602694268</v>
      </c>
      <c r="CO203" s="6">
        <v>4811.7216619722394</v>
      </c>
      <c r="CP203" s="6">
        <v>11425.917236291463</v>
      </c>
      <c r="CQ203" s="6">
        <v>6070.4200385800614</v>
      </c>
      <c r="CR203" s="6">
        <v>74845.979898885227</v>
      </c>
      <c r="CS203" s="6">
        <v>22157.748451604104</v>
      </c>
      <c r="CT203" s="6">
        <v>33570.329360378222</v>
      </c>
      <c r="CU203" s="6">
        <v>71705.780420255018</v>
      </c>
      <c r="CV203" s="6">
        <v>128260.10148129716</v>
      </c>
      <c r="CW203" s="6">
        <v>82740.047567993897</v>
      </c>
      <c r="CX203" s="6">
        <v>391528.82529913686</v>
      </c>
      <c r="CY203" s="6">
        <v>189458.1368303581</v>
      </c>
      <c r="CZ203" s="6">
        <v>41738.580128815491</v>
      </c>
      <c r="DA203" s="6">
        <v>41305.047776195417</v>
      </c>
      <c r="DB203" s="6">
        <v>72926.366766978666</v>
      </c>
      <c r="DC203" s="6">
        <v>66794.935241650688</v>
      </c>
      <c r="DD203" s="6">
        <v>49003.545617293945</v>
      </c>
      <c r="DE203" s="6">
        <v>30955.849879213369</v>
      </c>
      <c r="DF203" s="6">
        <v>13217.025142979857</v>
      </c>
      <c r="DG203" s="6">
        <v>87447.264669503682</v>
      </c>
      <c r="DH203" s="6">
        <v>22664.79690973863</v>
      </c>
      <c r="DI203" s="6">
        <v>8266.0090429103147</v>
      </c>
      <c r="DJ203" s="6">
        <v>23792.182777465983</v>
      </c>
      <c r="DK203" s="6">
        <v>18417.012453668831</v>
      </c>
      <c r="DL203" s="6">
        <v>30187.653877255405</v>
      </c>
      <c r="DM203" s="6">
        <v>15993.323203889777</v>
      </c>
      <c r="DN203" s="6">
        <v>40435.996196369502</v>
      </c>
      <c r="DO203" s="6">
        <v>20283.649769994921</v>
      </c>
      <c r="DP203" s="6">
        <v>24446.684629615116</v>
      </c>
      <c r="DQ203" s="6">
        <v>28900.97379323568</v>
      </c>
      <c r="DR203" s="6">
        <v>227432.6959549243</v>
      </c>
      <c r="DS203" s="6">
        <v>112516.67265559745</v>
      </c>
      <c r="DT203" s="6">
        <v>50537.283902945936</v>
      </c>
      <c r="DU203" s="6">
        <v>10008.334557223723</v>
      </c>
      <c r="DV203" s="6">
        <v>84475.043216879552</v>
      </c>
      <c r="DW203" s="6">
        <v>22203.026640408076</v>
      </c>
      <c r="DX203" s="6">
        <v>26702.701909743511</v>
      </c>
      <c r="DY203" s="6">
        <v>14521.061396237146</v>
      </c>
      <c r="DZ203" s="6">
        <v>16566.84997703306</v>
      </c>
      <c r="EA203" s="6">
        <v>39840.269394808085</v>
      </c>
      <c r="EB203" s="6">
        <v>129122.73465730432</v>
      </c>
      <c r="EC203" s="6">
        <v>20964.210068887118</v>
      </c>
      <c r="ED203" s="6">
        <v>41819.827179430431</v>
      </c>
      <c r="EE203" s="6">
        <v>115367.59220536525</v>
      </c>
      <c r="EF203" s="6">
        <v>111495.09533238444</v>
      </c>
      <c r="EG203" s="6">
        <v>48771.170658711169</v>
      </c>
      <c r="EH203" s="6">
        <v>473755.70133184211</v>
      </c>
      <c r="EI203" s="6">
        <v>21339.970038275762</v>
      </c>
      <c r="EJ203" s="6">
        <v>6397.2507748040789</v>
      </c>
      <c r="EK203" s="6">
        <v>20472.559324667352</v>
      </c>
      <c r="EL203" s="6">
        <v>5179.3054235105501</v>
      </c>
      <c r="EM203" s="6">
        <v>188445.9907894409</v>
      </c>
      <c r="EN203" s="6">
        <v>174152.70058884719</v>
      </c>
      <c r="EO203" s="6">
        <v>824432.15622058453</v>
      </c>
      <c r="EP203" s="6">
        <v>53514.470054187928</v>
      </c>
      <c r="EQ203" s="6">
        <v>61746.934988471527</v>
      </c>
      <c r="ER203" s="6">
        <v>211954.66710777537</v>
      </c>
      <c r="ES203" s="6">
        <v>286152.7801355627</v>
      </c>
      <c r="ET203" s="6">
        <v>77099.408472930445</v>
      </c>
      <c r="EU203" s="6">
        <v>14995.719556268346</v>
      </c>
      <c r="EV203" s="6">
        <v>153255.30013837732</v>
      </c>
      <c r="EW203" s="6">
        <v>58306.41712176142</v>
      </c>
      <c r="EX203" s="6">
        <v>317039.70116928627</v>
      </c>
      <c r="EY203" s="6">
        <v>172499.36013214334</v>
      </c>
      <c r="EZ203" s="6">
        <v>201102.83998606823</v>
      </c>
      <c r="FA203" s="6">
        <v>451571.71421698236</v>
      </c>
      <c r="FB203" s="6">
        <v>124570.90721670368</v>
      </c>
      <c r="FC203" s="6">
        <v>37075.085327606466</v>
      </c>
      <c r="FD203" s="6">
        <v>56988.943996470844</v>
      </c>
      <c r="FE203" s="6">
        <v>255457.25330775336</v>
      </c>
      <c r="FF203" s="6">
        <v>206060.37053750764</v>
      </c>
      <c r="FG203" s="6">
        <v>152487.89284875707</v>
      </c>
      <c r="FH203" s="6">
        <v>6553.7218911599039</v>
      </c>
      <c r="FI203" s="6">
        <v>942597.87961709592</v>
      </c>
      <c r="FJ203" s="6">
        <v>70882.125710214488</v>
      </c>
      <c r="FK203" s="6">
        <v>190455.98786548476</v>
      </c>
      <c r="FL203" s="6">
        <v>220234.90508768329</v>
      </c>
      <c r="FM203" s="6">
        <v>984008.95401885267</v>
      </c>
      <c r="FN203" s="6">
        <v>102122.90273154878</v>
      </c>
      <c r="FO203" s="6">
        <v>186441.53404048242</v>
      </c>
      <c r="FP203" s="6">
        <v>481024.87341683905</v>
      </c>
      <c r="FQ203" s="6">
        <v>1146950.6898111301</v>
      </c>
      <c r="FR203" s="6">
        <v>1734917.9999999998</v>
      </c>
      <c r="FS203" s="6">
        <v>1837795</v>
      </c>
      <c r="FT203" s="27">
        <v>65989.543662945609</v>
      </c>
      <c r="FU203" s="27">
        <v>90984.902699491911</v>
      </c>
      <c r="FV203" s="27">
        <v>106450.11198261232</v>
      </c>
      <c r="FW203" s="27">
        <v>123492.06290570777</v>
      </c>
      <c r="FX203" s="27">
        <v>139019.68510979667</v>
      </c>
      <c r="FY203" s="27">
        <v>183900.30086333424</v>
      </c>
      <c r="FZ203" s="27">
        <v>222467.41769264181</v>
      </c>
      <c r="GA203" s="27">
        <v>340905.81117327488</v>
      </c>
      <c r="GB203" s="27">
        <v>639532.41294474725</v>
      </c>
      <c r="GC203" s="27">
        <v>177769.09754421673</v>
      </c>
      <c r="GD203" s="27">
        <v>205886.07030306937</v>
      </c>
      <c r="GE203" s="27">
        <v>258606.67678101637</v>
      </c>
      <c r="GF203" s="27">
        <v>326808.24485675589</v>
      </c>
      <c r="GG203" s="27">
        <v>553080.66148038954</v>
      </c>
      <c r="GH203" s="6">
        <v>1912759.0000000002</v>
      </c>
      <c r="GI203" s="6">
        <v>72271.000000000029</v>
      </c>
      <c r="GJ203" s="6">
        <v>607552</v>
      </c>
      <c r="GK203" s="6">
        <v>44308.000000000007</v>
      </c>
      <c r="GL203" s="6">
        <v>381399</v>
      </c>
      <c r="GM203" s="6">
        <v>857400</v>
      </c>
      <c r="GN203" s="6">
        <v>29154.999999999909</v>
      </c>
      <c r="GO203" s="6">
        <v>1530213.0000000005</v>
      </c>
      <c r="GP203" s="6"/>
      <c r="GQ203" s="6"/>
    </row>
    <row r="204" spans="2:207" x14ac:dyDescent="0.2">
      <c r="B204" s="106" t="s">
        <v>572</v>
      </c>
      <c r="C204" s="6">
        <f>C202</f>
        <v>0</v>
      </c>
      <c r="D204" s="6">
        <f t="shared" ref="D204:BO204" si="14">D202</f>
        <v>0</v>
      </c>
      <c r="E204" s="6">
        <f t="shared" si="14"/>
        <v>0</v>
      </c>
      <c r="F204" s="6">
        <f t="shared" si="14"/>
        <v>0</v>
      </c>
      <c r="G204" s="6">
        <f t="shared" si="14"/>
        <v>0</v>
      </c>
      <c r="H204" s="6">
        <f t="shared" si="14"/>
        <v>0</v>
      </c>
      <c r="I204" s="6">
        <f t="shared" si="14"/>
        <v>0</v>
      </c>
      <c r="J204" s="6">
        <f t="shared" si="14"/>
        <v>0</v>
      </c>
      <c r="K204" s="6">
        <f t="shared" si="14"/>
        <v>0</v>
      </c>
      <c r="L204" s="6">
        <f t="shared" si="14"/>
        <v>0</v>
      </c>
      <c r="M204" s="6">
        <f t="shared" si="14"/>
        <v>0</v>
      </c>
      <c r="N204" s="6">
        <f t="shared" si="14"/>
        <v>0</v>
      </c>
      <c r="O204" s="6">
        <f t="shared" si="14"/>
        <v>0</v>
      </c>
      <c r="P204" s="6">
        <f t="shared" si="14"/>
        <v>0</v>
      </c>
      <c r="Q204" s="6">
        <f t="shared" si="14"/>
        <v>0</v>
      </c>
      <c r="R204" s="6">
        <f t="shared" si="14"/>
        <v>0</v>
      </c>
      <c r="S204" s="6">
        <f t="shared" si="14"/>
        <v>0</v>
      </c>
      <c r="T204" s="6">
        <f t="shared" si="14"/>
        <v>0</v>
      </c>
      <c r="U204" s="6">
        <f t="shared" si="14"/>
        <v>0</v>
      </c>
      <c r="V204" s="6">
        <f t="shared" si="14"/>
        <v>0</v>
      </c>
      <c r="W204" s="6">
        <f t="shared" si="14"/>
        <v>0</v>
      </c>
      <c r="X204" s="6">
        <f t="shared" si="14"/>
        <v>0</v>
      </c>
      <c r="Y204" s="6">
        <f t="shared" si="14"/>
        <v>0</v>
      </c>
      <c r="Z204" s="6">
        <f t="shared" si="14"/>
        <v>0</v>
      </c>
      <c r="AA204" s="6">
        <f t="shared" si="14"/>
        <v>0</v>
      </c>
      <c r="AB204" s="6">
        <f t="shared" si="14"/>
        <v>0</v>
      </c>
      <c r="AC204" s="6">
        <f t="shared" si="14"/>
        <v>0</v>
      </c>
      <c r="AD204" s="6">
        <f t="shared" si="14"/>
        <v>0</v>
      </c>
      <c r="AE204" s="6">
        <f t="shared" si="14"/>
        <v>0</v>
      </c>
      <c r="AF204" s="6">
        <f t="shared" si="14"/>
        <v>0</v>
      </c>
      <c r="AG204" s="6">
        <f t="shared" si="14"/>
        <v>0</v>
      </c>
      <c r="AH204" s="6">
        <f t="shared" si="14"/>
        <v>0</v>
      </c>
      <c r="AI204" s="6">
        <f t="shared" si="14"/>
        <v>0</v>
      </c>
      <c r="AJ204" s="6">
        <f t="shared" si="14"/>
        <v>0</v>
      </c>
      <c r="AK204" s="6">
        <f t="shared" si="14"/>
        <v>0</v>
      </c>
      <c r="AL204" s="6">
        <f t="shared" si="14"/>
        <v>0</v>
      </c>
      <c r="AM204" s="6">
        <f t="shared" si="14"/>
        <v>0</v>
      </c>
      <c r="AN204" s="6">
        <f t="shared" si="14"/>
        <v>0</v>
      </c>
      <c r="AO204" s="6">
        <f t="shared" si="14"/>
        <v>0</v>
      </c>
      <c r="AP204" s="6">
        <f t="shared" si="14"/>
        <v>0</v>
      </c>
      <c r="AQ204" s="6">
        <f t="shared" si="14"/>
        <v>0</v>
      </c>
      <c r="AR204" s="6">
        <f t="shared" si="14"/>
        <v>0</v>
      </c>
      <c r="AS204" s="6">
        <f t="shared" si="14"/>
        <v>0</v>
      </c>
      <c r="AT204" s="6">
        <f t="shared" si="14"/>
        <v>0</v>
      </c>
      <c r="AU204" s="6">
        <f t="shared" si="14"/>
        <v>0</v>
      </c>
      <c r="AV204" s="6">
        <f t="shared" si="14"/>
        <v>0</v>
      </c>
      <c r="AW204" s="6">
        <f t="shared" si="14"/>
        <v>0</v>
      </c>
      <c r="AX204" s="6">
        <f t="shared" si="14"/>
        <v>0</v>
      </c>
      <c r="AY204" s="6">
        <f t="shared" si="14"/>
        <v>0</v>
      </c>
      <c r="AZ204" s="6">
        <f t="shared" si="14"/>
        <v>0</v>
      </c>
      <c r="BA204" s="6">
        <f t="shared" si="14"/>
        <v>0</v>
      </c>
      <c r="BB204" s="6">
        <f t="shared" si="14"/>
        <v>0</v>
      </c>
      <c r="BC204" s="6">
        <f t="shared" si="14"/>
        <v>0</v>
      </c>
      <c r="BD204" s="6">
        <f t="shared" si="14"/>
        <v>0</v>
      </c>
      <c r="BE204" s="6">
        <f t="shared" si="14"/>
        <v>0</v>
      </c>
      <c r="BF204" s="6">
        <f t="shared" si="14"/>
        <v>0</v>
      </c>
      <c r="BG204" s="6">
        <f t="shared" si="14"/>
        <v>0</v>
      </c>
      <c r="BH204" s="6">
        <f t="shared" si="14"/>
        <v>0</v>
      </c>
      <c r="BI204" s="6">
        <f t="shared" si="14"/>
        <v>0</v>
      </c>
      <c r="BJ204" s="6">
        <f t="shared" si="14"/>
        <v>0</v>
      </c>
      <c r="BK204" s="6">
        <f t="shared" si="14"/>
        <v>0</v>
      </c>
      <c r="BL204" s="6">
        <f t="shared" si="14"/>
        <v>0</v>
      </c>
      <c r="BM204" s="6">
        <f t="shared" si="14"/>
        <v>16097.646181228156</v>
      </c>
      <c r="BN204" s="6">
        <f t="shared" si="14"/>
        <v>1958.651685250388</v>
      </c>
      <c r="BO204" s="6">
        <f t="shared" si="14"/>
        <v>426.37965291720144</v>
      </c>
      <c r="BP204" s="6">
        <f t="shared" ref="BP204:EA204" si="15">BP202</f>
        <v>153.95170191448764</v>
      </c>
      <c r="BQ204" s="6">
        <f t="shared" si="15"/>
        <v>2970.1168593936432</v>
      </c>
      <c r="BR204" s="6">
        <f t="shared" si="15"/>
        <v>1647.330422444468</v>
      </c>
      <c r="BS204" s="6">
        <f t="shared" si="15"/>
        <v>140718.30201416937</v>
      </c>
      <c r="BT204" s="6">
        <f t="shared" si="15"/>
        <v>29.069553445545747</v>
      </c>
      <c r="BU204" s="6">
        <f t="shared" si="15"/>
        <v>0</v>
      </c>
      <c r="BV204" s="6">
        <f t="shared" si="15"/>
        <v>8907.5661945014072</v>
      </c>
      <c r="BW204" s="6">
        <f t="shared" si="15"/>
        <v>4487.0671394259225</v>
      </c>
      <c r="BX204" s="6">
        <f t="shared" si="15"/>
        <v>1835.3371457678218</v>
      </c>
      <c r="BY204" s="6">
        <f t="shared" si="15"/>
        <v>2414.9759880919096</v>
      </c>
      <c r="BZ204" s="6">
        <f t="shared" si="15"/>
        <v>12129.868989180941</v>
      </c>
      <c r="CA204" s="6">
        <f t="shared" si="15"/>
        <v>2647.2422168784792</v>
      </c>
      <c r="CB204" s="6">
        <f t="shared" si="15"/>
        <v>5027.600426760041</v>
      </c>
      <c r="CC204" s="6">
        <f t="shared" si="15"/>
        <v>1468.8636885544649</v>
      </c>
      <c r="CD204" s="6">
        <f t="shared" si="15"/>
        <v>1735.2276221928287</v>
      </c>
      <c r="CE204" s="6">
        <f t="shared" si="15"/>
        <v>2586.4877213893155</v>
      </c>
      <c r="CF204" s="6">
        <f t="shared" si="15"/>
        <v>1569.9987766833228</v>
      </c>
      <c r="CG204" s="6">
        <f t="shared" si="15"/>
        <v>1938.8567972357562</v>
      </c>
      <c r="CH204" s="6">
        <f t="shared" si="15"/>
        <v>388.41903641614289</v>
      </c>
      <c r="CI204" s="6">
        <f t="shared" si="15"/>
        <v>5115.4565674539117</v>
      </c>
      <c r="CJ204" s="6">
        <f t="shared" si="15"/>
        <v>3273.2518093907975</v>
      </c>
      <c r="CK204" s="6">
        <f t="shared" si="15"/>
        <v>1196.5985157649823</v>
      </c>
      <c r="CL204" s="6">
        <f t="shared" si="15"/>
        <v>2269.9161264787635</v>
      </c>
      <c r="CM204" s="6">
        <f t="shared" si="15"/>
        <v>5769.5290301313107</v>
      </c>
      <c r="CN204" s="6">
        <f t="shared" si="15"/>
        <v>3167.2413357148585</v>
      </c>
      <c r="CO204" s="6">
        <f t="shared" si="15"/>
        <v>521.99116680261045</v>
      </c>
      <c r="CP204" s="6">
        <f t="shared" si="15"/>
        <v>3316.1828602026021</v>
      </c>
      <c r="CQ204" s="6">
        <f t="shared" si="15"/>
        <v>3051.0493784849427</v>
      </c>
      <c r="CR204" s="6">
        <f t="shared" si="15"/>
        <v>17641.521550025289</v>
      </c>
      <c r="CS204" s="6">
        <f t="shared" si="15"/>
        <v>6488.8003308739271</v>
      </c>
      <c r="CT204" s="6">
        <f t="shared" si="15"/>
        <v>14633.092715039087</v>
      </c>
      <c r="CU204" s="6">
        <f t="shared" si="15"/>
        <v>3329.2547594673629</v>
      </c>
      <c r="CV204" s="6">
        <f t="shared" si="15"/>
        <v>15924.206486663114</v>
      </c>
      <c r="CW204" s="6">
        <f t="shared" si="15"/>
        <v>3835.0183651975249</v>
      </c>
      <c r="CX204" s="6">
        <f t="shared" si="15"/>
        <v>64335.856191830258</v>
      </c>
      <c r="CY204" s="6">
        <f t="shared" si="15"/>
        <v>42634.526143922209</v>
      </c>
      <c r="CZ204" s="6">
        <f t="shared" si="15"/>
        <v>13386.951138453764</v>
      </c>
      <c r="DA204" s="6">
        <f t="shared" si="15"/>
        <v>6973.2969672951222</v>
      </c>
      <c r="DB204" s="6">
        <f t="shared" si="15"/>
        <v>26592.63662025454</v>
      </c>
      <c r="DC204" s="6">
        <f t="shared" si="15"/>
        <v>7207.284941029623</v>
      </c>
      <c r="DD204" s="6">
        <f t="shared" si="15"/>
        <v>23080.209030222828</v>
      </c>
      <c r="DE204" s="6">
        <f t="shared" si="15"/>
        <v>8253.7603910889757</v>
      </c>
      <c r="DF204" s="6">
        <f t="shared" si="15"/>
        <v>4619.498081165555</v>
      </c>
      <c r="DG204" s="6">
        <f t="shared" si="15"/>
        <v>14496.952924653286</v>
      </c>
      <c r="DH204" s="6">
        <f t="shared" si="15"/>
        <v>2944.3923422572916</v>
      </c>
      <c r="DI204" s="6">
        <f t="shared" si="15"/>
        <v>3992.2845309397176</v>
      </c>
      <c r="DJ204" s="6">
        <f t="shared" si="15"/>
        <v>4751.6110889537131</v>
      </c>
      <c r="DK204" s="6">
        <f t="shared" si="15"/>
        <v>1078.5245732636158</v>
      </c>
      <c r="DL204" s="6">
        <f t="shared" si="15"/>
        <v>2956.2804843566792</v>
      </c>
      <c r="DM204" s="6">
        <f t="shared" si="15"/>
        <v>2949.8108111189404</v>
      </c>
      <c r="DN204" s="6">
        <f t="shared" si="15"/>
        <v>7714.9932964984127</v>
      </c>
      <c r="DO204" s="6">
        <f t="shared" si="15"/>
        <v>3112.9313807991502</v>
      </c>
      <c r="DP204" s="6">
        <f t="shared" si="15"/>
        <v>13296.168377767353</v>
      </c>
      <c r="DQ204" s="6">
        <f t="shared" si="15"/>
        <v>1791.7715408241006</v>
      </c>
      <c r="DR204" s="6">
        <f t="shared" si="15"/>
        <v>16854.623188305839</v>
      </c>
      <c r="DS204" s="6">
        <f t="shared" si="15"/>
        <v>20072.290873860653</v>
      </c>
      <c r="DT204" s="6">
        <f t="shared" si="15"/>
        <v>7232.8208476250784</v>
      </c>
      <c r="DU204" s="6">
        <f t="shared" si="15"/>
        <v>3312.4544258093242</v>
      </c>
      <c r="DV204" s="6">
        <f t="shared" si="15"/>
        <v>19238.960624272193</v>
      </c>
      <c r="DW204" s="6">
        <f t="shared" si="15"/>
        <v>14986.944684880034</v>
      </c>
      <c r="DX204" s="6">
        <f t="shared" si="15"/>
        <v>13348.448647453893</v>
      </c>
      <c r="DY204" s="6">
        <f t="shared" si="15"/>
        <v>8561.0071141432272</v>
      </c>
      <c r="DZ204" s="6">
        <f t="shared" si="15"/>
        <v>7803.5582144879836</v>
      </c>
      <c r="EA204" s="6">
        <f t="shared" si="15"/>
        <v>18704.126156919086</v>
      </c>
      <c r="EB204" s="6">
        <f t="shared" ref="EB204:FL204" si="16">EB202</f>
        <v>60706.291853762945</v>
      </c>
      <c r="EC204" s="6">
        <f t="shared" si="16"/>
        <v>7787.51538087878</v>
      </c>
      <c r="ED204" s="6">
        <f t="shared" si="16"/>
        <v>28506.439772119011</v>
      </c>
      <c r="EE204" s="6">
        <f t="shared" si="16"/>
        <v>46363.41064731095</v>
      </c>
      <c r="EF204" s="6">
        <f t="shared" si="16"/>
        <v>62704.898435854877</v>
      </c>
      <c r="EG204" s="6">
        <f t="shared" si="16"/>
        <v>27362.58520049604</v>
      </c>
      <c r="EH204" s="6">
        <f t="shared" si="16"/>
        <v>162439.19744649192</v>
      </c>
      <c r="EI204" s="6">
        <f t="shared" si="16"/>
        <v>3340.996620214401</v>
      </c>
      <c r="EJ204" s="6">
        <f t="shared" si="16"/>
        <v>2818.2353989205662</v>
      </c>
      <c r="EK204" s="6">
        <f t="shared" si="16"/>
        <v>8200.5876868557643</v>
      </c>
      <c r="EL204" s="6">
        <f t="shared" si="16"/>
        <v>2870.7662225287354</v>
      </c>
      <c r="EM204" s="6">
        <f t="shared" si="16"/>
        <v>386.14388249106179</v>
      </c>
      <c r="EN204" s="6">
        <f t="shared" si="16"/>
        <v>791.42933342655101</v>
      </c>
      <c r="EO204" s="6">
        <f t="shared" si="16"/>
        <v>948.23648589372726</v>
      </c>
      <c r="EP204" s="6">
        <f t="shared" si="16"/>
        <v>13106.630578580995</v>
      </c>
      <c r="EQ204" s="6">
        <f t="shared" si="16"/>
        <v>12894.47619145018</v>
      </c>
      <c r="ER204" s="6">
        <f t="shared" si="16"/>
        <v>33617.442240111333</v>
      </c>
      <c r="ES204" s="6">
        <f t="shared" si="16"/>
        <v>2492.7821059987104</v>
      </c>
      <c r="ET204" s="6">
        <f t="shared" si="16"/>
        <v>1320.592225138847</v>
      </c>
      <c r="EU204" s="6">
        <f t="shared" si="16"/>
        <v>1613.8432666745723</v>
      </c>
      <c r="EV204" s="6">
        <f t="shared" si="16"/>
        <v>1686.1004761454506</v>
      </c>
      <c r="EW204" s="6">
        <f t="shared" si="16"/>
        <v>508.84247636601361</v>
      </c>
      <c r="EX204" s="6">
        <f t="shared" si="16"/>
        <v>7117.285633574651</v>
      </c>
      <c r="EY204" s="6">
        <f t="shared" si="16"/>
        <v>833.28153018717967</v>
      </c>
      <c r="EZ204" s="6">
        <f t="shared" si="16"/>
        <v>1783.6768823525742</v>
      </c>
      <c r="FA204" s="6">
        <f t="shared" si="16"/>
        <v>8962.6932645856014</v>
      </c>
      <c r="FB204" s="6">
        <f t="shared" si="16"/>
        <v>196.37959363138626</v>
      </c>
      <c r="FC204" s="6">
        <f t="shared" si="16"/>
        <v>2786.509323498477</v>
      </c>
      <c r="FD204" s="6">
        <f t="shared" si="16"/>
        <v>21625.290890026961</v>
      </c>
      <c r="FE204" s="6">
        <f t="shared" si="16"/>
        <v>7591.2455211891474</v>
      </c>
      <c r="FF204" s="6">
        <f t="shared" si="16"/>
        <v>23238.905924861534</v>
      </c>
      <c r="FG204" s="6">
        <f t="shared" si="16"/>
        <v>4105.2304903723634</v>
      </c>
      <c r="FH204" s="6">
        <f t="shared" si="16"/>
        <v>1960.6970536972246</v>
      </c>
      <c r="FI204" s="6">
        <f t="shared" si="16"/>
        <v>622.02561069179467</v>
      </c>
      <c r="FJ204" s="6">
        <f t="shared" si="16"/>
        <v>1108.0886122321665</v>
      </c>
      <c r="FK204" s="6">
        <f t="shared" si="16"/>
        <v>6920.0965475035509</v>
      </c>
      <c r="FL204" s="6">
        <f t="shared" si="16"/>
        <v>15657.102747899116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</row>
  </sheetData>
  <mergeCells count="2">
    <mergeCell ref="A1:H1"/>
    <mergeCell ref="A2:H2"/>
  </mergeCells>
  <conditionalFormatting sqref="C60:BB111">
    <cfRule type="cellIs" dxfId="1" priority="5" operator="lessThan">
      <formula>0</formula>
    </cfRule>
  </conditionalFormatting>
  <conditionalFormatting sqref="GV8:GV194">
    <cfRule type="cellIs" dxfId="0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45160-66AC-4157-9D7A-6D9BCCB804E9}">
  <sheetPr>
    <tabColor rgb="FF92D050"/>
  </sheetPr>
  <dimension ref="A1:AY89"/>
  <sheetViews>
    <sheetView zoomScale="85" zoomScaleNormal="85" workbookViewId="0">
      <pane xSplit="3" ySplit="8" topLeftCell="D9" activePane="bottomRight" state="frozen"/>
      <selection pane="topRight" activeCell="D1" sqref="D1"/>
      <selection pane="bottomLeft" activeCell="A5" sqref="A5"/>
      <selection pane="bottomRight" activeCell="L8" sqref="L8"/>
    </sheetView>
  </sheetViews>
  <sheetFormatPr defaultRowHeight="12.75" outlineLevelCol="1" x14ac:dyDescent="0.2"/>
  <cols>
    <col min="1" max="1" width="6.140625" style="2" customWidth="1"/>
    <col min="2" max="2" width="52.85546875" style="2" bestFit="1" customWidth="1"/>
    <col min="3" max="3" width="11.7109375" style="2" customWidth="1"/>
    <col min="4" max="4" width="9.5703125" style="2" customWidth="1"/>
    <col min="5" max="5" width="9.28515625" style="2" customWidth="1"/>
    <col min="6" max="7" width="10.140625" style="2" bestFit="1" customWidth="1"/>
    <col min="8" max="8" width="4.7109375" style="2" customWidth="1"/>
    <col min="9" max="9" width="5.42578125" style="2" bestFit="1" customWidth="1"/>
    <col min="10" max="16" width="4.7109375" style="2" customWidth="1"/>
    <col min="17" max="18" width="8.28515625" style="2" customWidth="1"/>
    <col min="19" max="24" width="12.7109375" style="2" customWidth="1"/>
    <col min="25" max="25" width="2.7109375" style="2" hidden="1" customWidth="1" outlineLevel="1"/>
    <col min="26" max="26" width="8.7109375" style="2" hidden="1" customWidth="1" outlineLevel="1"/>
    <col min="27" max="27" width="20.7109375" style="2" hidden="1" customWidth="1" outlineLevel="1"/>
    <col min="28" max="28" width="8.7109375" style="2" hidden="1" customWidth="1" outlineLevel="1"/>
    <col min="29" max="29" width="2.7109375" style="2" hidden="1" customWidth="1" outlineLevel="1"/>
    <col min="30" max="30" width="8.7109375" style="2" hidden="1" customWidth="1" outlineLevel="1"/>
    <col min="31" max="31" width="20.7109375" style="2" hidden="1" customWidth="1" outlineLevel="1"/>
    <col min="32" max="32" width="8.7109375" style="2" hidden="1" customWidth="1" outlineLevel="1"/>
    <col min="33" max="33" width="2.7109375" style="2" customWidth="1" collapsed="1"/>
    <col min="34" max="34" width="2.7109375" style="2" hidden="1" customWidth="1" outlineLevel="1" collapsed="1"/>
    <col min="35" max="35" width="8.7109375" style="2" hidden="1" customWidth="1" outlineLevel="1"/>
    <col min="36" max="36" width="20.7109375" style="2" hidden="1" customWidth="1" outlineLevel="1"/>
    <col min="37" max="37" width="8.7109375" style="2" hidden="1" customWidth="1" outlineLevel="1"/>
    <col min="38" max="38" width="2.7109375" style="2" hidden="1" customWidth="1" outlineLevel="1"/>
    <col min="39" max="39" width="8.7109375" style="2" hidden="1" customWidth="1" outlineLevel="1"/>
    <col min="40" max="40" width="20.7109375" style="2" hidden="1" customWidth="1" outlineLevel="1"/>
    <col min="41" max="41" width="8.7109375" style="2" hidden="1" customWidth="1" outlineLevel="1"/>
    <col min="42" max="42" width="2.7109375" style="2" customWidth="1" collapsed="1"/>
    <col min="43" max="43" width="2.7109375" style="2" hidden="1" customWidth="1" outlineLevel="1"/>
    <col min="44" max="44" width="8.7109375" style="2" hidden="1" customWidth="1" outlineLevel="1"/>
    <col min="45" max="45" width="20.7109375" style="2" hidden="1" customWidth="1" outlineLevel="1"/>
    <col min="46" max="46" width="8.7109375" style="2" hidden="1" customWidth="1" outlineLevel="1"/>
    <col min="47" max="47" width="2.7109375" style="2" hidden="1" customWidth="1" outlineLevel="1"/>
    <col min="48" max="48" width="8.7109375" style="2" hidden="1" customWidth="1" outlineLevel="1"/>
    <col min="49" max="49" width="20.7109375" style="2" hidden="1" customWidth="1" outlineLevel="1"/>
    <col min="50" max="50" width="8.7109375" style="2" hidden="1" customWidth="1" outlineLevel="1"/>
    <col min="51" max="51" width="2.7109375" style="2" customWidth="1" collapsed="1"/>
    <col min="52" max="16384" width="9.140625" style="2"/>
  </cols>
  <sheetData>
    <row r="1" spans="1:50" x14ac:dyDescent="0.2">
      <c r="C1" s="213"/>
      <c r="D1" s="214" t="str">
        <f>"Q1:"&amp;VLOOKUP(Q1BaseShocks!R2,Q1BaseShocks!$A$5:$B$13,1,0)</f>
        <v>Q1:Sim_4</v>
      </c>
      <c r="E1" s="214" t="str">
        <f>"Q2:"&amp;VLOOKUP(Q2BaseShocks!$R2,Q2BaseShocks!$A$5:$B$13,1,0)</f>
        <v>Q2:Sim_4</v>
      </c>
      <c r="F1" s="214" t="str">
        <f>"Q3:"&amp;VLOOKUP(Q3BaseShocks!$R2,Q3BaseShocks!$A$5:$B$13,1,0)</f>
        <v>Q3:Sim_5</v>
      </c>
      <c r="G1" s="214" t="str">
        <f>"Q4:"&amp;VLOOKUP(Q4BaseShocks!$R2,Q4BaseShocks!$A$5:$B$13,1,0)</f>
        <v>Q4:Sim_5</v>
      </c>
      <c r="H1" s="256" t="s">
        <v>756</v>
      </c>
      <c r="I1" s="256"/>
      <c r="J1" s="256"/>
      <c r="K1" s="256"/>
      <c r="L1" s="248" t="s">
        <v>772</v>
      </c>
      <c r="M1" s="249" t="s">
        <v>697</v>
      </c>
      <c r="N1" s="249" t="s">
        <v>564</v>
      </c>
      <c r="O1" s="249" t="s">
        <v>565</v>
      </c>
      <c r="P1" s="249" t="s">
        <v>773</v>
      </c>
    </row>
    <row r="2" spans="1:50" ht="12.75" customHeight="1" x14ac:dyDescent="0.2">
      <c r="B2" s="261" t="s">
        <v>732</v>
      </c>
      <c r="C2" s="174" t="s">
        <v>712</v>
      </c>
      <c r="D2" s="217">
        <v>0</v>
      </c>
      <c r="E2" s="218">
        <v>0.5</v>
      </c>
      <c r="F2" s="217">
        <v>1</v>
      </c>
      <c r="G2" s="219">
        <v>1</v>
      </c>
      <c r="H2" s="226">
        <f ca="1">SUM(Q1Shock!T69:T172)</f>
        <v>0</v>
      </c>
      <c r="I2" s="226">
        <f ca="1">SUM(Q2Shock!T69:T172)</f>
        <v>0</v>
      </c>
      <c r="J2" s="227">
        <f ca="1">SUM(Q3Shock!T69:T172)</f>
        <v>0</v>
      </c>
      <c r="K2" s="226">
        <f ca="1">SUM(Q4Shock!T69:T172)</f>
        <v>0</v>
      </c>
      <c r="L2" s="248" t="s">
        <v>706</v>
      </c>
      <c r="M2" s="250">
        <v>-100</v>
      </c>
      <c r="N2" s="250">
        <v>-100</v>
      </c>
      <c r="O2" s="250">
        <v>-100</v>
      </c>
      <c r="P2" s="250">
        <v>-100</v>
      </c>
    </row>
    <row r="3" spans="1:50" x14ac:dyDescent="0.2">
      <c r="B3" s="261"/>
      <c r="C3" s="141" t="s">
        <v>188</v>
      </c>
      <c r="D3" s="220">
        <v>0</v>
      </c>
      <c r="E3" s="220">
        <v>0.5</v>
      </c>
      <c r="F3" s="220">
        <v>1</v>
      </c>
      <c r="G3" s="221">
        <v>1</v>
      </c>
      <c r="L3" s="248" t="s">
        <v>707</v>
      </c>
      <c r="M3" s="250">
        <v>-100</v>
      </c>
      <c r="N3" s="250">
        <v>-100</v>
      </c>
      <c r="O3" s="250">
        <v>-100</v>
      </c>
      <c r="P3" s="250">
        <v>-100</v>
      </c>
    </row>
    <row r="4" spans="1:50" x14ac:dyDescent="0.2">
      <c r="B4" s="144"/>
      <c r="C4" s="142" t="s">
        <v>713</v>
      </c>
      <c r="D4" s="222">
        <v>0</v>
      </c>
      <c r="E4" s="222">
        <v>0.5</v>
      </c>
      <c r="F4" s="222">
        <v>1</v>
      </c>
      <c r="G4" s="223">
        <v>1</v>
      </c>
      <c r="H4" s="262" t="s">
        <v>733</v>
      </c>
      <c r="I4" s="263"/>
      <c r="J4" s="263"/>
      <c r="K4" s="264"/>
      <c r="L4" s="248" t="s">
        <v>708</v>
      </c>
      <c r="M4" s="250">
        <v>-100</v>
      </c>
      <c r="N4" s="250">
        <v>-100</v>
      </c>
      <c r="O4" s="250">
        <v>-100</v>
      </c>
      <c r="P4" s="250">
        <v>-100</v>
      </c>
    </row>
    <row r="5" spans="1:50" ht="13.5" x14ac:dyDescent="0.25">
      <c r="B5" s="145"/>
      <c r="C5" s="143" t="s">
        <v>563</v>
      </c>
      <c r="D5" s="224">
        <v>0</v>
      </c>
      <c r="E5" s="224">
        <v>0.5</v>
      </c>
      <c r="F5" s="224">
        <v>1</v>
      </c>
      <c r="G5" s="225">
        <v>1</v>
      </c>
      <c r="H5" s="172">
        <v>0.25</v>
      </c>
      <c r="I5" s="172">
        <v>0.25</v>
      </c>
      <c r="J5" s="172">
        <v>0.25</v>
      </c>
      <c r="K5" s="173">
        <f>1-SUM(H5:J5)</f>
        <v>0.25</v>
      </c>
      <c r="L5" s="248" t="s">
        <v>709</v>
      </c>
      <c r="M5" s="250">
        <v>-100</v>
      </c>
      <c r="N5" s="250">
        <v>-100</v>
      </c>
      <c r="O5" s="250">
        <v>-100</v>
      </c>
      <c r="P5" s="250">
        <v>-100</v>
      </c>
    </row>
    <row r="6" spans="1:50" ht="12.75" customHeight="1" x14ac:dyDescent="0.2">
      <c r="A6" s="8"/>
      <c r="B6" s="8"/>
      <c r="C6" s="125" t="s">
        <v>595</v>
      </c>
      <c r="D6" s="257" t="s">
        <v>769</v>
      </c>
      <c r="E6" s="257"/>
      <c r="F6" s="257"/>
      <c r="G6" s="257"/>
      <c r="H6" s="258" t="s">
        <v>770</v>
      </c>
      <c r="I6" s="259"/>
      <c r="J6" s="259"/>
      <c r="K6" s="260"/>
      <c r="L6" s="265" t="s">
        <v>739</v>
      </c>
      <c r="M6" s="258" t="s">
        <v>714</v>
      </c>
      <c r="N6" s="259"/>
      <c r="O6" s="259"/>
      <c r="P6" s="260"/>
    </row>
    <row r="7" spans="1:50" x14ac:dyDescent="0.2">
      <c r="A7" s="8"/>
      <c r="B7" s="10" t="s">
        <v>576</v>
      </c>
      <c r="C7" s="125" t="s">
        <v>710</v>
      </c>
      <c r="D7" s="9" t="str">
        <f ca="1">Q1Impacts!$A$1</f>
        <v>Q1Impacts</v>
      </c>
      <c r="E7" s="9" t="str">
        <f ca="1">Q2Impacts!A1</f>
        <v>Q2Impacts</v>
      </c>
      <c r="F7" s="9" t="str">
        <f ca="1">Q3Impacts!A1</f>
        <v>Q3Impacts</v>
      </c>
      <c r="G7" s="9" t="str">
        <f ca="1">Q4Impacts!A1</f>
        <v>Q4Impacts</v>
      </c>
      <c r="H7" s="146" t="s">
        <v>706</v>
      </c>
      <c r="I7" s="147" t="s">
        <v>707</v>
      </c>
      <c r="J7" s="147" t="s">
        <v>708</v>
      </c>
      <c r="K7" s="148" t="s">
        <v>709</v>
      </c>
      <c r="L7" s="266"/>
      <c r="M7" s="169" t="s">
        <v>706</v>
      </c>
      <c r="N7" s="170" t="s">
        <v>707</v>
      </c>
      <c r="O7" s="170" t="s">
        <v>708</v>
      </c>
      <c r="P7" s="171" t="s">
        <v>709</v>
      </c>
      <c r="Y7" s="115"/>
      <c r="Z7" s="116" t="s">
        <v>630</v>
      </c>
      <c r="AA7" s="116" t="s">
        <v>630</v>
      </c>
      <c r="AB7" s="117" t="s">
        <v>308</v>
      </c>
      <c r="AC7" s="115"/>
      <c r="AD7" s="117"/>
      <c r="AE7" s="117"/>
      <c r="AF7" s="117" t="s">
        <v>308</v>
      </c>
      <c r="AG7" s="118"/>
      <c r="AH7" s="119"/>
      <c r="AI7" s="117" t="s">
        <v>631</v>
      </c>
      <c r="AJ7" s="117" t="s">
        <v>631</v>
      </c>
      <c r="AK7" s="116" t="s">
        <v>308</v>
      </c>
      <c r="AL7" s="119"/>
      <c r="AM7" s="116"/>
      <c r="AN7" s="116"/>
      <c r="AO7" s="116" t="s">
        <v>308</v>
      </c>
      <c r="AQ7" s="108"/>
      <c r="AR7" s="116" t="s">
        <v>632</v>
      </c>
      <c r="AS7" s="116" t="s">
        <v>632</v>
      </c>
      <c r="AT7" s="21" t="s">
        <v>308</v>
      </c>
      <c r="AU7" s="108"/>
      <c r="AV7" s="21"/>
      <c r="AW7" s="21"/>
      <c r="AX7" s="21" t="s">
        <v>308</v>
      </c>
    </row>
    <row r="8" spans="1:50" x14ac:dyDescent="0.2">
      <c r="A8" s="11"/>
      <c r="B8" s="11" t="str">
        <f>Q1Impacts!B184</f>
        <v>Gross (activity) output @ basic prices</v>
      </c>
      <c r="C8" s="12">
        <f>Q1Impacts!N184</f>
        <v>7924002.9999999991</v>
      </c>
      <c r="D8" s="12">
        <f ca="1">Q1Impacts!Q184</f>
        <v>0</v>
      </c>
      <c r="E8" s="12">
        <f ca="1">Q2Impacts!Q184</f>
        <v>-1465131.7582492889</v>
      </c>
      <c r="F8" s="12">
        <f ca="1">Q3Impacts!Q184</f>
        <v>-345405.95916136174</v>
      </c>
      <c r="G8" s="12">
        <f ca="1">Q4Impacts!Q184</f>
        <v>-24007.592932413721</v>
      </c>
      <c r="H8" s="149">
        <f t="shared" ref="H8:K15" ca="1" si="0">100*D8/$C8</f>
        <v>0</v>
      </c>
      <c r="I8" s="210">
        <f t="shared" ca="1" si="0"/>
        <v>-18.489793078691275</v>
      </c>
      <c r="J8" s="210">
        <f t="shared" ca="1" si="0"/>
        <v>-4.3589831952532299</v>
      </c>
      <c r="K8" s="151">
        <f t="shared" ca="1" si="0"/>
        <v>-0.30297304193869851</v>
      </c>
      <c r="L8" s="164">
        <f t="shared" ref="L8:L71" ca="1" si="1">SUMPRODUCT($D8:$G8,$H$5:$K$5)/$C8%</f>
        <v>-5.7879373289708012</v>
      </c>
      <c r="M8" s="149">
        <f ca="1">H8</f>
        <v>0</v>
      </c>
      <c r="N8" s="150">
        <f ca="1">I8-H8</f>
        <v>-18.489793078691275</v>
      </c>
      <c r="O8" s="150">
        <f t="shared" ref="O8:P8" ca="1" si="2">J8-I8</f>
        <v>14.130809883438044</v>
      </c>
      <c r="P8" s="151">
        <f t="shared" ca="1" si="2"/>
        <v>4.0560101533145314</v>
      </c>
      <c r="Y8" s="108"/>
      <c r="Z8" s="21"/>
      <c r="AA8" s="21"/>
      <c r="AB8" s="21" t="s">
        <v>585</v>
      </c>
      <c r="AC8" s="108"/>
      <c r="AD8" s="21"/>
      <c r="AE8" s="21"/>
      <c r="AF8" s="21" t="s">
        <v>582</v>
      </c>
      <c r="AH8" s="109"/>
      <c r="AI8" s="110"/>
      <c r="AJ8" s="110"/>
      <c r="AK8" s="110" t="s">
        <v>585</v>
      </c>
      <c r="AL8" s="109"/>
      <c r="AM8" s="110"/>
      <c r="AN8" s="110"/>
      <c r="AO8" s="110" t="s">
        <v>582</v>
      </c>
      <c r="AQ8" s="108"/>
      <c r="AR8" s="21"/>
      <c r="AS8" s="123" t="s">
        <v>705</v>
      </c>
      <c r="AT8" s="21" t="s">
        <v>585</v>
      </c>
      <c r="AU8" s="108"/>
      <c r="AV8" s="21"/>
      <c r="AW8" s="123" t="s">
        <v>705</v>
      </c>
      <c r="AX8" s="21" t="s">
        <v>582</v>
      </c>
    </row>
    <row r="9" spans="1:50" x14ac:dyDescent="0.2">
      <c r="A9" s="13" t="s">
        <v>626</v>
      </c>
      <c r="B9" s="13" t="str">
        <f>Q1Impacts!B185</f>
        <v>PCE</v>
      </c>
      <c r="C9" s="14">
        <f>Q1Impacts!N185</f>
        <v>2417271</v>
      </c>
      <c r="D9" s="14">
        <f ca="1">Q1Impacts!Q185</f>
        <v>0</v>
      </c>
      <c r="E9" s="14">
        <f ca="1">Q2Impacts!Q185</f>
        <v>-367638.83785399824</v>
      </c>
      <c r="F9" s="14">
        <f ca="1">Q3Impacts!Q185</f>
        <v>-108615.84934262888</v>
      </c>
      <c r="G9" s="14">
        <f ca="1">Q4Impacts!Q185</f>
        <v>-16113.128033683983</v>
      </c>
      <c r="H9" s="152">
        <f t="shared" ca="1" si="0"/>
        <v>0</v>
      </c>
      <c r="I9" s="211">
        <f t="shared" ca="1" si="0"/>
        <v>-15.208838307909962</v>
      </c>
      <c r="J9" s="211">
        <f t="shared" ca="1" si="0"/>
        <v>-4.4933252971068978</v>
      </c>
      <c r="K9" s="154">
        <f t="shared" ca="1" si="0"/>
        <v>-0.6665834337020542</v>
      </c>
      <c r="L9" s="165">
        <f t="shared" ca="1" si="1"/>
        <v>-5.0921867596797288</v>
      </c>
      <c r="M9" s="152">
        <f t="shared" ref="M9:M72" ca="1" si="3">H9</f>
        <v>0</v>
      </c>
      <c r="N9" s="153">
        <f t="shared" ref="N9:N72" ca="1" si="4">I9-H9</f>
        <v>-15.208838307909962</v>
      </c>
      <c r="O9" s="153">
        <f t="shared" ref="O9:O72" ca="1" si="5">J9-I9</f>
        <v>10.715513010803065</v>
      </c>
      <c r="P9" s="154">
        <f t="shared" ref="P9:P72" ca="1" si="6">K9-J9</f>
        <v>3.8267418634048438</v>
      </c>
      <c r="Y9" s="108">
        <v>1</v>
      </c>
      <c r="Z9" s="6" t="str">
        <f ca="1">Q1Impacts!$AW8</f>
        <v>aagri</v>
      </c>
      <c r="AA9" s="6" t="str">
        <f ca="1">VLOOKUP(Q1Impacts!$AW8,Notes!$A$12:$B$206,2,0)</f>
        <v>Agriculture</v>
      </c>
      <c r="AB9" s="6">
        <f ca="1">Q1Impacts!$AX8</f>
        <v>0</v>
      </c>
      <c r="AC9" s="108">
        <v>1</v>
      </c>
      <c r="AD9" s="6" t="str">
        <f ca="1">Q1Impacts!$AY8</f>
        <v>aagri</v>
      </c>
      <c r="AE9" s="6" t="str">
        <f ca="1">VLOOKUP(Q1Impacts!$AY8,Notes!$A$12:$B$206,2,0)</f>
        <v>Agriculture</v>
      </c>
      <c r="AF9" s="6">
        <f ca="1">Q1Impacts!$AZ8</f>
        <v>0</v>
      </c>
      <c r="AH9" s="109">
        <v>1</v>
      </c>
      <c r="AI9" s="6" t="str">
        <f ca="1">Q2Impacts!$AW8</f>
        <v>anobs</v>
      </c>
      <c r="AJ9" s="6" t="str">
        <f ca="1">VLOOKUP(Q2Impacts!$AW8,Notes!$A$12:$B$206,2,0)</f>
        <v>Non-observed, informal, non-profit, households,</v>
      </c>
      <c r="AK9" s="6">
        <f ca="1">Q2Impacts!$AX8</f>
        <v>-78981.574398384371</v>
      </c>
      <c r="AL9" s="109">
        <v>1</v>
      </c>
      <c r="AM9" s="6" t="str">
        <f ca="1">Q2Impacts!$AY8</f>
        <v>acnst</v>
      </c>
      <c r="AN9" s="6" t="str">
        <f ca="1">VLOOKUP(Q2Impacts!$AY8,Notes!$A$12:$B$206,2,0)</f>
        <v>Construction</v>
      </c>
      <c r="AO9" s="6">
        <f ca="1">Q2Impacts!$AZ8</f>
        <v>-421.59512604232003</v>
      </c>
      <c r="AQ9" s="108">
        <v>1</v>
      </c>
      <c r="AR9" s="6" t="str">
        <f ca="1">Q3Impacts!$AW8</f>
        <v>anobs</v>
      </c>
      <c r="AS9" s="6" t="str">
        <f ca="1">VLOOKUP(Q3Impacts!$AW8,Notes!$A$12:$B$206,2,0)</f>
        <v>Non-observed, informal, non-profit, households,</v>
      </c>
      <c r="AT9" s="6">
        <f ca="1">Q3Impacts!$AX8</f>
        <v>-17964.798472587987</v>
      </c>
      <c r="AU9" s="108">
        <v>1</v>
      </c>
      <c r="AV9" s="6" t="str">
        <f ca="1">Q3Impacts!$AY8</f>
        <v>acnst</v>
      </c>
      <c r="AW9" s="6" t="str">
        <f ca="1">VLOOKUP(Q3Impacts!$AY8,Notes!$A$12:$B$206,2,0)</f>
        <v>Construction</v>
      </c>
      <c r="AX9" s="6">
        <f ca="1">Q3Impacts!$AZ8</f>
        <v>-89.826380045684516</v>
      </c>
    </row>
    <row r="10" spans="1:50" x14ac:dyDescent="0.2">
      <c r="A10" s="13" t="s">
        <v>627</v>
      </c>
      <c r="B10" s="13" t="str">
        <f>Q1Impacts!B186</f>
        <v>GE</v>
      </c>
      <c r="C10" s="14">
        <f>Q1Impacts!N186</f>
        <v>828934</v>
      </c>
      <c r="D10" s="14">
        <f ca="1">Q1Impacts!Q186</f>
        <v>0</v>
      </c>
      <c r="E10" s="14">
        <f ca="1">Q2Impacts!Q186</f>
        <v>0</v>
      </c>
      <c r="F10" s="14">
        <f ca="1">Q3Impacts!Q186</f>
        <v>0</v>
      </c>
      <c r="G10" s="14">
        <f ca="1">Q4Impacts!Q186</f>
        <v>0</v>
      </c>
      <c r="H10" s="152">
        <f t="shared" ca="1" si="0"/>
        <v>0</v>
      </c>
      <c r="I10" s="211">
        <f t="shared" ca="1" si="0"/>
        <v>0</v>
      </c>
      <c r="J10" s="211">
        <f t="shared" ca="1" si="0"/>
        <v>0</v>
      </c>
      <c r="K10" s="154">
        <f t="shared" ca="1" si="0"/>
        <v>0</v>
      </c>
      <c r="L10" s="165">
        <f t="shared" ca="1" si="1"/>
        <v>0</v>
      </c>
      <c r="M10" s="152">
        <f t="shared" ca="1" si="3"/>
        <v>0</v>
      </c>
      <c r="N10" s="153">
        <f t="shared" ca="1" si="4"/>
        <v>0</v>
      </c>
      <c r="O10" s="153">
        <f t="shared" ca="1" si="5"/>
        <v>0</v>
      </c>
      <c r="P10" s="154">
        <f t="shared" ca="1" si="6"/>
        <v>0</v>
      </c>
      <c r="Y10" s="108">
        <v>2</v>
      </c>
      <c r="Z10" s="6" t="e">
        <f ca="1">Q1Impacts!$AW9</f>
        <v>#N/A</v>
      </c>
      <c r="AA10" s="6" t="e">
        <f ca="1">VLOOKUP(Q1Impacts!$AW9,Notes!$A$12:$B$206,2,0)</f>
        <v>#N/A</v>
      </c>
      <c r="AB10" s="6" t="e">
        <f ca="1">Q1Impacts!$AX9</f>
        <v>#N/A</v>
      </c>
      <c r="AC10" s="108">
        <v>2</v>
      </c>
      <c r="AD10" s="6" t="e">
        <f ca="1">Q1Impacts!$AY9</f>
        <v>#N/A</v>
      </c>
      <c r="AE10" s="6" t="e">
        <f ca="1">VLOOKUP(Q1Impacts!$AY9,Notes!$A$12:$B$206,2,0)</f>
        <v>#N/A</v>
      </c>
      <c r="AF10" s="6" t="e">
        <f ca="1">Q1Impacts!$AZ9</f>
        <v>#N/A</v>
      </c>
      <c r="AH10" s="109">
        <v>2</v>
      </c>
      <c r="AI10" s="6" t="str">
        <f ca="1">Q2Impacts!$AW9</f>
        <v>altrp</v>
      </c>
      <c r="AJ10" s="6" t="str">
        <f ca="1">VLOOKUP(Q2Impacts!$AW9,Notes!$A$12:$B$206,2,0)</f>
        <v>Land transport, transport via pipe lines</v>
      </c>
      <c r="AK10" s="6">
        <f ca="1">Q2Impacts!$AX9</f>
        <v>-49125.362867223877</v>
      </c>
      <c r="AL10" s="109">
        <v>2</v>
      </c>
      <c r="AM10" s="6" t="str">
        <f ca="1">Q2Impacts!$AY9</f>
        <v>artrd</v>
      </c>
      <c r="AN10" s="6" t="str">
        <f ca="1">VLOOKUP(Q2Impacts!$AY9,Notes!$A$12:$B$206,2,0)</f>
        <v>Retail trade</v>
      </c>
      <c r="AO10" s="6">
        <f ca="1">Q2Impacts!$AZ9</f>
        <v>-261.24972002283062</v>
      </c>
      <c r="AQ10" s="108">
        <v>2</v>
      </c>
      <c r="AR10" s="6" t="str">
        <f ca="1">Q3Impacts!$AW9</f>
        <v>altrp</v>
      </c>
      <c r="AS10" s="6" t="str">
        <f ca="1">VLOOKUP(Q3Impacts!$AW9,Notes!$A$12:$B$206,2,0)</f>
        <v>Land transport, transport via pipe lines</v>
      </c>
      <c r="AT10" s="6">
        <f ca="1">Q3Impacts!$AX9</f>
        <v>-15310.089606255535</v>
      </c>
      <c r="AU10" s="108">
        <v>2</v>
      </c>
      <c r="AV10" s="6" t="str">
        <f ca="1">Q3Impacts!$AY9</f>
        <v>artrd</v>
      </c>
      <c r="AW10" s="6" t="str">
        <f ca="1">VLOOKUP(Q3Impacts!$AY9,Notes!$A$12:$B$206,2,0)</f>
        <v>Retail trade</v>
      </c>
      <c r="AX10" s="6">
        <f ca="1">Q3Impacts!$AZ9</f>
        <v>-60.739664090703705</v>
      </c>
    </row>
    <row r="11" spans="1:50" x14ac:dyDescent="0.2">
      <c r="A11" s="13"/>
      <c r="B11" s="13" t="str">
        <f>Q1Impacts!B187</f>
        <v>GDFI</v>
      </c>
      <c r="C11" s="14">
        <f>Q1Impacts!N187</f>
        <v>828245</v>
      </c>
      <c r="D11" s="14">
        <f ca="1">Q1Impacts!Q187</f>
        <v>0</v>
      </c>
      <c r="E11" s="14">
        <f ca="1">Q2Impacts!Q187</f>
        <v>-314677.5915948794</v>
      </c>
      <c r="F11" s="14">
        <f ca="1">Q3Impacts!Q187</f>
        <v>-62935.518318975868</v>
      </c>
      <c r="G11" s="14">
        <f ca="1">Q4Impacts!Q187</f>
        <v>0</v>
      </c>
      <c r="H11" s="152">
        <f t="shared" ca="1" si="0"/>
        <v>0</v>
      </c>
      <c r="I11" s="211">
        <f t="shared" ca="1" si="0"/>
        <v>-37.99329806939727</v>
      </c>
      <c r="J11" s="211">
        <f t="shared" ca="1" si="0"/>
        <v>-7.5986596138794518</v>
      </c>
      <c r="K11" s="154">
        <f t="shared" ca="1" si="0"/>
        <v>0</v>
      </c>
      <c r="L11" s="165">
        <f t="shared" ca="1" si="1"/>
        <v>-11.397989420819179</v>
      </c>
      <c r="M11" s="152">
        <f t="shared" ca="1" si="3"/>
        <v>0</v>
      </c>
      <c r="N11" s="153">
        <f t="shared" ca="1" si="4"/>
        <v>-37.99329806939727</v>
      </c>
      <c r="O11" s="153">
        <f t="shared" ca="1" si="5"/>
        <v>30.394638455517818</v>
      </c>
      <c r="P11" s="154">
        <f t="shared" ca="1" si="6"/>
        <v>7.5986596138794518</v>
      </c>
      <c r="Y11" s="108">
        <v>3</v>
      </c>
      <c r="Z11" s="6" t="e">
        <f ca="1">Q1Impacts!$AW10</f>
        <v>#N/A</v>
      </c>
      <c r="AA11" s="6" t="e">
        <f ca="1">VLOOKUP(Q1Impacts!$AW10,Notes!$A$12:$B$206,2,0)</f>
        <v>#N/A</v>
      </c>
      <c r="AB11" s="6" t="e">
        <f ca="1">Q1Impacts!$AX10</f>
        <v>#N/A</v>
      </c>
      <c r="AC11" s="108">
        <v>3</v>
      </c>
      <c r="AD11" s="6" t="e">
        <f ca="1">Q1Impacts!$AY10</f>
        <v>#N/A</v>
      </c>
      <c r="AE11" s="6" t="e">
        <f ca="1">VLOOKUP(Q1Impacts!$AY10,Notes!$A$12:$B$206,2,0)</f>
        <v>#N/A</v>
      </c>
      <c r="AF11" s="6" t="e">
        <f ca="1">Q1Impacts!$AZ10</f>
        <v>#N/A</v>
      </c>
      <c r="AH11" s="109">
        <v>3</v>
      </c>
      <c r="AI11" s="6" t="str">
        <f ca="1">Q2Impacts!$AW10</f>
        <v>acnst</v>
      </c>
      <c r="AJ11" s="6" t="str">
        <f ca="1">VLOOKUP(Q2Impacts!$AW10,Notes!$A$12:$B$206,2,0)</f>
        <v>Construction</v>
      </c>
      <c r="AK11" s="6">
        <f ca="1">Q2Impacts!$AX10</f>
        <v>-41478.896179582065</v>
      </c>
      <c r="AL11" s="109">
        <v>3</v>
      </c>
      <c r="AM11" s="6" t="str">
        <f ca="1">Q2Impacts!$AY10</f>
        <v>aobus</v>
      </c>
      <c r="AN11" s="6" t="str">
        <f ca="1">VLOOKUP(Q2Impacts!$AY10,Notes!$A$12:$B$206,2,0)</f>
        <v>Other business activities</v>
      </c>
      <c r="AO11" s="6">
        <f ca="1">Q2Impacts!$AZ10</f>
        <v>-228.10289590869496</v>
      </c>
      <c r="AQ11" s="108">
        <v>3</v>
      </c>
      <c r="AR11" s="6" t="str">
        <f ca="1">Q3Impacts!$AW10</f>
        <v>awtrd</v>
      </c>
      <c r="AS11" s="6" t="str">
        <f ca="1">VLOOKUP(Q3Impacts!$AW10,Notes!$A$12:$B$206,2,0)</f>
        <v>Wholesale trade, commission trade</v>
      </c>
      <c r="AT11" s="6">
        <f ca="1">Q3Impacts!$AX10</f>
        <v>-9477.9145412218477</v>
      </c>
      <c r="AU11" s="108">
        <v>3</v>
      </c>
      <c r="AV11" s="6" t="str">
        <f ca="1">Q3Impacts!$AY10</f>
        <v>aobus</v>
      </c>
      <c r="AW11" s="6" t="str">
        <f ca="1">VLOOKUP(Q3Impacts!$AY10,Notes!$A$12:$B$206,2,0)</f>
        <v>Other business activities</v>
      </c>
      <c r="AX11" s="6">
        <f ca="1">Q3Impacts!$AZ10</f>
        <v>-52.974560456153185</v>
      </c>
    </row>
    <row r="12" spans="1:50" x14ac:dyDescent="0.2">
      <c r="A12" s="13"/>
      <c r="B12" s="13" t="str">
        <f>Q1Impacts!B188</f>
        <v>DSTK</v>
      </c>
      <c r="C12" s="14">
        <f>Q1Impacts!N188</f>
        <v>29154.999999999909</v>
      </c>
      <c r="D12" s="14">
        <f>Q1Impacts!Q188</f>
        <v>0</v>
      </c>
      <c r="E12" s="14">
        <f>Q2Impacts!Q188</f>
        <v>0</v>
      </c>
      <c r="F12" s="14">
        <f>Q3Impacts!Q188</f>
        <v>0</v>
      </c>
      <c r="G12" s="14">
        <f>Q4Impacts!Q188</f>
        <v>0</v>
      </c>
      <c r="H12" s="152">
        <f t="shared" si="0"/>
        <v>0</v>
      </c>
      <c r="I12" s="211">
        <f t="shared" si="0"/>
        <v>0</v>
      </c>
      <c r="J12" s="211">
        <f t="shared" si="0"/>
        <v>0</v>
      </c>
      <c r="K12" s="154">
        <f t="shared" si="0"/>
        <v>0</v>
      </c>
      <c r="L12" s="165">
        <f t="shared" si="1"/>
        <v>0</v>
      </c>
      <c r="M12" s="152">
        <f t="shared" si="3"/>
        <v>0</v>
      </c>
      <c r="N12" s="153">
        <f t="shared" si="4"/>
        <v>0</v>
      </c>
      <c r="O12" s="153">
        <f t="shared" si="5"/>
        <v>0</v>
      </c>
      <c r="P12" s="154">
        <f t="shared" si="6"/>
        <v>0</v>
      </c>
      <c r="Y12" s="108">
        <v>4</v>
      </c>
      <c r="Z12" s="6" t="e">
        <f ca="1">Q1Impacts!$AW11</f>
        <v>#N/A</v>
      </c>
      <c r="AA12" s="6" t="e">
        <f ca="1">VLOOKUP(Q1Impacts!$AW11,Notes!$A$12:$B$206,2,0)</f>
        <v>#N/A</v>
      </c>
      <c r="AB12" s="6" t="e">
        <f ca="1">Q1Impacts!$AX11</f>
        <v>#N/A</v>
      </c>
      <c r="AC12" s="108">
        <v>4</v>
      </c>
      <c r="AD12" s="6" t="e">
        <f ca="1">Q1Impacts!$AY11</f>
        <v>#N/A</v>
      </c>
      <c r="AE12" s="6" t="e">
        <f ca="1">VLOOKUP(Q1Impacts!$AY11,Notes!$A$12:$B$206,2,0)</f>
        <v>#N/A</v>
      </c>
      <c r="AF12" s="6" t="e">
        <f ca="1">Q1Impacts!$AZ11</f>
        <v>#N/A</v>
      </c>
      <c r="AH12" s="109">
        <v>4</v>
      </c>
      <c r="AI12" s="6" t="str">
        <f ca="1">Q2Impacts!$AW11</f>
        <v>awtrd</v>
      </c>
      <c r="AJ12" s="6" t="str">
        <f ca="1">VLOOKUP(Q2Impacts!$AW11,Notes!$A$12:$B$206,2,0)</f>
        <v>Wholesale trade, commission trade</v>
      </c>
      <c r="AK12" s="6">
        <f ca="1">Q2Impacts!$AX11</f>
        <v>-40775.712978289739</v>
      </c>
      <c r="AL12" s="109">
        <v>4</v>
      </c>
      <c r="AM12" s="6" t="str">
        <f ca="1">Q2Impacts!$AY11</f>
        <v>aeduc</v>
      </c>
      <c r="AN12" s="6" t="str">
        <f ca="1">VLOOKUP(Q2Impacts!$AY11,Notes!$A$12:$B$206,2,0)</f>
        <v>Education</v>
      </c>
      <c r="AO12" s="6">
        <f ca="1">Q2Impacts!$AZ11</f>
        <v>-93.73607722581005</v>
      </c>
      <c r="AQ12" s="108">
        <v>4</v>
      </c>
      <c r="AR12" s="6" t="str">
        <f ca="1">Q3Impacts!$AW11</f>
        <v>acnst</v>
      </c>
      <c r="AS12" s="6" t="str">
        <f ca="1">VLOOKUP(Q3Impacts!$AW11,Notes!$A$12:$B$206,2,0)</f>
        <v>Construction</v>
      </c>
      <c r="AT12" s="6">
        <f ca="1">Q3Impacts!$AX11</f>
        <v>-8837.6237341240576</v>
      </c>
      <c r="AU12" s="108">
        <v>4</v>
      </c>
      <c r="AV12" s="6" t="str">
        <f ca="1">Q3Impacts!$AY11</f>
        <v>aagri</v>
      </c>
      <c r="AW12" s="6" t="str">
        <f ca="1">VLOOKUP(Q3Impacts!$AY11,Notes!$A$12:$B$206,2,0)</f>
        <v>Agriculture</v>
      </c>
      <c r="AX12" s="6">
        <f ca="1">Q3Impacts!$AZ11</f>
        <v>-20.376282769320255</v>
      </c>
    </row>
    <row r="13" spans="1:50" x14ac:dyDescent="0.2">
      <c r="A13" s="13"/>
      <c r="B13" s="13" t="str">
        <f>Q1Impacts!B189</f>
        <v>Exports</v>
      </c>
      <c r="C13" s="14">
        <f>Q1Impacts!N189</f>
        <v>1221748.0000000007</v>
      </c>
      <c r="D13" s="14">
        <f ca="1">Q1Impacts!Q189</f>
        <v>0</v>
      </c>
      <c r="E13" s="14">
        <f ca="1">Q2Impacts!Q189</f>
        <v>-330755.44555476331</v>
      </c>
      <c r="F13" s="14">
        <f ca="1">Q3Impacts!Q189</f>
        <v>-66151.089110952671</v>
      </c>
      <c r="G13" s="14">
        <f ca="1">Q4Impacts!Q189</f>
        <v>0</v>
      </c>
      <c r="H13" s="152">
        <f t="shared" ca="1" si="0"/>
        <v>0</v>
      </c>
      <c r="I13" s="211">
        <f t="shared" ca="1" si="0"/>
        <v>-27.072313239290189</v>
      </c>
      <c r="J13" s="211">
        <f t="shared" ca="1" si="0"/>
        <v>-5.4144626478580387</v>
      </c>
      <c r="K13" s="154">
        <f t="shared" ca="1" si="0"/>
        <v>0</v>
      </c>
      <c r="L13" s="165">
        <f t="shared" ca="1" si="1"/>
        <v>-8.1216939717870584</v>
      </c>
      <c r="M13" s="152">
        <f t="shared" ca="1" si="3"/>
        <v>0</v>
      </c>
      <c r="N13" s="153">
        <f t="shared" ca="1" si="4"/>
        <v>-27.072313239290189</v>
      </c>
      <c r="O13" s="153">
        <f t="shared" ca="1" si="5"/>
        <v>21.657850591432151</v>
      </c>
      <c r="P13" s="154">
        <f t="shared" ca="1" si="6"/>
        <v>5.4144626478580387</v>
      </c>
      <c r="Y13" s="108">
        <v>5</v>
      </c>
      <c r="Z13" s="6" t="e">
        <f ca="1">Q1Impacts!$AW12</f>
        <v>#N/A</v>
      </c>
      <c r="AA13" s="6" t="e">
        <f ca="1">VLOOKUP(Q1Impacts!$AW12,Notes!$A$12:$B$206,2,0)</f>
        <v>#N/A</v>
      </c>
      <c r="AB13" s="6" t="e">
        <f ca="1">Q1Impacts!$AX12</f>
        <v>#N/A</v>
      </c>
      <c r="AC13" s="108">
        <v>5</v>
      </c>
      <c r="AD13" s="6" t="e">
        <f ca="1">Q1Impacts!$AY12</f>
        <v>#N/A</v>
      </c>
      <c r="AE13" s="6" t="e">
        <f ca="1">VLOOKUP(Q1Impacts!$AY12,Notes!$A$12:$B$206,2,0)</f>
        <v>#N/A</v>
      </c>
      <c r="AF13" s="6" t="e">
        <f ca="1">Q1Impacts!$AZ12</f>
        <v>#N/A</v>
      </c>
      <c r="AH13" s="109">
        <v>5</v>
      </c>
      <c r="AI13" s="6" t="str">
        <f ca="1">Q2Impacts!$AW12</f>
        <v>artrd</v>
      </c>
      <c r="AJ13" s="6" t="str">
        <f ca="1">VLOOKUP(Q2Impacts!$AW12,Notes!$A$12:$B$206,2,0)</f>
        <v>Retail trade</v>
      </c>
      <c r="AK13" s="6">
        <f ca="1">Q2Impacts!$AX12</f>
        <v>-33151.511354739065</v>
      </c>
      <c r="AL13" s="109">
        <v>5</v>
      </c>
      <c r="AM13" s="6" t="str">
        <f ca="1">Q2Impacts!$AY12</f>
        <v>anobs</v>
      </c>
      <c r="AN13" s="6" t="str">
        <f ca="1">VLOOKUP(Q2Impacts!$AY12,Notes!$A$12:$B$206,2,0)</f>
        <v>Non-observed, informal, non-profit, households,</v>
      </c>
      <c r="AO13" s="6">
        <f ca="1">Q2Impacts!$AZ12</f>
        <v>-87.101710552174438</v>
      </c>
      <c r="AQ13" s="108">
        <v>5</v>
      </c>
      <c r="AR13" s="6" t="str">
        <f ca="1">Q3Impacts!$AW12</f>
        <v>artrd</v>
      </c>
      <c r="AS13" s="6" t="str">
        <f ca="1">VLOOKUP(Q3Impacts!$AW12,Notes!$A$12:$B$206,2,0)</f>
        <v>Retail trade</v>
      </c>
      <c r="AT13" s="6">
        <f ca="1">Q3Impacts!$AX12</f>
        <v>-7707.6127148003497</v>
      </c>
      <c r="AU13" s="108">
        <v>5</v>
      </c>
      <c r="AV13" s="6" t="str">
        <f ca="1">Q3Impacts!$AY12</f>
        <v>aeduc</v>
      </c>
      <c r="AW13" s="6" t="str">
        <f ca="1">VLOOKUP(Q3Impacts!$AY12,Notes!$A$12:$B$206,2,0)</f>
        <v>Education</v>
      </c>
      <c r="AX13" s="6">
        <f ca="1">Q3Impacts!$AZ12</f>
        <v>-20.015287292701505</v>
      </c>
    </row>
    <row r="14" spans="1:50" x14ac:dyDescent="0.2">
      <c r="A14" s="13"/>
      <c r="B14" s="13" t="str">
        <f>Q1Impacts!B190</f>
        <v>Imports</v>
      </c>
      <c r="C14" s="14">
        <f>Q1Impacts!N190</f>
        <v>1273933.0000000007</v>
      </c>
      <c r="D14" s="14">
        <f ca="1">Q1Impacts!Q190</f>
        <v>0</v>
      </c>
      <c r="E14" s="14">
        <f ca="1">Q2Impacts!Q190</f>
        <v>-315873.46827399515</v>
      </c>
      <c r="F14" s="14">
        <f ca="1">Q3Impacts!Q190</f>
        <v>-73526.428159193383</v>
      </c>
      <c r="G14" s="14">
        <f ca="1">Q4Impacts!Q190</f>
        <v>-4806.9895537649481</v>
      </c>
      <c r="H14" s="152">
        <f t="shared" ca="1" si="0"/>
        <v>0</v>
      </c>
      <c r="I14" s="211">
        <f t="shared" ca="1" si="0"/>
        <v>-24.795139797304486</v>
      </c>
      <c r="J14" s="211">
        <f t="shared" ca="1" si="0"/>
        <v>-5.7716087234723759</v>
      </c>
      <c r="K14" s="154">
        <f t="shared" ca="1" si="0"/>
        <v>-0.37733456577111552</v>
      </c>
      <c r="L14" s="165">
        <f t="shared" ca="1" si="1"/>
        <v>-7.7360207716369942</v>
      </c>
      <c r="M14" s="152">
        <f t="shared" ca="1" si="3"/>
        <v>0</v>
      </c>
      <c r="N14" s="153">
        <f t="shared" ca="1" si="4"/>
        <v>-24.795139797304486</v>
      </c>
      <c r="O14" s="153">
        <f t="shared" ca="1" si="5"/>
        <v>19.02353107383211</v>
      </c>
      <c r="P14" s="154">
        <f t="shared" ca="1" si="6"/>
        <v>5.3942741577012603</v>
      </c>
      <c r="Y14" s="108">
        <v>6</v>
      </c>
      <c r="Z14" s="6" t="e">
        <f ca="1">Q1Impacts!$AW13</f>
        <v>#N/A</v>
      </c>
      <c r="AA14" s="6" t="e">
        <f ca="1">VLOOKUP(Q1Impacts!$AW13,Notes!$A$12:$B$206,2,0)</f>
        <v>#N/A</v>
      </c>
      <c r="AB14" s="6" t="e">
        <f ca="1">Q1Impacts!$AX13</f>
        <v>#N/A</v>
      </c>
      <c r="AC14" s="108">
        <v>6</v>
      </c>
      <c r="AD14" s="6" t="e">
        <f ca="1">Q1Impacts!$AY13</f>
        <v>#N/A</v>
      </c>
      <c r="AE14" s="6" t="e">
        <f ca="1">VLOOKUP(Q1Impacts!$AY13,Notes!$A$12:$B$206,2,0)</f>
        <v>#N/A</v>
      </c>
      <c r="AF14" s="6" t="e">
        <f ca="1">Q1Impacts!$AZ13</f>
        <v>#N/A</v>
      </c>
      <c r="AH14" s="109">
        <v>6</v>
      </c>
      <c r="AI14" s="6" t="str">
        <f ca="1">Q2Impacts!$AW13</f>
        <v>areal</v>
      </c>
      <c r="AJ14" s="6" t="str">
        <f ca="1">VLOOKUP(Q2Impacts!$AW13,Notes!$A$12:$B$206,2,0)</f>
        <v>Real estate activities</v>
      </c>
      <c r="AK14" s="6">
        <f ca="1">Q2Impacts!$AX13</f>
        <v>-28683.254135410778</v>
      </c>
      <c r="AL14" s="109">
        <v>6</v>
      </c>
      <c r="AM14" s="6" t="str">
        <f ca="1">Q2Impacts!$AY13</f>
        <v>aagri</v>
      </c>
      <c r="AN14" s="6" t="str">
        <f ca="1">VLOOKUP(Q2Impacts!$AY13,Notes!$A$12:$B$206,2,0)</f>
        <v>Agriculture</v>
      </c>
      <c r="AO14" s="6">
        <f ca="1">Q2Impacts!$AZ13</f>
        <v>-79.474872198278078</v>
      </c>
      <c r="AQ14" s="108">
        <v>6</v>
      </c>
      <c r="AR14" s="6" t="str">
        <f ca="1">Q3Impacts!$AW13</f>
        <v>areal</v>
      </c>
      <c r="AS14" s="6" t="str">
        <f ca="1">VLOOKUP(Q3Impacts!$AW13,Notes!$A$12:$B$206,2,0)</f>
        <v>Real estate activities</v>
      </c>
      <c r="AT14" s="6">
        <f ca="1">Q3Impacts!$AX13</f>
        <v>-6146.5372356524394</v>
      </c>
      <c r="AU14" s="108">
        <v>6</v>
      </c>
      <c r="AV14" s="6" t="str">
        <f ca="1">Q3Impacts!$AY13</f>
        <v>anobs</v>
      </c>
      <c r="AW14" s="6" t="str">
        <f ca="1">VLOOKUP(Q3Impacts!$AY13,Notes!$A$12:$B$206,2,0)</f>
        <v>Non-observed, informal, non-profit, households,</v>
      </c>
      <c r="AX14" s="6">
        <f ca="1">Q3Impacts!$AZ13</f>
        <v>-19.811768613205977</v>
      </c>
    </row>
    <row r="15" spans="1:50" x14ac:dyDescent="0.2">
      <c r="A15" s="13"/>
      <c r="B15" s="13" t="str">
        <f>Q1Impacts!B191</f>
        <v>GDP @ market prices</v>
      </c>
      <c r="C15" s="14">
        <f>Q1Impacts!N191</f>
        <v>4051420</v>
      </c>
      <c r="D15" s="14">
        <f ca="1">Q1Impacts!Q191</f>
        <v>0</v>
      </c>
      <c r="E15" s="14">
        <f ca="1">Q2Impacts!Q191</f>
        <v>-697198.40672964579</v>
      </c>
      <c r="F15" s="14">
        <f ca="1">Q3Impacts!Q191</f>
        <v>-164176.02861336403</v>
      </c>
      <c r="G15" s="14">
        <f ca="1">Q4Impacts!Q191</f>
        <v>-11306.138479919035</v>
      </c>
      <c r="H15" s="152">
        <f ca="1">100*D15/$C15</f>
        <v>0</v>
      </c>
      <c r="I15" s="211">
        <f t="shared" ca="1" si="0"/>
        <v>-17.208741792498575</v>
      </c>
      <c r="J15" s="211">
        <f t="shared" ca="1" si="0"/>
        <v>-4.052308292237389</v>
      </c>
      <c r="K15" s="154">
        <f t="shared" ca="1" si="0"/>
        <v>-0.27906606769772169</v>
      </c>
      <c r="L15" s="165">
        <f t="shared" ca="1" si="1"/>
        <v>-5.3850290381084225</v>
      </c>
      <c r="M15" s="152">
        <f t="shared" ca="1" si="3"/>
        <v>0</v>
      </c>
      <c r="N15" s="153">
        <f ca="1">I15-H15</f>
        <v>-17.208741792498575</v>
      </c>
      <c r="O15" s="153">
        <f t="shared" ca="1" si="5"/>
        <v>13.156433500261187</v>
      </c>
      <c r="P15" s="154">
        <f t="shared" ca="1" si="6"/>
        <v>3.7732422245396675</v>
      </c>
      <c r="R15" s="255"/>
      <c r="Y15" s="108">
        <v>7</v>
      </c>
      <c r="Z15" s="6" t="e">
        <f ca="1">Q1Impacts!$AW14</f>
        <v>#N/A</v>
      </c>
      <c r="AA15" s="6" t="e">
        <f ca="1">VLOOKUP(Q1Impacts!$AW14,Notes!$A$12:$B$206,2,0)</f>
        <v>#N/A</v>
      </c>
      <c r="AB15" s="6" t="e">
        <f ca="1">Q1Impacts!$AX14</f>
        <v>#N/A</v>
      </c>
      <c r="AC15" s="108">
        <v>7</v>
      </c>
      <c r="AD15" s="6" t="e">
        <f ca="1">Q1Impacts!$AY14</f>
        <v>#N/A</v>
      </c>
      <c r="AE15" s="6" t="e">
        <f ca="1">VLOOKUP(Q1Impacts!$AY14,Notes!$A$12:$B$206,2,0)</f>
        <v>#N/A</v>
      </c>
      <c r="AF15" s="6" t="e">
        <f ca="1">Q1Impacts!$AZ14</f>
        <v>#N/A</v>
      </c>
      <c r="AH15" s="109">
        <v>7</v>
      </c>
      <c r="AI15" s="6" t="str">
        <f ca="1">Q2Impacts!$AW14</f>
        <v>amore</v>
      </c>
      <c r="AJ15" s="6" t="str">
        <f ca="1">VLOOKUP(Q2Impacts!$AW14,Notes!$A$12:$B$206,2,0)</f>
        <v>Mining of metal ores</v>
      </c>
      <c r="AK15" s="6">
        <f ca="1">Q2Impacts!$AX14</f>
        <v>-27467.587234737948</v>
      </c>
      <c r="AL15" s="109">
        <v>7</v>
      </c>
      <c r="AM15" s="6" t="str">
        <f ca="1">Q2Impacts!$AY14</f>
        <v>amtvs</v>
      </c>
      <c r="AN15" s="6" t="str">
        <f ca="1">VLOOKUP(Q2Impacts!$AY14,Notes!$A$12:$B$206,2,0)</f>
        <v>Sale, maintenance, repair of motor vehicles</v>
      </c>
      <c r="AO15" s="6">
        <f ca="1">Q2Impacts!$AZ14</f>
        <v>-67.939589125198239</v>
      </c>
      <c r="AQ15" s="108">
        <v>7</v>
      </c>
      <c r="AR15" s="6" t="str">
        <f ca="1">Q3Impacts!$AW14</f>
        <v>amore</v>
      </c>
      <c r="AS15" s="6" t="str">
        <f ca="1">VLOOKUP(Q3Impacts!$AW14,Notes!$A$12:$B$206,2,0)</f>
        <v>Mining of metal ores</v>
      </c>
      <c r="AT15" s="6">
        <f ca="1">Q3Impacts!$AX14</f>
        <v>-5643.3422835438096</v>
      </c>
      <c r="AU15" s="108">
        <v>7</v>
      </c>
      <c r="AV15" s="6" t="str">
        <f ca="1">Q3Impacts!$AY14</f>
        <v>aacct</v>
      </c>
      <c r="AW15" s="6" t="str">
        <f ca="1">VLOOKUP(Q3Impacts!$AY14,Notes!$A$12:$B$206,2,0)</f>
        <v>Hotels and restaurants</v>
      </c>
      <c r="AX15" s="6">
        <f ca="1">Q3Impacts!$AZ14</f>
        <v>-15.891070753786389</v>
      </c>
    </row>
    <row r="16" spans="1:50" x14ac:dyDescent="0.2">
      <c r="A16" s="13"/>
      <c r="B16" s="13" t="str">
        <f>Q1Impacts!B192</f>
        <v>Bal of Paym (as % of pre-crises + shock GDP)</v>
      </c>
      <c r="C16" s="14">
        <f>Q1Impacts!N192</f>
        <v>-186084</v>
      </c>
      <c r="D16" s="14">
        <f ca="1">Q1Impacts!Q192</f>
        <v>0</v>
      </c>
      <c r="E16" s="14">
        <f ca="1">Q2Impacts!Q192</f>
        <v>-14881.977280768158</v>
      </c>
      <c r="F16" s="14">
        <f ca="1">Q3Impacts!Q192</f>
        <v>7375.3390482407121</v>
      </c>
      <c r="G16" s="14">
        <f ca="1">Q4Impacts!Q192</f>
        <v>4806.9895537649481</v>
      </c>
      <c r="H16" s="230">
        <f ca="1">($C16+D16)/($C15+D15)%</f>
        <v>-4.5930562617551383</v>
      </c>
      <c r="I16" s="231">
        <f t="shared" ref="I16:K16" ca="1" si="7">($C16+E16)/($C15+E15)%</f>
        <v>-5.9914341283822887</v>
      </c>
      <c r="J16" s="231">
        <f t="shared" ca="1" si="7"/>
        <v>-4.5973101319907972</v>
      </c>
      <c r="K16" s="232">
        <f t="shared" ca="1" si="7"/>
        <v>-4.4869282564732007</v>
      </c>
      <c r="L16" s="233">
        <f ca="1">SUMPRODUCT($H16:$K16,$H$5:$K$5)</f>
        <v>-4.9171821946503567</v>
      </c>
      <c r="M16" s="230">
        <f t="shared" ca="1" si="3"/>
        <v>-4.5930562617551383</v>
      </c>
      <c r="N16" s="234">
        <f t="shared" ca="1" si="4"/>
        <v>-1.3983778666271505</v>
      </c>
      <c r="O16" s="234">
        <f t="shared" ca="1" si="5"/>
        <v>1.3941239963914915</v>
      </c>
      <c r="P16" s="232">
        <f t="shared" ca="1" si="6"/>
        <v>0.11038187551759648</v>
      </c>
      <c r="Y16" s="108">
        <v>8</v>
      </c>
      <c r="Z16" s="6" t="e">
        <f ca="1">Q1Impacts!$AW15</f>
        <v>#N/A</v>
      </c>
      <c r="AA16" s="6" t="e">
        <f ca="1">VLOOKUP(Q1Impacts!$AW15,Notes!$A$12:$B$206,2,0)</f>
        <v>#N/A</v>
      </c>
      <c r="AB16" s="6" t="e">
        <f ca="1">Q1Impacts!$AX15</f>
        <v>#N/A</v>
      </c>
      <c r="AC16" s="108">
        <v>8</v>
      </c>
      <c r="AD16" s="6" t="e">
        <f ca="1">Q1Impacts!$AY15</f>
        <v>#N/A</v>
      </c>
      <c r="AE16" s="6" t="e">
        <f ca="1">VLOOKUP(Q1Impacts!$AY15,Notes!$A$12:$B$206,2,0)</f>
        <v>#N/A</v>
      </c>
      <c r="AF16" s="6" t="e">
        <f ca="1">Q1Impacts!$AZ15</f>
        <v>#N/A</v>
      </c>
      <c r="AH16" s="109">
        <v>8</v>
      </c>
      <c r="AI16" s="6" t="str">
        <f ca="1">Q2Impacts!$AW15</f>
        <v>afins</v>
      </c>
      <c r="AJ16" s="6" t="str">
        <f ca="1">VLOOKUP(Q2Impacts!$AW15,Notes!$A$12:$B$206,2,0)</f>
        <v>Financial intermediation</v>
      </c>
      <c r="AK16" s="6">
        <f ca="1">Q2Impacts!$AX15</f>
        <v>-21026.203644970643</v>
      </c>
      <c r="AL16" s="109">
        <v>8</v>
      </c>
      <c r="AM16" s="6" t="str">
        <f ca="1">Q2Impacts!$AY15</f>
        <v>aacct</v>
      </c>
      <c r="AN16" s="6" t="str">
        <f ca="1">VLOOKUP(Q2Impacts!$AY15,Notes!$A$12:$B$206,2,0)</f>
        <v>Hotels and restaurants</v>
      </c>
      <c r="AO16" s="6">
        <f ca="1">Q2Impacts!$AZ15</f>
        <v>-64.957423667186063</v>
      </c>
      <c r="AQ16" s="108">
        <v>8</v>
      </c>
      <c r="AR16" s="6" t="str">
        <f ca="1">Q3Impacts!$AW15</f>
        <v>aobus</v>
      </c>
      <c r="AS16" s="6" t="str">
        <f ca="1">VLOOKUP(Q3Impacts!$AW15,Notes!$A$12:$B$206,2,0)</f>
        <v>Other business activities</v>
      </c>
      <c r="AT16" s="6">
        <f ca="1">Q3Impacts!$AX15</f>
        <v>-4851.415489686322</v>
      </c>
      <c r="AU16" s="108">
        <v>8</v>
      </c>
      <c r="AV16" s="6" t="str">
        <f ca="1">Q3Impacts!$AY15</f>
        <v>amtvs</v>
      </c>
      <c r="AW16" s="6" t="str">
        <f ca="1">VLOOKUP(Q3Impacts!$AY15,Notes!$A$12:$B$206,2,0)</f>
        <v>Sale, maintenance, repair of motor vehicles</v>
      </c>
      <c r="AX16" s="6">
        <f ca="1">Q3Impacts!$AZ15</f>
        <v>-15.787565450159306</v>
      </c>
    </row>
    <row r="17" spans="1:51" x14ac:dyDescent="0.2">
      <c r="A17" s="11" t="s">
        <v>628</v>
      </c>
      <c r="B17" s="11" t="str">
        <f>Q1Impacts!B193</f>
        <v>W&amp;S of Prim Educ Employed</v>
      </c>
      <c r="C17" s="12">
        <f>Q1Impacts!N193</f>
        <v>102122.90273154878</v>
      </c>
      <c r="D17" s="12">
        <f ca="1">Q1Impacts!$Q193</f>
        <v>0</v>
      </c>
      <c r="E17" s="12">
        <f ca="1">Q2Impacts!$Q193</f>
        <v>-21342.159359651992</v>
      </c>
      <c r="F17" s="12">
        <f ca="1">Q3Impacts!$Q193</f>
        <v>-4956.8115720935548</v>
      </c>
      <c r="G17" s="12">
        <f ca="1">Q4Impacts!$Q193</f>
        <v>-328.28776102175385</v>
      </c>
      <c r="H17" s="149">
        <f t="shared" ref="H17:K20" ca="1" si="8">100*D17/$C17</f>
        <v>0</v>
      </c>
      <c r="I17" s="210">
        <f t="shared" ca="1" si="8"/>
        <v>-20.898504438083084</v>
      </c>
      <c r="J17" s="210">
        <f t="shared" ca="1" si="8"/>
        <v>-4.8537707404611892</v>
      </c>
      <c r="K17" s="151">
        <f t="shared" ca="1" si="8"/>
        <v>-0.32146340560327225</v>
      </c>
      <c r="L17" s="164">
        <f t="shared" ca="1" si="1"/>
        <v>-6.5184346460368872</v>
      </c>
      <c r="M17" s="149">
        <f t="shared" ca="1" si="3"/>
        <v>0</v>
      </c>
      <c r="N17" s="150">
        <f t="shared" ca="1" si="4"/>
        <v>-20.898504438083084</v>
      </c>
      <c r="O17" s="150">
        <f t="shared" ca="1" si="5"/>
        <v>16.044733697621893</v>
      </c>
      <c r="P17" s="151">
        <f t="shared" ca="1" si="6"/>
        <v>4.5323073348579168</v>
      </c>
      <c r="Y17" s="108">
        <v>9</v>
      </c>
      <c r="Z17" s="6" t="e">
        <f ca="1">Q1Impacts!$AW16</f>
        <v>#N/A</v>
      </c>
      <c r="AA17" s="6" t="e">
        <f ca="1">VLOOKUP(Q1Impacts!$AW16,Notes!$A$12:$B$206,2,0)</f>
        <v>#N/A</v>
      </c>
      <c r="AB17" s="6" t="e">
        <f ca="1">Q1Impacts!$AX16</f>
        <v>#N/A</v>
      </c>
      <c r="AC17" s="108">
        <v>9</v>
      </c>
      <c r="AD17" s="6" t="e">
        <f ca="1">Q1Impacts!$AY16</f>
        <v>#N/A</v>
      </c>
      <c r="AE17" s="6" t="e">
        <f ca="1">VLOOKUP(Q1Impacts!$AY16,Notes!$A$12:$B$206,2,0)</f>
        <v>#N/A</v>
      </c>
      <c r="AF17" s="6" t="e">
        <f ca="1">Q1Impacts!$AZ16</f>
        <v>#N/A</v>
      </c>
      <c r="AH17" s="109">
        <v>9</v>
      </c>
      <c r="AI17" s="6" t="str">
        <f ca="1">Q2Impacts!$AW16</f>
        <v>aobus</v>
      </c>
      <c r="AJ17" s="6" t="str">
        <f ca="1">VLOOKUP(Q2Impacts!$AW16,Notes!$A$12:$B$206,2,0)</f>
        <v>Other business activities</v>
      </c>
      <c r="AK17" s="6">
        <f ca="1">Q2Impacts!$AX16</f>
        <v>-20889.685783607314</v>
      </c>
      <c r="AL17" s="109">
        <v>9</v>
      </c>
      <c r="AM17" s="6" t="str">
        <f ca="1">Q2Impacts!$AY16</f>
        <v>aoact</v>
      </c>
      <c r="AN17" s="6" t="str">
        <f ca="1">VLOOKUP(Q2Impacts!$AY16,Notes!$A$12:$B$206,2,0)</f>
        <v>Other activities</v>
      </c>
      <c r="AO17" s="6">
        <f ca="1">Q2Impacts!$AZ16</f>
        <v>-50.619820505441908</v>
      </c>
      <c r="AQ17" s="108">
        <v>9</v>
      </c>
      <c r="AR17" s="6" t="str">
        <f ca="1">Q3Impacts!$AW16</f>
        <v>afins</v>
      </c>
      <c r="AS17" s="6" t="str">
        <f ca="1">VLOOKUP(Q3Impacts!$AW16,Notes!$A$12:$B$206,2,0)</f>
        <v>Financial intermediation</v>
      </c>
      <c r="AT17" s="6">
        <f ca="1">Q3Impacts!$AX16</f>
        <v>-4753.728755823362</v>
      </c>
      <c r="AU17" s="108">
        <v>9</v>
      </c>
      <c r="AV17" s="6" t="str">
        <f ca="1">Q3Impacts!$AY16</f>
        <v>altrp</v>
      </c>
      <c r="AW17" s="6" t="str">
        <f ca="1">VLOOKUP(Q3Impacts!$AY16,Notes!$A$12:$B$206,2,0)</f>
        <v>Land transport, transport via pipe lines</v>
      </c>
      <c r="AX17" s="6">
        <f ca="1">Q3Impacts!$AZ16</f>
        <v>-13.97988434271247</v>
      </c>
    </row>
    <row r="18" spans="1:51" x14ac:dyDescent="0.2">
      <c r="A18" s="11" t="s">
        <v>629</v>
      </c>
      <c r="B18" s="11" t="str">
        <f>Q1Impacts!B194</f>
        <v>W&amp;S of Midd Educ Employed</v>
      </c>
      <c r="C18" s="12">
        <f>Q1Impacts!N194</f>
        <v>186441.53404048242</v>
      </c>
      <c r="D18" s="12">
        <f ca="1">Q1Impacts!$Q194</f>
        <v>0</v>
      </c>
      <c r="E18" s="12">
        <f ca="1">Q2Impacts!$Q194</f>
        <v>-38480.937305887193</v>
      </c>
      <c r="F18" s="12">
        <f ca="1">Q3Impacts!$Q194</f>
        <v>-9013.5656278000934</v>
      </c>
      <c r="G18" s="12">
        <f ca="1">Q4Impacts!$Q194</f>
        <v>-624.10680068637157</v>
      </c>
      <c r="H18" s="149">
        <f t="shared" ca="1" si="8"/>
        <v>0</v>
      </c>
      <c r="I18" s="210">
        <f t="shared" ca="1" si="8"/>
        <v>-20.639680693429476</v>
      </c>
      <c r="J18" s="210">
        <f t="shared" ca="1" si="8"/>
        <v>-4.8345266381700975</v>
      </c>
      <c r="K18" s="151">
        <f t="shared" ca="1" si="8"/>
        <v>-0.33474665604867743</v>
      </c>
      <c r="L18" s="164">
        <f t="shared" ca="1" si="1"/>
        <v>-6.4522384969120621</v>
      </c>
      <c r="M18" s="149">
        <f t="shared" ca="1" si="3"/>
        <v>0</v>
      </c>
      <c r="N18" s="150">
        <f t="shared" ca="1" si="4"/>
        <v>-20.639680693429476</v>
      </c>
      <c r="O18" s="150">
        <f t="shared" ca="1" si="5"/>
        <v>15.805154055259379</v>
      </c>
      <c r="P18" s="151">
        <f t="shared" ca="1" si="6"/>
        <v>4.4997799821214199</v>
      </c>
      <c r="Y18" s="108">
        <v>10</v>
      </c>
      <c r="Z18" s="6" t="e">
        <f ca="1">Q1Impacts!$AW17</f>
        <v>#N/A</v>
      </c>
      <c r="AA18" s="6" t="e">
        <f ca="1">VLOOKUP(Q1Impacts!$AW17,Notes!$A$12:$B$206,2,0)</f>
        <v>#N/A</v>
      </c>
      <c r="AB18" s="6" t="e">
        <f ca="1">Q1Impacts!$AX17</f>
        <v>#N/A</v>
      </c>
      <c r="AC18" s="108">
        <v>10</v>
      </c>
      <c r="AD18" s="6" t="e">
        <f ca="1">Q1Impacts!$AY17</f>
        <v>#N/A</v>
      </c>
      <c r="AE18" s="6" t="e">
        <f ca="1">VLOOKUP(Q1Impacts!$AY17,Notes!$A$12:$B$206,2,0)</f>
        <v>#N/A</v>
      </c>
      <c r="AF18" s="6" t="e">
        <f ca="1">Q1Impacts!$AZ17</f>
        <v>#N/A</v>
      </c>
      <c r="AH18" s="109">
        <v>10</v>
      </c>
      <c r="AI18" s="6" t="str">
        <f ca="1">Q2Impacts!$AW17</f>
        <v>aofin</v>
      </c>
      <c r="AJ18" s="6" t="str">
        <f ca="1">VLOOKUP(Q2Impacts!$AW17,Notes!$A$12:$B$206,2,0)</f>
        <v>Activities to financial intermediation</v>
      </c>
      <c r="AK18" s="6">
        <f ca="1">Q2Impacts!$AX17</f>
        <v>-17431.719530365215</v>
      </c>
      <c r="AL18" s="109">
        <v>10</v>
      </c>
      <c r="AM18" s="6" t="str">
        <f ca="1">Q2Impacts!$AY17</f>
        <v>altrp</v>
      </c>
      <c r="AN18" s="6" t="str">
        <f ca="1">VLOOKUP(Q2Impacts!$AY17,Notes!$A$12:$B$206,2,0)</f>
        <v>Land transport, transport via pipe lines</v>
      </c>
      <c r="AO18" s="6">
        <f ca="1">Q2Impacts!$AZ17</f>
        <v>-44.857143807764942</v>
      </c>
      <c r="AQ18" s="108">
        <v>10</v>
      </c>
      <c r="AR18" s="6" t="str">
        <f ca="1">Q3Impacts!$AW17</f>
        <v>afood</v>
      </c>
      <c r="AS18" s="6" t="str">
        <f ca="1">VLOOKUP(Q3Impacts!$AW17,Notes!$A$12:$B$206,2,0)</f>
        <v>Food</v>
      </c>
      <c r="AT18" s="6">
        <f ca="1">Q3Impacts!$AX17</f>
        <v>-3926.7853734387973</v>
      </c>
      <c r="AU18" s="108">
        <v>10</v>
      </c>
      <c r="AV18" s="6" t="str">
        <f ca="1">Q3Impacts!$AY17</f>
        <v>aoact</v>
      </c>
      <c r="AW18" s="6" t="str">
        <f ca="1">VLOOKUP(Q3Impacts!$AY17,Notes!$A$12:$B$206,2,0)</f>
        <v>Other activities</v>
      </c>
      <c r="AX18" s="6">
        <f ca="1">Q3Impacts!$AZ17</f>
        <v>-10.576289102335302</v>
      </c>
    </row>
    <row r="19" spans="1:51" x14ac:dyDescent="0.2">
      <c r="A19" s="11"/>
      <c r="B19" s="11" t="str">
        <f>Q1Impacts!B195</f>
        <v>W&amp;S of Second Educ Employed</v>
      </c>
      <c r="C19" s="12">
        <f>Q1Impacts!N195</f>
        <v>481024.87341683905</v>
      </c>
      <c r="D19" s="12">
        <f ca="1">Q1Impacts!$Q195</f>
        <v>0</v>
      </c>
      <c r="E19" s="12">
        <f ca="1">Q2Impacts!$Q195</f>
        <v>-75206.039075192079</v>
      </c>
      <c r="F19" s="12">
        <f ca="1">Q3Impacts!$Q195</f>
        <v>-17658.867754282801</v>
      </c>
      <c r="G19" s="12">
        <f ca="1">Q4Impacts!$Q195</f>
        <v>-1215.8420497802385</v>
      </c>
      <c r="H19" s="149">
        <f t="shared" ca="1" si="8"/>
        <v>0</v>
      </c>
      <c r="I19" s="210">
        <f t="shared" ca="1" si="8"/>
        <v>-15.634542667406141</v>
      </c>
      <c r="J19" s="210">
        <f t="shared" ca="1" si="8"/>
        <v>-3.6710924382865029</v>
      </c>
      <c r="K19" s="151">
        <f t="shared" ca="1" si="8"/>
        <v>-0.25276074418850958</v>
      </c>
      <c r="L19" s="164">
        <f t="shared" ca="1" si="1"/>
        <v>-4.8895989624702878</v>
      </c>
      <c r="M19" s="149">
        <f t="shared" ca="1" si="3"/>
        <v>0</v>
      </c>
      <c r="N19" s="150">
        <f t="shared" ca="1" si="4"/>
        <v>-15.634542667406141</v>
      </c>
      <c r="O19" s="150">
        <f t="shared" ca="1" si="5"/>
        <v>11.963450229119637</v>
      </c>
      <c r="P19" s="151">
        <f t="shared" ca="1" si="6"/>
        <v>3.4183316940979935</v>
      </c>
      <c r="Y19" s="108"/>
      <c r="Z19" s="108"/>
      <c r="AA19" s="108"/>
      <c r="AB19" s="108"/>
      <c r="AC19" s="108"/>
      <c r="AD19" s="108"/>
      <c r="AE19" s="108"/>
      <c r="AF19" s="108"/>
      <c r="AH19" s="109"/>
      <c r="AI19" s="109"/>
      <c r="AJ19" s="109"/>
      <c r="AK19" s="109"/>
      <c r="AL19" s="109"/>
      <c r="AM19" s="109"/>
      <c r="AN19" s="109"/>
      <c r="AO19" s="109"/>
      <c r="AQ19" s="108"/>
      <c r="AR19" s="108"/>
      <c r="AS19" s="108"/>
      <c r="AT19" s="108"/>
      <c r="AU19" s="108"/>
      <c r="AV19" s="108"/>
      <c r="AW19" s="108"/>
      <c r="AX19" s="108"/>
    </row>
    <row r="20" spans="1:51" x14ac:dyDescent="0.2">
      <c r="A20" s="11"/>
      <c r="B20" s="11" t="str">
        <f>Q1Impacts!B196</f>
        <v>W&amp;S of Tert Educ Employed</v>
      </c>
      <c r="C20" s="12">
        <f>Q1Impacts!N196</f>
        <v>1146950.6898111301</v>
      </c>
      <c r="D20" s="12">
        <f ca="1">Q1Impacts!$Q196</f>
        <v>0</v>
      </c>
      <c r="E20" s="12">
        <f ca="1">Q2Impacts!$Q196</f>
        <v>-146413.34094082422</v>
      </c>
      <c r="F20" s="12">
        <f ca="1">Q3Impacts!$Q196</f>
        <v>-34344.156086202238</v>
      </c>
      <c r="G20" s="12">
        <f ca="1">Q4Impacts!$Q196</f>
        <v>-2212.706439094783</v>
      </c>
      <c r="H20" s="149">
        <f t="shared" ca="1" si="8"/>
        <v>0</v>
      </c>
      <c r="I20" s="210">
        <f t="shared" ca="1" si="8"/>
        <v>-12.765443383179297</v>
      </c>
      <c r="J20" s="210">
        <f t="shared" ca="1" si="8"/>
        <v>-2.9943881974435826</v>
      </c>
      <c r="K20" s="151">
        <f t="shared" ca="1" si="8"/>
        <v>-0.19292079936402082</v>
      </c>
      <c r="L20" s="164">
        <f t="shared" ca="1" si="1"/>
        <v>-3.9881880949967261</v>
      </c>
      <c r="M20" s="149">
        <f t="shared" ca="1" si="3"/>
        <v>0</v>
      </c>
      <c r="N20" s="150">
        <f t="shared" ca="1" si="4"/>
        <v>-12.765443383179297</v>
      </c>
      <c r="O20" s="150">
        <f t="shared" ca="1" si="5"/>
        <v>9.7710551857357153</v>
      </c>
      <c r="P20" s="151">
        <f t="shared" ca="1" si="6"/>
        <v>2.8014673980795619</v>
      </c>
      <c r="Y20" s="108">
        <v>53</v>
      </c>
      <c r="Z20" s="6" t="e">
        <f ca="1">Q1Impacts!$AW60</f>
        <v>#N/A</v>
      </c>
      <c r="AA20" s="6" t="e">
        <f ca="1">VLOOKUP(Q1Impacts!$AW60,Notes!$A$12:$B$206,2,0)</f>
        <v>#N/A</v>
      </c>
      <c r="AB20" s="6" t="e">
        <f ca="1">Q1Impacts!$AX60</f>
        <v>#N/A</v>
      </c>
      <c r="AC20" s="108">
        <v>53</v>
      </c>
      <c r="AD20" s="6" t="e">
        <f ca="1">Q1Impacts!$AY60</f>
        <v>#N/A</v>
      </c>
      <c r="AE20" s="6" t="e">
        <f ca="1">VLOOKUP(Q1Impacts!$AY60,Notes!$A$12:$B$206,2,0)</f>
        <v>#N/A</v>
      </c>
      <c r="AF20" s="6" t="e">
        <f ca="1">Q1Impacts!$AZ60</f>
        <v>#N/A</v>
      </c>
      <c r="AH20" s="109">
        <v>53</v>
      </c>
      <c r="AI20" s="6" t="str">
        <f ca="1">Q2Impacts!$AW60</f>
        <v>amopt</v>
      </c>
      <c r="AJ20" s="6" t="str">
        <f ca="1">VLOOKUP(Q2Impacts!$AW60,Notes!$A$12:$B$206,2,0)</f>
        <v>Medical, precision, optical instruments, watches and clocks</v>
      </c>
      <c r="AK20" s="6">
        <f ca="1">Q2Impacts!$AX60</f>
        <v>-614.1261116319065</v>
      </c>
      <c r="AL20" s="109">
        <v>53</v>
      </c>
      <c r="AM20" s="6" t="str">
        <f ca="1">Q2Impacts!$AY60</f>
        <v>awatd</v>
      </c>
      <c r="AN20" s="6" t="str">
        <f ca="1">VLOOKUP(Q2Impacts!$AY60,Notes!$A$12:$B$206,2,0)</f>
        <v>Collection, purification and distribution of water</v>
      </c>
      <c r="AO20" s="6">
        <f ca="1">Q2Impacts!$AZ60</f>
        <v>-2.7010796613428631</v>
      </c>
      <c r="AQ20" s="108">
        <v>53</v>
      </c>
      <c r="AR20" s="6" t="str">
        <f ca="1">Q3Impacts!$AW60</f>
        <v>aheal</v>
      </c>
      <c r="AS20" s="6" t="str">
        <f ca="1">VLOOKUP(Q3Impacts!$AW60,Notes!$A$12:$B$206,2,0)</f>
        <v>Health and social work</v>
      </c>
      <c r="AT20" s="6">
        <f ca="1">Q3Impacts!$AX60</f>
        <v>-177.07359068118342</v>
      </c>
      <c r="AU20" s="108">
        <v>53</v>
      </c>
      <c r="AV20" s="6" t="str">
        <f ca="1">Q3Impacts!$AY60</f>
        <v>abchm</v>
      </c>
      <c r="AW20" s="6" t="str">
        <f ca="1">VLOOKUP(Q3Impacts!$AY60,Notes!$A$12:$B$206,2,0)</f>
        <v>Nuclear fuel, basic chemicals</v>
      </c>
      <c r="AX20" s="6">
        <f ca="1">Q3Impacts!$AZ60</f>
        <v>-0.68197294120900098</v>
      </c>
    </row>
    <row r="21" spans="1:51" x14ac:dyDescent="0.2">
      <c r="A21" s="11"/>
      <c r="B21" s="11" t="str">
        <f>Q1Impacts!B197</f>
        <v>Total Wages &amp; Salaries</v>
      </c>
      <c r="C21" s="12">
        <f>Q1Impacts!N197</f>
        <v>1906052</v>
      </c>
      <c r="D21" s="12">
        <f ca="1">Q1Impacts!$Q197</f>
        <v>0</v>
      </c>
      <c r="E21" s="12">
        <f ca="1">Q2Impacts!$Q197</f>
        <v>-281442.4766815555</v>
      </c>
      <c r="F21" s="12">
        <f ca="1">Q3Impacts!$Q197</f>
        <v>-65973.401040378696</v>
      </c>
      <c r="G21" s="12">
        <f ca="1">Q4Impacts!$Q197</f>
        <v>-4380.9430505831469</v>
      </c>
      <c r="H21" s="149">
        <f ca="1">100*D21/$C21</f>
        <v>0</v>
      </c>
      <c r="I21" s="210">
        <f ca="1">100*E21/$C21</f>
        <v>-14.765729197396269</v>
      </c>
      <c r="J21" s="210">
        <f ca="1">100*F21/$C21</f>
        <v>-3.4612592437341005</v>
      </c>
      <c r="K21" s="151">
        <f ca="1">100*G21/$C21</f>
        <v>-0.22984383692486601</v>
      </c>
      <c r="L21" s="164">
        <f t="shared" ca="1" si="1"/>
        <v>-4.6142080695138086</v>
      </c>
      <c r="M21" s="149">
        <f t="shared" ca="1" si="3"/>
        <v>0</v>
      </c>
      <c r="N21" s="150">
        <f t="shared" ca="1" si="4"/>
        <v>-14.765729197396269</v>
      </c>
      <c r="O21" s="150">
        <f t="shared" ca="1" si="5"/>
        <v>11.304469953662167</v>
      </c>
      <c r="P21" s="151">
        <f t="shared" ca="1" si="6"/>
        <v>3.2314154068092344</v>
      </c>
      <c r="Y21" s="108">
        <v>54</v>
      </c>
      <c r="Z21" s="6" t="e">
        <f ca="1">Q1Impacts!$AW61</f>
        <v>#N/A</v>
      </c>
      <c r="AA21" s="6" t="e">
        <f ca="1">VLOOKUP(Q1Impacts!$AW61,Notes!$A$12:$B$206,2,0)</f>
        <v>#N/A</v>
      </c>
      <c r="AB21" s="6" t="e">
        <f ca="1">Q1Impacts!$AX61</f>
        <v>#N/A</v>
      </c>
      <c r="AC21" s="108">
        <v>54</v>
      </c>
      <c r="AD21" s="6" t="e">
        <f ca="1">Q1Impacts!$AY61</f>
        <v>#N/A</v>
      </c>
      <c r="AE21" s="6" t="e">
        <f ca="1">VLOOKUP(Q1Impacts!$AY61,Notes!$A$12:$B$206,2,0)</f>
        <v>#N/A</v>
      </c>
      <c r="AF21" s="6" t="e">
        <f ca="1">Q1Impacts!$AZ61</f>
        <v>#N/A</v>
      </c>
      <c r="AH21" s="109">
        <v>54</v>
      </c>
      <c r="AI21" s="6" t="str">
        <f ca="1">Q2Impacts!$AW61</f>
        <v>aglss</v>
      </c>
      <c r="AJ21" s="6" t="str">
        <f ca="1">VLOOKUP(Q2Impacts!$AW61,Notes!$A$12:$B$206,2,0)</f>
        <v>Glass</v>
      </c>
      <c r="AK21" s="6">
        <f ca="1">Q2Impacts!$AX61</f>
        <v>-584.88421181077808</v>
      </c>
      <c r="AL21" s="109">
        <v>54</v>
      </c>
      <c r="AM21" s="6" t="str">
        <f ca="1">Q2Impacts!$AY61</f>
        <v>aglss</v>
      </c>
      <c r="AN21" s="6" t="str">
        <f ca="1">VLOOKUP(Q2Impacts!$AY61,Notes!$A$12:$B$206,2,0)</f>
        <v>Glass</v>
      </c>
      <c r="AO21" s="6">
        <f ca="1">Q2Impacts!$AZ61</f>
        <v>-2.309441026754822</v>
      </c>
      <c r="AQ21" s="108">
        <v>54</v>
      </c>
      <c r="AR21" s="6" t="str">
        <f ca="1">Q3Impacts!$AW61</f>
        <v>afish</v>
      </c>
      <c r="AS21" s="6" t="str">
        <f ca="1">VLOOKUP(Q3Impacts!$AW61,Notes!$A$12:$B$206,2,0)</f>
        <v>Fishing</v>
      </c>
      <c r="AT21" s="6">
        <f ca="1">Q3Impacts!$AX61</f>
        <v>-169.92653745881685</v>
      </c>
      <c r="AU21" s="108">
        <v>54</v>
      </c>
      <c r="AV21" s="6" t="str">
        <f ca="1">Q3Impacts!$AY61</f>
        <v>awatd</v>
      </c>
      <c r="AW21" s="6" t="str">
        <f ca="1">VLOOKUP(Q3Impacts!$AY61,Notes!$A$12:$B$206,2,0)</f>
        <v>Collection, purification and distribution of water</v>
      </c>
      <c r="AX21" s="6">
        <f ca="1">Q3Impacts!$AZ61</f>
        <v>-0.6063462088488436</v>
      </c>
    </row>
    <row r="22" spans="1:51" x14ac:dyDescent="0.2">
      <c r="A22" s="11"/>
      <c r="B22" s="11" t="str">
        <f>Q1Impacts!B198</f>
        <v>Gross Operating Surplus</v>
      </c>
      <c r="C22" s="12">
        <f>Q1Impacts!N198</f>
        <v>1647389.9999999993</v>
      </c>
      <c r="D22" s="12">
        <f ca="1">Q1Impacts!$Q198</f>
        <v>0</v>
      </c>
      <c r="E22" s="12">
        <f ca="1">Q2Impacts!$Q198</f>
        <v>-313452.54132533091</v>
      </c>
      <c r="F22" s="12">
        <f ca="1">Q3Impacts!$Q198</f>
        <v>-75126.314981140269</v>
      </c>
      <c r="G22" s="12">
        <f ca="1">Q4Impacts!$Q198</f>
        <v>-5810.9384465304483</v>
      </c>
      <c r="H22" s="149">
        <f t="shared" ref="H22:K37" ca="1" si="9">100*D22/$C22</f>
        <v>0</v>
      </c>
      <c r="I22" s="210">
        <f t="shared" ca="1" si="9"/>
        <v>-19.027221321322276</v>
      </c>
      <c r="J22" s="210">
        <f t="shared" ca="1" si="9"/>
        <v>-4.5603236016450444</v>
      </c>
      <c r="K22" s="151">
        <f t="shared" ca="1" si="9"/>
        <v>-0.35273605196889934</v>
      </c>
      <c r="L22" s="164">
        <f t="shared" ca="1" si="1"/>
        <v>-5.9850702437340537</v>
      </c>
      <c r="M22" s="149">
        <f t="shared" ca="1" si="3"/>
        <v>0</v>
      </c>
      <c r="N22" s="150">
        <f t="shared" ca="1" si="4"/>
        <v>-19.027221321322276</v>
      </c>
      <c r="O22" s="150">
        <f t="shared" ca="1" si="5"/>
        <v>14.466897719677231</v>
      </c>
      <c r="P22" s="151">
        <f t="shared" ca="1" si="6"/>
        <v>4.2075875496761448</v>
      </c>
      <c r="Y22" s="108">
        <v>55</v>
      </c>
      <c r="Z22" s="6" t="e">
        <f ca="1">Q1Impacts!$AW62</f>
        <v>#N/A</v>
      </c>
      <c r="AA22" s="6" t="e">
        <f ca="1">VLOOKUP(Q1Impacts!$AW62,Notes!$A$12:$B$206,2,0)</f>
        <v>#N/A</v>
      </c>
      <c r="AB22" s="6" t="e">
        <f ca="1">Q1Impacts!$AX62</f>
        <v>#N/A</v>
      </c>
      <c r="AC22" s="108">
        <v>55</v>
      </c>
      <c r="AD22" s="6" t="e">
        <f ca="1">Q1Impacts!$AY62</f>
        <v>#N/A</v>
      </c>
      <c r="AE22" s="6" t="e">
        <f ca="1">VLOOKUP(Q1Impacts!$AY62,Notes!$A$12:$B$206,2,0)</f>
        <v>#N/A</v>
      </c>
      <c r="AF22" s="6" t="e">
        <f ca="1">Q1Impacts!$AZ62</f>
        <v>#N/A</v>
      </c>
      <c r="AH22" s="109">
        <v>55</v>
      </c>
      <c r="AI22" s="6" t="str">
        <f ca="1">Q2Impacts!$AW62</f>
        <v>aleat</v>
      </c>
      <c r="AJ22" s="6" t="str">
        <f ca="1">VLOOKUP(Q2Impacts!$AW62,Notes!$A$12:$B$206,2,0)</f>
        <v>Tanning and dressing of leather</v>
      </c>
      <c r="AK22" s="6">
        <f ca="1">Q2Impacts!$AX62</f>
        <v>-544.77647969860652</v>
      </c>
      <c r="AL22" s="109">
        <v>55</v>
      </c>
      <c r="AM22" s="6" t="str">
        <f ca="1">Q2Impacts!$AY62</f>
        <v>aofin</v>
      </c>
      <c r="AN22" s="6" t="str">
        <f ca="1">VLOOKUP(Q2Impacts!$AY62,Notes!$A$12:$B$206,2,0)</f>
        <v>Activities to financial intermediation</v>
      </c>
      <c r="AO22" s="6">
        <f ca="1">Q2Impacts!$AZ62</f>
        <v>-2.2906028284556195</v>
      </c>
      <c r="AQ22" s="108">
        <v>55</v>
      </c>
      <c r="AR22" s="6" t="str">
        <f ca="1">Q3Impacts!$AW62</f>
        <v>ardtv</v>
      </c>
      <c r="AS22" s="6" t="str">
        <f ca="1">VLOOKUP(Q3Impacts!$AW62,Notes!$A$12:$B$206,2,0)</f>
        <v>Radio, television, communication equipment and apparatus</v>
      </c>
      <c r="AT22" s="6">
        <f ca="1">Q3Impacts!$AX62</f>
        <v>-154.20815260847795</v>
      </c>
      <c r="AU22" s="108">
        <v>55</v>
      </c>
      <c r="AV22" s="6" t="str">
        <f ca="1">Q3Impacts!$AY62</f>
        <v>aofin</v>
      </c>
      <c r="AW22" s="6" t="str">
        <f ca="1">VLOOKUP(Q3Impacts!$AY62,Notes!$A$12:$B$206,2,0)</f>
        <v>Activities to financial intermediation</v>
      </c>
      <c r="AX22" s="6">
        <f ca="1">Q3Impacts!$AZ62</f>
        <v>-0.50254421886632539</v>
      </c>
    </row>
    <row r="23" spans="1:51" x14ac:dyDescent="0.2">
      <c r="A23" s="11"/>
      <c r="B23" s="11" t="str">
        <f>Q1Impacts!B199</f>
        <v>GDP @ factor cost</v>
      </c>
      <c r="C23" s="12">
        <f>Q1Impacts!N199</f>
        <v>3553441.9999999991</v>
      </c>
      <c r="D23" s="12">
        <f ca="1">Q1Impacts!$Q199</f>
        <v>0</v>
      </c>
      <c r="E23" s="12">
        <f ca="1">Q2Impacts!$Q199</f>
        <v>-594895.01800688636</v>
      </c>
      <c r="F23" s="12">
        <f ca="1">Q3Impacts!$Q199</f>
        <v>-141099.71602151898</v>
      </c>
      <c r="G23" s="12">
        <f ca="1">Q4Impacts!$Q199</f>
        <v>-10191.881497113594</v>
      </c>
      <c r="H23" s="149">
        <f t="shared" ca="1" si="9"/>
        <v>0</v>
      </c>
      <c r="I23" s="210">
        <f t="shared" ca="1" si="9"/>
        <v>-16.741374081999552</v>
      </c>
      <c r="J23" s="210">
        <f t="shared" ca="1" si="9"/>
        <v>-3.9707898995261219</v>
      </c>
      <c r="K23" s="151">
        <f t="shared" ca="1" si="9"/>
        <v>-0.28681716198304619</v>
      </c>
      <c r="L23" s="164">
        <f t="shared" ca="1" si="1"/>
        <v>-5.2497452858771796</v>
      </c>
      <c r="M23" s="149">
        <f t="shared" ca="1" si="3"/>
        <v>0</v>
      </c>
      <c r="N23" s="150">
        <f t="shared" ca="1" si="4"/>
        <v>-16.741374081999552</v>
      </c>
      <c r="O23" s="150">
        <f t="shared" ca="1" si="5"/>
        <v>12.770584182473431</v>
      </c>
      <c r="P23" s="151">
        <f t="shared" ca="1" si="6"/>
        <v>3.6839727375430757</v>
      </c>
      <c r="Y23" s="108">
        <v>56</v>
      </c>
      <c r="Z23" s="6" t="e">
        <f ca="1">Q1Impacts!$AW63</f>
        <v>#N/A</v>
      </c>
      <c r="AA23" s="6" t="e">
        <f ca="1">VLOOKUP(Q1Impacts!$AW63,Notes!$A$12:$B$206,2,0)</f>
        <v>#N/A</v>
      </c>
      <c r="AB23" s="6" t="e">
        <f ca="1">Q1Impacts!$AX63</f>
        <v>#N/A</v>
      </c>
      <c r="AC23" s="108">
        <v>56</v>
      </c>
      <c r="AD23" s="6" t="e">
        <f ca="1">Q1Impacts!$AY63</f>
        <v>#N/A</v>
      </c>
      <c r="AE23" s="6" t="e">
        <f ca="1">VLOOKUP(Q1Impacts!$AY63,Notes!$A$12:$B$206,2,0)</f>
        <v>#N/A</v>
      </c>
      <c r="AF23" s="6" t="e">
        <f ca="1">Q1Impacts!$AZ63</f>
        <v>#N/A</v>
      </c>
      <c r="AH23" s="109">
        <v>56</v>
      </c>
      <c r="AI23" s="6" t="str">
        <f ca="1">Q2Impacts!$AW63</f>
        <v>afoot</v>
      </c>
      <c r="AJ23" s="6" t="str">
        <f ca="1">VLOOKUP(Q2Impacts!$AW63,Notes!$A$12:$B$206,2,0)</f>
        <v>Footwear</v>
      </c>
      <c r="AK23" s="6">
        <f ca="1">Q2Impacts!$AX63</f>
        <v>-521.58467536233616</v>
      </c>
      <c r="AL23" s="109">
        <v>56</v>
      </c>
      <c r="AM23" s="6" t="str">
        <f ca="1">Q2Impacts!$AY63</f>
        <v>amopt</v>
      </c>
      <c r="AN23" s="6" t="str">
        <f ca="1">VLOOKUP(Q2Impacts!$AY63,Notes!$A$12:$B$206,2,0)</f>
        <v>Medical, precision, optical instruments, watches and clocks</v>
      </c>
      <c r="AO23" s="6">
        <f ca="1">Q2Impacts!$AZ63</f>
        <v>-1.5905024134964303</v>
      </c>
      <c r="AQ23" s="108">
        <v>56</v>
      </c>
      <c r="AR23" s="6" t="str">
        <f ca="1">Q3Impacts!$AW63</f>
        <v>aglss</v>
      </c>
      <c r="AS23" s="6" t="str">
        <f ca="1">VLOOKUP(Q3Impacts!$AW63,Notes!$A$12:$B$206,2,0)</f>
        <v>Glass</v>
      </c>
      <c r="AT23" s="6">
        <f ca="1">Q3Impacts!$AX63</f>
        <v>-126.9798676391039</v>
      </c>
      <c r="AU23" s="108">
        <v>56</v>
      </c>
      <c r="AV23" s="6" t="str">
        <f ca="1">Q3Impacts!$AY63</f>
        <v>aglss</v>
      </c>
      <c r="AW23" s="6" t="str">
        <f ca="1">VLOOKUP(Q3Impacts!$AY63,Notes!$A$12:$B$206,2,0)</f>
        <v>Glass</v>
      </c>
      <c r="AX23" s="6">
        <f ca="1">Q3Impacts!$AZ63</f>
        <v>-0.50138559047395981</v>
      </c>
    </row>
    <row r="24" spans="1:51" x14ac:dyDescent="0.2">
      <c r="A24" s="11"/>
      <c r="B24" s="11" t="str">
        <f>Q1Impacts!B200</f>
        <v>Act tax</v>
      </c>
      <c r="C24" s="12">
        <f>Q1Impacts!N200</f>
        <v>72271.000000000029</v>
      </c>
      <c r="D24" s="12">
        <f ca="1">Q1Impacts!$Q200</f>
        <v>0</v>
      </c>
      <c r="E24" s="12">
        <f ca="1">Q2Impacts!$Q200</f>
        <v>-11988.375487458479</v>
      </c>
      <c r="F24" s="12">
        <f ca="1">Q3Impacts!$Q200</f>
        <v>-2764.7625060931136</v>
      </c>
      <c r="G24" s="12">
        <f ca="1">Q4Impacts!$Q200</f>
        <v>-162.62191266314736</v>
      </c>
      <c r="H24" s="149">
        <f t="shared" ca="1" si="9"/>
        <v>0</v>
      </c>
      <c r="I24" s="210">
        <f t="shared" ca="1" si="9"/>
        <v>-16.588085798533957</v>
      </c>
      <c r="J24" s="210">
        <f t="shared" ca="1" si="9"/>
        <v>-3.8255489838152408</v>
      </c>
      <c r="K24" s="151">
        <f t="shared" ca="1" si="9"/>
        <v>-0.22501682924429894</v>
      </c>
      <c r="L24" s="164">
        <f t="shared" ca="1" si="1"/>
        <v>-5.1596629028983738</v>
      </c>
      <c r="M24" s="149">
        <f t="shared" ca="1" si="3"/>
        <v>0</v>
      </c>
      <c r="N24" s="150">
        <f t="shared" ca="1" si="4"/>
        <v>-16.588085798533957</v>
      </c>
      <c r="O24" s="150">
        <f t="shared" ca="1" si="5"/>
        <v>12.762536814718716</v>
      </c>
      <c r="P24" s="151">
        <f t="shared" ca="1" si="6"/>
        <v>3.6005321545709417</v>
      </c>
      <c r="Y24" s="108">
        <v>57</v>
      </c>
      <c r="Z24" s="6" t="e">
        <f ca="1">Q1Impacts!$AW64</f>
        <v>#N/A</v>
      </c>
      <c r="AA24" s="6" t="e">
        <f ca="1">VLOOKUP(Q1Impacts!$AW64,Notes!$A$12:$B$206,2,0)</f>
        <v>#N/A</v>
      </c>
      <c r="AB24" s="6" t="e">
        <f ca="1">Q1Impacts!$AX64</f>
        <v>#N/A</v>
      </c>
      <c r="AC24" s="108">
        <v>57</v>
      </c>
      <c r="AD24" s="6" t="e">
        <f ca="1">Q1Impacts!$AY64</f>
        <v>#N/A</v>
      </c>
      <c r="AE24" s="6" t="e">
        <f ca="1">VLOOKUP(Q1Impacts!$AY64,Notes!$A$12:$B$206,2,0)</f>
        <v>#N/A</v>
      </c>
      <c r="AF24" s="6" t="e">
        <f ca="1">Q1Impacts!$AZ64</f>
        <v>#N/A</v>
      </c>
      <c r="AH24" s="109">
        <v>57</v>
      </c>
      <c r="AI24" s="6" t="str">
        <f ca="1">Q2Impacts!$AW64</f>
        <v>amorg</v>
      </c>
      <c r="AJ24" s="6" t="str">
        <f ca="1">VLOOKUP(Q2Impacts!$AW64,Notes!$A$12:$B$206,2,0)</f>
        <v>Activities of membership organisations</v>
      </c>
      <c r="AK24" s="6">
        <f ca="1">Q2Impacts!$AX64</f>
        <v>-510.12487393969542</v>
      </c>
      <c r="AL24" s="109">
        <v>57</v>
      </c>
      <c r="AM24" s="6" t="str">
        <f ca="1">Q2Impacts!$AY64</f>
        <v>afish</v>
      </c>
      <c r="AN24" s="6" t="str">
        <f ca="1">VLOOKUP(Q2Impacts!$AY64,Notes!$A$12:$B$206,2,0)</f>
        <v>Fishing</v>
      </c>
      <c r="AO24" s="6">
        <f ca="1">Q2Impacts!$AZ64</f>
        <v>-1.480116752770668</v>
      </c>
      <c r="AQ24" s="108">
        <v>57</v>
      </c>
      <c r="AR24" s="6" t="str">
        <f ca="1">Q3Impacts!$AW64</f>
        <v>amorg</v>
      </c>
      <c r="AS24" s="6" t="str">
        <f ca="1">VLOOKUP(Q3Impacts!$AW64,Notes!$A$12:$B$206,2,0)</f>
        <v>Activities of membership organisations</v>
      </c>
      <c r="AT24" s="6">
        <f ca="1">Q3Impacts!$AX64</f>
        <v>-106.40822014953689</v>
      </c>
      <c r="AU24" s="108">
        <v>57</v>
      </c>
      <c r="AV24" s="6" t="str">
        <f ca="1">Q3Impacts!$AY64</f>
        <v>afish</v>
      </c>
      <c r="AW24" s="6" t="str">
        <f ca="1">VLOOKUP(Q3Impacts!$AY64,Notes!$A$12:$B$206,2,0)</f>
        <v>Fishing</v>
      </c>
      <c r="AX24" s="6">
        <f ca="1">Q3Impacts!$AZ64</f>
        <v>-0.37850899798028365</v>
      </c>
    </row>
    <row r="25" spans="1:51" x14ac:dyDescent="0.2">
      <c r="A25" s="11"/>
      <c r="B25" s="11" t="str">
        <f>Q1Impacts!B201</f>
        <v>GDP @ basic prices</v>
      </c>
      <c r="C25" s="12">
        <f>Q1Impacts!N201</f>
        <v>3625712.9999999991</v>
      </c>
      <c r="D25" s="12">
        <f ca="1">Q1Impacts!$Q201</f>
        <v>0</v>
      </c>
      <c r="E25" s="12">
        <f ca="1">Q2Impacts!$Q201</f>
        <v>-606883.39349434478</v>
      </c>
      <c r="F25" s="12">
        <f ca="1">Q3Impacts!$Q201</f>
        <v>-143864.47852761208</v>
      </c>
      <c r="G25" s="12">
        <f ca="1">Q4Impacts!$Q201</f>
        <v>-10354.503409776742</v>
      </c>
      <c r="H25" s="149">
        <f t="shared" ca="1" si="9"/>
        <v>0</v>
      </c>
      <c r="I25" s="210">
        <f t="shared" ca="1" si="9"/>
        <v>-16.738318600902634</v>
      </c>
      <c r="J25" s="210">
        <f t="shared" ca="1" si="9"/>
        <v>-3.9678948258621718</v>
      </c>
      <c r="K25" s="151">
        <f t="shared" ca="1" si="9"/>
        <v>-0.28558530169863816</v>
      </c>
      <c r="L25" s="164">
        <f t="shared" ca="1" si="1"/>
        <v>-5.2479496821158609</v>
      </c>
      <c r="M25" s="149">
        <f t="shared" ca="1" si="3"/>
        <v>0</v>
      </c>
      <c r="N25" s="150">
        <f t="shared" ca="1" si="4"/>
        <v>-16.738318600902634</v>
      </c>
      <c r="O25" s="150">
        <f t="shared" ca="1" si="5"/>
        <v>12.770423775040463</v>
      </c>
      <c r="P25" s="151">
        <f t="shared" ca="1" si="6"/>
        <v>3.6823095241635335</v>
      </c>
      <c r="Y25" s="108">
        <v>58</v>
      </c>
      <c r="Z25" s="6" t="e">
        <f ca="1">Q1Impacts!$AW65</f>
        <v>#N/A</v>
      </c>
      <c r="AA25" s="6" t="e">
        <f ca="1">VLOOKUP(Q1Impacts!$AW65,Notes!$A$12:$B$206,2,0)</f>
        <v>#N/A</v>
      </c>
      <c r="AB25" s="6" t="e">
        <f ca="1">Q1Impacts!$AX65</f>
        <v>#N/A</v>
      </c>
      <c r="AC25" s="108">
        <v>58</v>
      </c>
      <c r="AD25" s="6" t="e">
        <f ca="1">Q1Impacts!$AY65</f>
        <v>#N/A</v>
      </c>
      <c r="AE25" s="6" t="e">
        <f ca="1">VLOOKUP(Q1Impacts!$AY65,Notes!$A$12:$B$206,2,0)</f>
        <v>#N/A</v>
      </c>
      <c r="AF25" s="6" t="e">
        <f ca="1">Q1Impacts!$AZ65</f>
        <v>#N/A</v>
      </c>
      <c r="AH25" s="109">
        <v>58</v>
      </c>
      <c r="AI25" s="6" t="str">
        <f ca="1">Q2Impacts!$AW65</f>
        <v>aoact</v>
      </c>
      <c r="AJ25" s="6" t="str">
        <f ca="1">VLOOKUP(Q2Impacts!$AW65,Notes!$A$12:$B$206,2,0)</f>
        <v>Other activities</v>
      </c>
      <c r="AK25" s="6">
        <f ca="1">Q2Impacts!$AX65</f>
        <v>-451.49935087032725</v>
      </c>
      <c r="AL25" s="109">
        <v>58</v>
      </c>
      <c r="AM25" s="6" t="str">
        <f ca="1">Q2Impacts!$AY65</f>
        <v>apuba</v>
      </c>
      <c r="AN25" s="6" t="str">
        <f ca="1">VLOOKUP(Q2Impacts!$AY65,Notes!$A$12:$B$206,2,0)</f>
        <v>Government</v>
      </c>
      <c r="AO25" s="6">
        <f ca="1">Q2Impacts!$AZ65</f>
        <v>-0.60389223345117704</v>
      </c>
      <c r="AQ25" s="108">
        <v>58</v>
      </c>
      <c r="AR25" s="6" t="str">
        <f ca="1">Q3Impacts!$AW65</f>
        <v>afoot</v>
      </c>
      <c r="AS25" s="6" t="str">
        <f ca="1">VLOOKUP(Q3Impacts!$AW65,Notes!$A$12:$B$206,2,0)</f>
        <v>Footwear</v>
      </c>
      <c r="AT25" s="6">
        <f ca="1">Q3Impacts!$AX65</f>
        <v>-106.25267470529995</v>
      </c>
      <c r="AU25" s="108">
        <v>58</v>
      </c>
      <c r="AV25" s="6" t="str">
        <f ca="1">Q3Impacts!$AY65</f>
        <v>apuba</v>
      </c>
      <c r="AW25" s="6" t="str">
        <f ca="1">VLOOKUP(Q3Impacts!$AY65,Notes!$A$12:$B$206,2,0)</f>
        <v>Government</v>
      </c>
      <c r="AX25" s="6">
        <f ca="1">Q3Impacts!$AZ65</f>
        <v>-0.25455618233741056</v>
      </c>
    </row>
    <row r="26" spans="1:51" x14ac:dyDescent="0.2">
      <c r="A26" s="11"/>
      <c r="B26" s="11" t="str">
        <f>Q1Impacts!B202</f>
        <v>Imp tax</v>
      </c>
      <c r="C26" s="12">
        <f>Q1Impacts!N202</f>
        <v>44308.000000000007</v>
      </c>
      <c r="D26" s="12">
        <f ca="1">Q1Impacts!$Q202</f>
        <v>0</v>
      </c>
      <c r="E26" s="12">
        <f ca="1">Q2Impacts!$Q202</f>
        <v>-12239.976693646351</v>
      </c>
      <c r="F26" s="12">
        <f ca="1">Q3Impacts!$Q202</f>
        <v>-2730.2941476975916</v>
      </c>
      <c r="G26" s="12">
        <f ca="1">Q4Impacts!$Q202</f>
        <v>-132.795584858148</v>
      </c>
      <c r="H26" s="149">
        <f t="shared" ca="1" si="9"/>
        <v>0</v>
      </c>
      <c r="I26" s="210">
        <f t="shared" ca="1" si="9"/>
        <v>-27.624755560274327</v>
      </c>
      <c r="J26" s="210">
        <f t="shared" ca="1" si="9"/>
        <v>-6.1620794161270904</v>
      </c>
      <c r="K26" s="151">
        <f t="shared" ca="1" si="9"/>
        <v>-0.29971017617168</v>
      </c>
      <c r="L26" s="164">
        <f t="shared" ca="1" si="1"/>
        <v>-8.5216362881432737</v>
      </c>
      <c r="M26" s="149">
        <f t="shared" ca="1" si="3"/>
        <v>0</v>
      </c>
      <c r="N26" s="150">
        <f t="shared" ca="1" si="4"/>
        <v>-27.624755560274327</v>
      </c>
      <c r="O26" s="150">
        <f t="shared" ca="1" si="5"/>
        <v>21.462676144147238</v>
      </c>
      <c r="P26" s="151">
        <f t="shared" ca="1" si="6"/>
        <v>5.8623692399554104</v>
      </c>
      <c r="R26" s="113"/>
      <c r="Y26" s="108">
        <v>59</v>
      </c>
      <c r="Z26" s="6" t="e">
        <f ca="1">Q1Impacts!$AW66</f>
        <v>#N/A</v>
      </c>
      <c r="AA26" s="6" t="e">
        <f ca="1">VLOOKUP(Q1Impacts!$AW66,Notes!$A$12:$B$206,2,0)</f>
        <v>#N/A</v>
      </c>
      <c r="AB26" s="6" t="e">
        <f ca="1">Q1Impacts!$AX66</f>
        <v>#N/A</v>
      </c>
      <c r="AC26" s="108">
        <v>59</v>
      </c>
      <c r="AD26" s="6" t="e">
        <f ca="1">Q1Impacts!$AY66</f>
        <v>#N/A</v>
      </c>
      <c r="AE26" s="6" t="e">
        <f ca="1">VLOOKUP(Q1Impacts!$AY66,Notes!$A$12:$B$206,2,0)</f>
        <v>#N/A</v>
      </c>
      <c r="AF26" s="6" t="e">
        <f ca="1">Q1Impacts!$AZ66</f>
        <v>#N/A</v>
      </c>
      <c r="AH26" s="109">
        <v>59</v>
      </c>
      <c r="AI26" s="6" t="str">
        <f ca="1">Q2Impacts!$AW66</f>
        <v>apuba</v>
      </c>
      <c r="AJ26" s="6" t="str">
        <f ca="1">VLOOKUP(Q2Impacts!$AW66,Notes!$A$12:$B$206,2,0)</f>
        <v>Government</v>
      </c>
      <c r="AK26" s="6">
        <f ca="1">Q2Impacts!$AX66</f>
        <v>-441.3148998027429</v>
      </c>
      <c r="AL26" s="109">
        <v>59</v>
      </c>
      <c r="AM26" s="6" t="str">
        <f ca="1">Q2Impacts!$AY66</f>
        <v>awtrp</v>
      </c>
      <c r="AN26" s="6" t="str">
        <f ca="1">VLOOKUP(Q2Impacts!$AY66,Notes!$A$12:$B$206,2,0)</f>
        <v>Water transport</v>
      </c>
      <c r="AO26" s="6">
        <f ca="1">Q2Impacts!$AZ66</f>
        <v>-0.47911798767119973</v>
      </c>
      <c r="AQ26" s="108">
        <v>59</v>
      </c>
      <c r="AR26" s="6" t="str">
        <f ca="1">Q3Impacts!$AW66</f>
        <v>aoact</v>
      </c>
      <c r="AS26" s="6" t="str">
        <f ca="1">VLOOKUP(Q3Impacts!$AW66,Notes!$A$12:$B$206,2,0)</f>
        <v>Other activities</v>
      </c>
      <c r="AT26" s="6">
        <f ca="1">Q3Impacts!$AX66</f>
        <v>-94.334346045497071</v>
      </c>
      <c r="AU26" s="108">
        <v>59</v>
      </c>
      <c r="AV26" s="6" t="str">
        <f ca="1">Q3Impacts!$AY66</f>
        <v>amopt</v>
      </c>
      <c r="AW26" s="6" t="str">
        <f ca="1">VLOOKUP(Q3Impacts!$AY66,Notes!$A$12:$B$206,2,0)</f>
        <v>Medical, precision, optical instruments, watches and clocks</v>
      </c>
      <c r="AX26" s="6">
        <f ca="1">Q3Impacts!$AZ66</f>
        <v>-0.23538126261599343</v>
      </c>
    </row>
    <row r="27" spans="1:51" x14ac:dyDescent="0.2">
      <c r="A27" s="11"/>
      <c r="B27" s="11" t="str">
        <f>Q1Impacts!B203</f>
        <v>Sales tax</v>
      </c>
      <c r="C27" s="12">
        <f>Q1Impacts!N203</f>
        <v>381399</v>
      </c>
      <c r="D27" s="12">
        <f ca="1">Q1Impacts!$Q203</f>
        <v>0</v>
      </c>
      <c r="E27" s="12">
        <f ca="1">Q2Impacts!$Q203</f>
        <v>-78075.036541655005</v>
      </c>
      <c r="F27" s="12">
        <f ca="1">Q3Impacts!$Q203</f>
        <v>-17581.255938054408</v>
      </c>
      <c r="G27" s="12">
        <f ca="1">Q4Impacts!$Q203</f>
        <v>-818.83948528414498</v>
      </c>
      <c r="H27" s="149">
        <f t="shared" ca="1" si="9"/>
        <v>0</v>
      </c>
      <c r="I27" s="210">
        <f t="shared" ca="1" si="9"/>
        <v>-20.47069775790052</v>
      </c>
      <c r="J27" s="210">
        <f t="shared" ca="1" si="9"/>
        <v>-4.6096754155240065</v>
      </c>
      <c r="K27" s="151">
        <f t="shared" ca="1" si="9"/>
        <v>-0.21469366340345544</v>
      </c>
      <c r="L27" s="164">
        <f t="shared" ca="1" si="1"/>
        <v>-6.3237667092069962</v>
      </c>
      <c r="M27" s="149">
        <f t="shared" ca="1" si="3"/>
        <v>0</v>
      </c>
      <c r="N27" s="150">
        <f t="shared" ca="1" si="4"/>
        <v>-20.47069775790052</v>
      </c>
      <c r="O27" s="150">
        <f t="shared" ca="1" si="5"/>
        <v>15.861022342376515</v>
      </c>
      <c r="P27" s="151">
        <f t="shared" ca="1" si="6"/>
        <v>4.3949817521205512</v>
      </c>
      <c r="R27" s="113"/>
      <c r="Y27" s="108">
        <v>60</v>
      </c>
      <c r="Z27" s="6" t="e">
        <f ca="1">Q1Impacts!$AW67</f>
        <v>#N/A</v>
      </c>
      <c r="AA27" s="6" t="e">
        <f ca="1">VLOOKUP(Q1Impacts!$AW67,Notes!$A$12:$B$206,2,0)</f>
        <v>#N/A</v>
      </c>
      <c r="AB27" s="6" t="e">
        <f ca="1">Q1Impacts!$AX67</f>
        <v>#N/A</v>
      </c>
      <c r="AC27" s="108">
        <v>60</v>
      </c>
      <c r="AD27" s="6" t="e">
        <f ca="1">Q1Impacts!$AY67</f>
        <v>#N/A</v>
      </c>
      <c r="AE27" s="6" t="e">
        <f ca="1">VLOOKUP(Q1Impacts!$AY67,Notes!$A$12:$B$206,2,0)</f>
        <v>#N/A</v>
      </c>
      <c r="AF27" s="6" t="e">
        <f ca="1">Q1Impacts!$AZ67</f>
        <v>#N/A</v>
      </c>
      <c r="AH27" s="109">
        <v>60</v>
      </c>
      <c r="AI27" s="6" t="str">
        <f ca="1">Q2Impacts!$AW67</f>
        <v>awtrp</v>
      </c>
      <c r="AJ27" s="6" t="str">
        <f ca="1">VLOOKUP(Q2Impacts!$AW67,Notes!$A$12:$B$206,2,0)</f>
        <v>Water transport</v>
      </c>
      <c r="AK27" s="6">
        <f ca="1">Q2Impacts!$AX67</f>
        <v>-405.94641838328209</v>
      </c>
      <c r="AL27" s="109">
        <v>60</v>
      </c>
      <c r="AM27" s="6" t="str">
        <f ca="1">Q2Impacts!$AY67</f>
        <v>ardtv</v>
      </c>
      <c r="AN27" s="6" t="str">
        <f ca="1">VLOOKUP(Q2Impacts!$AY67,Notes!$A$12:$B$206,2,0)</f>
        <v>Radio, television, communication equipment and apparatus</v>
      </c>
      <c r="AO27" s="6">
        <f ca="1">Q2Impacts!$AZ67</f>
        <v>-0.39581284957689644</v>
      </c>
      <c r="AQ27" s="108">
        <v>60</v>
      </c>
      <c r="AR27" s="6" t="str">
        <f ca="1">Q3Impacts!$AW67</f>
        <v>awtrp</v>
      </c>
      <c r="AS27" s="6" t="str">
        <f ca="1">VLOOKUP(Q3Impacts!$AW67,Notes!$A$12:$B$206,2,0)</f>
        <v>Water transport</v>
      </c>
      <c r="AT27" s="6">
        <f ca="1">Q3Impacts!$AX67</f>
        <v>-93.27228606779218</v>
      </c>
      <c r="AU27" s="108">
        <v>60</v>
      </c>
      <c r="AV27" s="6" t="str">
        <f ca="1">Q3Impacts!$AY67</f>
        <v>awtrp</v>
      </c>
      <c r="AW27" s="6" t="str">
        <f ca="1">VLOOKUP(Q3Impacts!$AY67,Notes!$A$12:$B$206,2,0)</f>
        <v>Water transport</v>
      </c>
      <c r="AX27" s="6">
        <f ca="1">Q3Impacts!$AZ67</f>
        <v>-0.11008455299167001</v>
      </c>
    </row>
    <row r="28" spans="1:51" x14ac:dyDescent="0.2">
      <c r="A28" s="11"/>
      <c r="B28" s="11" t="str">
        <f>Q1Impacts!B204</f>
        <v>GDP @ market prices</v>
      </c>
      <c r="C28" s="12">
        <f>Q1Impacts!N204</f>
        <v>4051419.9999999991</v>
      </c>
      <c r="D28" s="12">
        <f ca="1">Q1Impacts!$Q204</f>
        <v>0</v>
      </c>
      <c r="E28" s="12">
        <f ca="1">Q2Impacts!$Q204</f>
        <v>-697198.40672964614</v>
      </c>
      <c r="F28" s="12">
        <f ca="1">Q3Impacts!$Q204</f>
        <v>-164176.02861336409</v>
      </c>
      <c r="G28" s="12">
        <f ca="1">Q4Impacts!$Q204</f>
        <v>-11306.138479919035</v>
      </c>
      <c r="H28" s="149">
        <f t="shared" ca="1" si="9"/>
        <v>0</v>
      </c>
      <c r="I28" s="210">
        <f t="shared" ca="1" si="9"/>
        <v>-17.208741792498589</v>
      </c>
      <c r="J28" s="210">
        <f t="shared" ca="1" si="9"/>
        <v>-4.0523082922373916</v>
      </c>
      <c r="K28" s="151">
        <f t="shared" ca="1" si="9"/>
        <v>-0.27906606769772174</v>
      </c>
      <c r="L28" s="164">
        <f t="shared" ca="1" si="1"/>
        <v>-5.385029038108426</v>
      </c>
      <c r="M28" s="149">
        <f t="shared" ca="1" si="3"/>
        <v>0</v>
      </c>
      <c r="N28" s="150">
        <f t="shared" ca="1" si="4"/>
        <v>-17.208741792498589</v>
      </c>
      <c r="O28" s="150">
        <f t="shared" ca="1" si="5"/>
        <v>13.156433500261198</v>
      </c>
      <c r="P28" s="151">
        <f t="shared" ca="1" si="6"/>
        <v>3.7732422245396697</v>
      </c>
      <c r="Y28" s="108">
        <v>61</v>
      </c>
      <c r="Z28" s="6" t="e">
        <f ca="1">Q1Impacts!$AW68</f>
        <v>#N/A</v>
      </c>
      <c r="AA28" s="6" t="e">
        <f ca="1">VLOOKUP(Q1Impacts!$AW68,Notes!$A$12:$B$206,2,0)</f>
        <v>#N/A</v>
      </c>
      <c r="AB28" s="6" t="e">
        <f ca="1">Q1Impacts!$AX68</f>
        <v>#N/A</v>
      </c>
      <c r="AC28" s="108">
        <v>61</v>
      </c>
      <c r="AD28" s="6" t="e">
        <f ca="1">Q1Impacts!$AY68</f>
        <v>#N/A</v>
      </c>
      <c r="AE28" s="6" t="e">
        <f ca="1">VLOOKUP(Q1Impacts!$AY68,Notes!$A$12:$B$206,2,0)</f>
        <v>#N/A</v>
      </c>
      <c r="AF28" s="6" t="e">
        <f ca="1">Q1Impacts!$AZ68</f>
        <v>#N/A</v>
      </c>
      <c r="AH28" s="109">
        <v>61</v>
      </c>
      <c r="AI28" s="6" t="str">
        <f ca="1">Q2Impacts!$AW68</f>
        <v>awast</v>
      </c>
      <c r="AJ28" s="6" t="str">
        <f ca="1">VLOOKUP(Q2Impacts!$AW68,Notes!$A$12:$B$206,2,0)</f>
        <v>Sewerage and refuse disposal</v>
      </c>
      <c r="AK28" s="6">
        <f ca="1">Q2Impacts!$AX68</f>
        <v>-5.0681749040338975</v>
      </c>
      <c r="AL28" s="109">
        <v>61</v>
      </c>
      <c r="AM28" s="6" t="str">
        <f ca="1">Q2Impacts!$AY68</f>
        <v>awast</v>
      </c>
      <c r="AN28" s="6" t="str">
        <f ca="1">VLOOKUP(Q2Impacts!$AY68,Notes!$A$12:$B$206,2,0)</f>
        <v>Sewerage and refuse disposal</v>
      </c>
      <c r="AO28" s="6">
        <f ca="1">Q2Impacts!$AZ68</f>
        <v>-5.2088856732810718E-2</v>
      </c>
      <c r="AQ28" s="108">
        <v>61</v>
      </c>
      <c r="AR28" s="6" t="str">
        <f ca="1">Q3Impacts!$AW68</f>
        <v>amopt</v>
      </c>
      <c r="AS28" s="6" t="str">
        <f ca="1">VLOOKUP(Q3Impacts!$AW68,Notes!$A$12:$B$206,2,0)</f>
        <v>Medical, precision, optical instruments, watches and clocks</v>
      </c>
      <c r="AT28" s="6">
        <f ca="1">Q3Impacts!$AX68</f>
        <v>-90.885608430856436</v>
      </c>
      <c r="AU28" s="108">
        <v>61</v>
      </c>
      <c r="AV28" s="6" t="str">
        <f ca="1">Q3Impacts!$AY68</f>
        <v>ardtv</v>
      </c>
      <c r="AW28" s="6" t="str">
        <f ca="1">VLOOKUP(Q3Impacts!$AY68,Notes!$A$12:$B$206,2,0)</f>
        <v>Radio, television, communication equipment and apparatus</v>
      </c>
      <c r="AX28" s="6">
        <f ca="1">Q3Impacts!$AZ68</f>
        <v>-8.9317689470053724E-2</v>
      </c>
    </row>
    <row r="29" spans="1:51" x14ac:dyDescent="0.2">
      <c r="A29" s="13"/>
      <c r="B29" s="13" t="str">
        <f>Q1Impacts!B205</f>
        <v>Error in GDP accounting</v>
      </c>
      <c r="C29" s="14">
        <f>C28-C15</f>
        <v>0</v>
      </c>
      <c r="D29" s="14">
        <f t="shared" ref="D29:G29" ca="1" si="10">D28-D15</f>
        <v>0</v>
      </c>
      <c r="E29" s="14">
        <f t="shared" ca="1" si="10"/>
        <v>0</v>
      </c>
      <c r="F29" s="14">
        <f t="shared" ca="1" si="10"/>
        <v>0</v>
      </c>
      <c r="G29" s="14">
        <f t="shared" ca="1" si="10"/>
        <v>0</v>
      </c>
      <c r="H29" s="152"/>
      <c r="I29" s="211"/>
      <c r="J29" s="211"/>
      <c r="K29" s="154"/>
      <c r="L29" s="165"/>
      <c r="M29" s="152"/>
      <c r="N29" s="153"/>
      <c r="O29" s="153"/>
      <c r="P29" s="154"/>
      <c r="Y29" s="108">
        <v>62</v>
      </c>
      <c r="Z29" s="6" t="e">
        <f ca="1">Q1Impacts!$AW69</f>
        <v>#N/A</v>
      </c>
      <c r="AA29" s="6" t="e">
        <f ca="1">VLOOKUP(Q1Impacts!$AW69,Notes!$A$12:$B$206,2,0)</f>
        <v>#N/A</v>
      </c>
      <c r="AB29" s="6" t="e">
        <f ca="1">Q1Impacts!$AX69</f>
        <v>#N/A</v>
      </c>
      <c r="AC29" s="108">
        <v>62</v>
      </c>
      <c r="AD29" s="6" t="e">
        <f ca="1">Q1Impacts!$AY69</f>
        <v>#N/A</v>
      </c>
      <c r="AE29" s="6" t="e">
        <f ca="1">VLOOKUP(Q1Impacts!$AY69,Notes!$A$12:$B$206,2,0)</f>
        <v>#N/A</v>
      </c>
      <c r="AF29" s="6" t="e">
        <f ca="1">Q1Impacts!$AZ69</f>
        <v>#N/A</v>
      </c>
      <c r="AH29" s="109">
        <v>62</v>
      </c>
      <c r="AI29" s="6" t="str">
        <f ca="1">Q2Impacts!$AW69</f>
        <v>aheal</v>
      </c>
      <c r="AJ29" s="6" t="str">
        <f ca="1">VLOOKUP(Q2Impacts!$AW69,Notes!$A$12:$B$206,2,0)</f>
        <v>Health and social work</v>
      </c>
      <c r="AK29" s="6">
        <f ca="1">Q2Impacts!$AX69</f>
        <v>2882.4073739814912</v>
      </c>
      <c r="AL29" s="109">
        <v>62</v>
      </c>
      <c r="AM29" s="6" t="str">
        <f ca="1">Q2Impacts!$AY69</f>
        <v>aheal</v>
      </c>
      <c r="AN29" s="6" t="str">
        <f ca="1">VLOOKUP(Q2Impacts!$AY69,Notes!$A$12:$B$206,2,0)</f>
        <v>Health and social work</v>
      </c>
      <c r="AO29" s="6">
        <f ca="1">Q2Impacts!$AZ69</f>
        <v>13.29774677282022</v>
      </c>
      <c r="AQ29" s="108">
        <v>62</v>
      </c>
      <c r="AR29" s="6" t="str">
        <f ca="1">Q3Impacts!$AW69</f>
        <v>awast</v>
      </c>
      <c r="AS29" s="6" t="str">
        <f ca="1">VLOOKUP(Q3Impacts!$AW69,Notes!$A$12:$B$206,2,0)</f>
        <v>Sewerage and refuse disposal</v>
      </c>
      <c r="AT29" s="6">
        <f ca="1">Q3Impacts!$AX69</f>
        <v>-1.2901996657992054</v>
      </c>
      <c r="AU29" s="108">
        <v>62</v>
      </c>
      <c r="AV29" s="6" t="str">
        <f ca="1">Q3Impacts!$AY69</f>
        <v>awast</v>
      </c>
      <c r="AW29" s="6" t="str">
        <f ca="1">VLOOKUP(Q3Impacts!$AY69,Notes!$A$12:$B$206,2,0)</f>
        <v>Sewerage and refuse disposal</v>
      </c>
      <c r="AX29" s="6">
        <f ca="1">Q3Impacts!$AZ69</f>
        <v>-1.3260202503083461E-2</v>
      </c>
    </row>
    <row r="30" spans="1:51" x14ac:dyDescent="0.2">
      <c r="A30" s="11"/>
      <c r="B30" s="11" t="str">
        <f>Q1Impacts!B206</f>
        <v>Direct Tax</v>
      </c>
      <c r="C30" s="12">
        <f>Q1Impacts!N206</f>
        <v>607551.99999999988</v>
      </c>
      <c r="D30" s="12">
        <f ca="1">Q1Impacts!$Q206</f>
        <v>0</v>
      </c>
      <c r="E30" s="12">
        <f ca="1">Q2Impacts!$Q206</f>
        <v>-74109.492318354751</v>
      </c>
      <c r="F30" s="12">
        <f ca="1">Q3Impacts!$Q206</f>
        <v>-17593.872101812711</v>
      </c>
      <c r="G30" s="12">
        <f ca="1">Q4Impacts!Q206</f>
        <v>-1272.4293049211408</v>
      </c>
      <c r="H30" s="149">
        <f ca="1">100*D30/$C30</f>
        <v>0</v>
      </c>
      <c r="I30" s="210">
        <f ca="1">100*E30/$C30</f>
        <v>-12.198049272877839</v>
      </c>
      <c r="J30" s="210">
        <f t="shared" ca="1" si="9"/>
        <v>-2.8958627577248888</v>
      </c>
      <c r="K30" s="151">
        <f t="shared" ca="1" si="9"/>
        <v>-0.2094354565405333</v>
      </c>
      <c r="L30" s="164">
        <f t="shared" ca="1" si="1"/>
        <v>-3.8258368717858153</v>
      </c>
      <c r="M30" s="149">
        <f t="shared" ca="1" si="3"/>
        <v>0</v>
      </c>
      <c r="N30" s="150">
        <f t="shared" ca="1" si="4"/>
        <v>-12.198049272877839</v>
      </c>
      <c r="O30" s="150">
        <f t="shared" ca="1" si="5"/>
        <v>9.3021865151529504</v>
      </c>
      <c r="P30" s="151">
        <f t="shared" ca="1" si="6"/>
        <v>2.6864273011843554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</row>
    <row r="31" spans="1:51" x14ac:dyDescent="0.2">
      <c r="A31" s="11"/>
      <c r="B31" s="11" t="str">
        <f>Q1Impacts!B207</f>
        <v>Total tax</v>
      </c>
      <c r="C31" s="12">
        <f>Q1Impacts!N207</f>
        <v>4775550.9999999991</v>
      </c>
      <c r="D31" s="12">
        <f ca="1">Q1Impacts!$Q207</f>
        <v>0</v>
      </c>
      <c r="E31" s="12">
        <f ca="1">Q2Impacts!$Q207</f>
        <v>-709186.78221710457</v>
      </c>
      <c r="F31" s="12">
        <f ca="1">Q3Impacts!$Q207</f>
        <v>-166940.79111945719</v>
      </c>
      <c r="G31" s="12">
        <f ca="1">Q4Impacts!Q207</f>
        <v>-11468.760392582182</v>
      </c>
      <c r="H31" s="149">
        <f t="shared" ref="H31:K49" ca="1" si="11">100*D31/$C31</f>
        <v>0</v>
      </c>
      <c r="I31" s="210">
        <f t="shared" ca="1" si="11"/>
        <v>-14.850365585397469</v>
      </c>
      <c r="J31" s="210">
        <f t="shared" ca="1" si="9"/>
        <v>-3.4957388397581184</v>
      </c>
      <c r="K31" s="151">
        <f t="shared" ca="1" si="9"/>
        <v>-0.2401557515055788</v>
      </c>
      <c r="L31" s="164">
        <f t="shared" ca="1" si="1"/>
        <v>-4.6465650441652917</v>
      </c>
      <c r="M31" s="149">
        <f t="shared" ca="1" si="3"/>
        <v>0</v>
      </c>
      <c r="N31" s="150">
        <f t="shared" ca="1" si="4"/>
        <v>-14.850365585397469</v>
      </c>
      <c r="O31" s="150">
        <f t="shared" ca="1" si="5"/>
        <v>11.354626745639351</v>
      </c>
      <c r="P31" s="151">
        <f t="shared" ca="1" si="6"/>
        <v>3.2555830882525396</v>
      </c>
    </row>
    <row r="32" spans="1:51" x14ac:dyDescent="0.2">
      <c r="A32" s="13" t="s">
        <v>97</v>
      </c>
      <c r="B32" s="13" t="str">
        <f>Q1Impacts!B208</f>
        <v>Households - Decile 1</v>
      </c>
      <c r="C32" s="14">
        <f>Q1Impacts!N208</f>
        <v>65989.543662945609</v>
      </c>
      <c r="D32" s="14">
        <f ca="1">Q1Impacts!Q208</f>
        <v>0</v>
      </c>
      <c r="E32" s="14">
        <f ca="1">Q2Impacts!Q208</f>
        <v>-4024.7090184537788</v>
      </c>
      <c r="F32" s="14">
        <f ca="1">Q3Impacts!$Q208</f>
        <v>-940.98407376959256</v>
      </c>
      <c r="G32" s="14">
        <f ca="1">Q4Impacts!$Q208</f>
        <v>-64.487411756431669</v>
      </c>
      <c r="H32" s="152">
        <f t="shared" ca="1" si="11"/>
        <v>0</v>
      </c>
      <c r="I32" s="211">
        <f t="shared" ca="1" si="11"/>
        <v>-6.0990102295763107</v>
      </c>
      <c r="J32" s="211">
        <f t="shared" ca="1" si="9"/>
        <v>-1.4259593589188178</v>
      </c>
      <c r="K32" s="154">
        <f t="shared" ca="1" si="9"/>
        <v>-9.772368193029736E-2</v>
      </c>
      <c r="L32" s="165">
        <f t="shared" ca="1" si="1"/>
        <v>-1.9056733176063565</v>
      </c>
      <c r="M32" s="152">
        <f t="shared" ca="1" si="3"/>
        <v>0</v>
      </c>
      <c r="N32" s="153">
        <f t="shared" ca="1" si="4"/>
        <v>-6.0990102295763107</v>
      </c>
      <c r="O32" s="153">
        <f t="shared" ca="1" si="5"/>
        <v>4.6730508706574927</v>
      </c>
      <c r="P32" s="154">
        <f t="shared" ca="1" si="6"/>
        <v>1.3282356769885204</v>
      </c>
    </row>
    <row r="33" spans="1:16" x14ac:dyDescent="0.2">
      <c r="A33" s="13" t="s">
        <v>98</v>
      </c>
      <c r="B33" s="13" t="str">
        <f>Q1Impacts!B209</f>
        <v>Households - Decile 2</v>
      </c>
      <c r="C33" s="14">
        <f>Q1Impacts!N209</f>
        <v>90984.902699491911</v>
      </c>
      <c r="D33" s="14">
        <f ca="1">Q1Impacts!Q209</f>
        <v>0</v>
      </c>
      <c r="E33" s="14">
        <f ca="1">Q2Impacts!Q209</f>
        <v>-6371.2538837516795</v>
      </c>
      <c r="F33" s="14">
        <f ca="1">Q3Impacts!Q209</f>
        <v>-1493.3524947391625</v>
      </c>
      <c r="G33" s="14">
        <f ca="1">Q4Impacts!$Q209</f>
        <v>-103.45053381835028</v>
      </c>
      <c r="H33" s="152">
        <f t="shared" ca="1" si="11"/>
        <v>0</v>
      </c>
      <c r="I33" s="211">
        <f t="shared" ca="1" si="11"/>
        <v>-7.0025396463794412</v>
      </c>
      <c r="J33" s="211">
        <f t="shared" ca="1" si="9"/>
        <v>-1.6413189995613435</v>
      </c>
      <c r="K33" s="154">
        <f t="shared" ca="1" si="9"/>
        <v>-0.11370076875284496</v>
      </c>
      <c r="L33" s="165">
        <f t="shared" ca="1" si="1"/>
        <v>-2.1893898536734073</v>
      </c>
      <c r="M33" s="152">
        <f t="shared" ca="1" si="3"/>
        <v>0</v>
      </c>
      <c r="N33" s="153">
        <f t="shared" ca="1" si="4"/>
        <v>-7.0025396463794412</v>
      </c>
      <c r="O33" s="153">
        <f t="shared" ca="1" si="5"/>
        <v>5.3612206468180972</v>
      </c>
      <c r="P33" s="154">
        <f t="shared" ca="1" si="6"/>
        <v>1.5276182308084985</v>
      </c>
    </row>
    <row r="34" spans="1:16" x14ac:dyDescent="0.2">
      <c r="A34" s="13" t="s">
        <v>99</v>
      </c>
      <c r="B34" s="13" t="str">
        <f>Q1Impacts!B210</f>
        <v>Households - Decile 3</v>
      </c>
      <c r="C34" s="14">
        <f>Q1Impacts!N210</f>
        <v>106450.11198261232</v>
      </c>
      <c r="D34" s="14">
        <f ca="1">Q1Impacts!Q210</f>
        <v>0</v>
      </c>
      <c r="E34" s="14">
        <f ca="1">Q2Impacts!Q210</f>
        <v>-8109.9911977881548</v>
      </c>
      <c r="F34" s="14">
        <f ca="1">Q3Impacts!Q210</f>
        <v>-1906.6556607131313</v>
      </c>
      <c r="G34" s="14">
        <f ca="1">Q4Impacts!$Q210</f>
        <v>-133.8545653995844</v>
      </c>
      <c r="H34" s="152">
        <f t="shared" ca="1" si="11"/>
        <v>0</v>
      </c>
      <c r="I34" s="211">
        <f t="shared" ca="1" si="11"/>
        <v>-7.618583998401852</v>
      </c>
      <c r="J34" s="211">
        <f t="shared" ca="1" si="9"/>
        <v>-1.7911260262690627</v>
      </c>
      <c r="K34" s="154">
        <f t="shared" ca="1" si="9"/>
        <v>-0.12574394043046977</v>
      </c>
      <c r="L34" s="165">
        <f t="shared" ca="1" si="1"/>
        <v>-2.383863491275346</v>
      </c>
      <c r="M34" s="152">
        <f t="shared" ca="1" si="3"/>
        <v>0</v>
      </c>
      <c r="N34" s="153">
        <f t="shared" ca="1" si="4"/>
        <v>-7.618583998401852</v>
      </c>
      <c r="O34" s="153">
        <f t="shared" ca="1" si="5"/>
        <v>5.8274579721327893</v>
      </c>
      <c r="P34" s="154">
        <f t="shared" ca="1" si="6"/>
        <v>1.6653820858385928</v>
      </c>
    </row>
    <row r="35" spans="1:16" x14ac:dyDescent="0.2">
      <c r="A35" s="13" t="s">
        <v>100</v>
      </c>
      <c r="B35" s="13" t="str">
        <f>Q1Impacts!B211</f>
        <v>Households - Decile 4</v>
      </c>
      <c r="C35" s="14">
        <f>Q1Impacts!N211</f>
        <v>123492.06290570777</v>
      </c>
      <c r="D35" s="14">
        <f ca="1">Q1Impacts!Q211</f>
        <v>0</v>
      </c>
      <c r="E35" s="14">
        <f ca="1">Q2Impacts!Q211</f>
        <v>-10904.41903422175</v>
      </c>
      <c r="F35" s="14">
        <f ca="1">Q3Impacts!Q211</f>
        <v>-2566.9124703210296</v>
      </c>
      <c r="G35" s="14">
        <f ca="1">Q4Impacts!$Q211</f>
        <v>-181.28333421400598</v>
      </c>
      <c r="H35" s="152">
        <f t="shared" ca="1" si="11"/>
        <v>0</v>
      </c>
      <c r="I35" s="211">
        <f t="shared" ca="1" si="11"/>
        <v>-8.8300565863474212</v>
      </c>
      <c r="J35" s="211">
        <f t="shared" ca="1" si="9"/>
        <v>-2.0786052236255803</v>
      </c>
      <c r="K35" s="154">
        <f t="shared" ca="1" si="9"/>
        <v>-0.14679755925077118</v>
      </c>
      <c r="L35" s="165">
        <f t="shared" ca="1" si="1"/>
        <v>-2.7638648423059431</v>
      </c>
      <c r="M35" s="152">
        <f t="shared" ca="1" si="3"/>
        <v>0</v>
      </c>
      <c r="N35" s="153">
        <f t="shared" ca="1" si="4"/>
        <v>-8.8300565863474212</v>
      </c>
      <c r="O35" s="153">
        <f t="shared" ca="1" si="5"/>
        <v>6.7514513627218413</v>
      </c>
      <c r="P35" s="154">
        <f t="shared" ca="1" si="6"/>
        <v>1.9318076643748092</v>
      </c>
    </row>
    <row r="36" spans="1:16" x14ac:dyDescent="0.2">
      <c r="A36" s="13" t="s">
        <v>101</v>
      </c>
      <c r="B36" s="13" t="str">
        <f>Q1Impacts!B212</f>
        <v>Households - Decile 5</v>
      </c>
      <c r="C36" s="14">
        <f>Q1Impacts!N212</f>
        <v>139019.68510979667</v>
      </c>
      <c r="D36" s="14">
        <f ca="1">Q1Impacts!Q212</f>
        <v>0</v>
      </c>
      <c r="E36" s="14">
        <f ca="1">Q2Impacts!Q212</f>
        <v>-14213.551370556395</v>
      </c>
      <c r="F36" s="14">
        <f ca="1">Q3Impacts!Q212</f>
        <v>-3350.0439065487558</v>
      </c>
      <c r="G36" s="14">
        <f ca="1">Q4Impacts!$Q212</f>
        <v>-237.57591302284888</v>
      </c>
      <c r="H36" s="152">
        <f t="shared" ca="1" si="11"/>
        <v>0</v>
      </c>
      <c r="I36" s="211">
        <f t="shared" ca="1" si="11"/>
        <v>-10.224128589653072</v>
      </c>
      <c r="J36" s="211">
        <f t="shared" ca="1" si="9"/>
        <v>-2.4097622605769229</v>
      </c>
      <c r="K36" s="154">
        <f t="shared" ca="1" si="9"/>
        <v>-0.1708937211555423</v>
      </c>
      <c r="L36" s="165">
        <f t="shared" ca="1" si="1"/>
        <v>-3.2011961428463835</v>
      </c>
      <c r="M36" s="152">
        <f t="shared" ca="1" si="3"/>
        <v>0</v>
      </c>
      <c r="N36" s="153">
        <f t="shared" ca="1" si="4"/>
        <v>-10.224128589653072</v>
      </c>
      <c r="O36" s="153">
        <f t="shared" ca="1" si="5"/>
        <v>7.8143663290761491</v>
      </c>
      <c r="P36" s="154">
        <f t="shared" ca="1" si="6"/>
        <v>2.2388685394213805</v>
      </c>
    </row>
    <row r="37" spans="1:16" x14ac:dyDescent="0.2">
      <c r="A37" s="13" t="s">
        <v>102</v>
      </c>
      <c r="B37" s="13" t="str">
        <f>Q1Impacts!B213</f>
        <v>Households - Decile 6</v>
      </c>
      <c r="C37" s="14">
        <f>Q1Impacts!N213</f>
        <v>183900.30086333427</v>
      </c>
      <c r="D37" s="14">
        <f ca="1">Q1Impacts!Q213</f>
        <v>0</v>
      </c>
      <c r="E37" s="14">
        <f ca="1">Q2Impacts!Q213</f>
        <v>-21947.468822534385</v>
      </c>
      <c r="F37" s="14">
        <f ca="1">Q3Impacts!Q213</f>
        <v>-5174.2654315070622</v>
      </c>
      <c r="G37" s="14">
        <f ca="1">Q4Impacts!$Q213</f>
        <v>-366.12784417300719</v>
      </c>
      <c r="H37" s="152">
        <f t="shared" ca="1" si="11"/>
        <v>0</v>
      </c>
      <c r="I37" s="211">
        <f t="shared" ca="1" si="11"/>
        <v>-11.934438779871641</v>
      </c>
      <c r="J37" s="211">
        <f t="shared" ca="1" si="9"/>
        <v>-2.8136253215552505</v>
      </c>
      <c r="K37" s="154">
        <f t="shared" ca="1" si="9"/>
        <v>-0.19909039977324208</v>
      </c>
      <c r="L37" s="165">
        <f t="shared" ca="1" si="1"/>
        <v>-3.7367886253000329</v>
      </c>
      <c r="M37" s="152">
        <f t="shared" ca="1" si="3"/>
        <v>0</v>
      </c>
      <c r="N37" s="153">
        <f t="shared" ca="1" si="4"/>
        <v>-11.934438779871641</v>
      </c>
      <c r="O37" s="153">
        <f t="shared" ca="1" si="5"/>
        <v>9.1208134583163911</v>
      </c>
      <c r="P37" s="154">
        <f t="shared" ca="1" si="6"/>
        <v>2.6145349217820084</v>
      </c>
    </row>
    <row r="38" spans="1:16" x14ac:dyDescent="0.2">
      <c r="A38" s="13" t="s">
        <v>103</v>
      </c>
      <c r="B38" s="13" t="str">
        <f>Q1Impacts!B214</f>
        <v>Households - Decile 7</v>
      </c>
      <c r="C38" s="14">
        <f>Q1Impacts!N214</f>
        <v>222467.41769264181</v>
      </c>
      <c r="D38" s="14">
        <f ca="1">Q1Impacts!Q214</f>
        <v>0</v>
      </c>
      <c r="E38" s="14">
        <f ca="1">Q2Impacts!Q214</f>
        <v>-29548.485183390199</v>
      </c>
      <c r="F38" s="14">
        <f ca="1">Q3Impacts!Q214</f>
        <v>-6978.2291951367424</v>
      </c>
      <c r="G38" s="14">
        <f ca="1">Q4Impacts!$Q214</f>
        <v>-496.10989611217303</v>
      </c>
      <c r="H38" s="152">
        <f t="shared" ca="1" si="11"/>
        <v>0</v>
      </c>
      <c r="I38" s="211">
        <f t="shared" ca="1" si="11"/>
        <v>-13.282163064532</v>
      </c>
      <c r="J38" s="211">
        <f t="shared" ca="1" si="11"/>
        <v>-3.136742120492348</v>
      </c>
      <c r="K38" s="154">
        <f t="shared" ca="1" si="11"/>
        <v>-0.22300339584900122</v>
      </c>
      <c r="L38" s="165">
        <f t="shared" ca="1" si="1"/>
        <v>-4.160477145218338</v>
      </c>
      <c r="M38" s="152">
        <f t="shared" ca="1" si="3"/>
        <v>0</v>
      </c>
      <c r="N38" s="153">
        <f t="shared" ca="1" si="4"/>
        <v>-13.282163064532</v>
      </c>
      <c r="O38" s="153">
        <f t="shared" ca="1" si="5"/>
        <v>10.145420944039651</v>
      </c>
      <c r="P38" s="154">
        <f t="shared" ca="1" si="6"/>
        <v>2.9137387246433466</v>
      </c>
    </row>
    <row r="39" spans="1:16" x14ac:dyDescent="0.2">
      <c r="A39" s="13" t="s">
        <v>104</v>
      </c>
      <c r="B39" s="13" t="str">
        <f>Q1Impacts!B215</f>
        <v>Households - Decile 8</v>
      </c>
      <c r="C39" s="14">
        <f>Q1Impacts!N215</f>
        <v>340905.81117327488</v>
      </c>
      <c r="D39" s="14">
        <f ca="1">Q1Impacts!Q215</f>
        <v>0</v>
      </c>
      <c r="E39" s="14">
        <f ca="1">Q2Impacts!Q215</f>
        <v>-47034.115892619884</v>
      </c>
      <c r="F39" s="14">
        <f ca="1">Q3Impacts!Q215</f>
        <v>-11111.516276777093</v>
      </c>
      <c r="G39" s="14">
        <f ca="1">Q4Impacts!$Q215</f>
        <v>-786.44177839627514</v>
      </c>
      <c r="H39" s="152">
        <f t="shared" ca="1" si="11"/>
        <v>0</v>
      </c>
      <c r="I39" s="211">
        <f t="shared" ca="1" si="11"/>
        <v>-13.796806728153273</v>
      </c>
      <c r="J39" s="211">
        <f t="shared" ca="1" si="11"/>
        <v>-3.2594094651937029</v>
      </c>
      <c r="K39" s="154">
        <f t="shared" ca="1" si="11"/>
        <v>-0.23069180771358111</v>
      </c>
      <c r="L39" s="165">
        <f t="shared" ca="1" si="1"/>
        <v>-4.32172700026514</v>
      </c>
      <c r="M39" s="152">
        <f t="shared" ca="1" si="3"/>
        <v>0</v>
      </c>
      <c r="N39" s="153">
        <f t="shared" ca="1" si="4"/>
        <v>-13.796806728153273</v>
      </c>
      <c r="O39" s="153">
        <f t="shared" ca="1" si="5"/>
        <v>10.537397262959569</v>
      </c>
      <c r="P39" s="154">
        <f t="shared" ca="1" si="6"/>
        <v>3.0287176574801218</v>
      </c>
    </row>
    <row r="40" spans="1:16" x14ac:dyDescent="0.2">
      <c r="A40" s="13" t="s">
        <v>105</v>
      </c>
      <c r="B40" s="13" t="str">
        <f>Q1Impacts!B216</f>
        <v>Households - Decile 9</v>
      </c>
      <c r="C40" s="14">
        <f>Q1Impacts!N216</f>
        <v>639532.41294474725</v>
      </c>
      <c r="D40" s="14">
        <f ca="1">Q1Impacts!Q216</f>
        <v>0</v>
      </c>
      <c r="E40" s="14">
        <f ca="1">Q2Impacts!Q216</f>
        <v>-87358.070642971245</v>
      </c>
      <c r="F40" s="14">
        <f ca="1">Q3Impacts!Q216</f>
        <v>-20640.621876052501</v>
      </c>
      <c r="G40" s="14">
        <f ca="1">Q4Impacts!$Q216</f>
        <v>-1446.6390008474687</v>
      </c>
      <c r="H40" s="152">
        <f t="shared" ca="1" si="11"/>
        <v>0</v>
      </c>
      <c r="I40" s="211">
        <f t="shared" ca="1" si="11"/>
        <v>-13.659678364186147</v>
      </c>
      <c r="J40" s="211">
        <f t="shared" ca="1" si="11"/>
        <v>-3.2274551622820966</v>
      </c>
      <c r="K40" s="154">
        <f t="shared" ca="1" si="11"/>
        <v>-0.22620260858810479</v>
      </c>
      <c r="L40" s="165">
        <f t="shared" ca="1" si="1"/>
        <v>-4.2783340337640876</v>
      </c>
      <c r="M40" s="152">
        <f t="shared" ca="1" si="3"/>
        <v>0</v>
      </c>
      <c r="N40" s="153">
        <f t="shared" ca="1" si="4"/>
        <v>-13.659678364186147</v>
      </c>
      <c r="O40" s="153">
        <f t="shared" ca="1" si="5"/>
        <v>10.432223201904051</v>
      </c>
      <c r="P40" s="154">
        <f t="shared" ca="1" si="6"/>
        <v>3.001252553693992</v>
      </c>
    </row>
    <row r="41" spans="1:16" x14ac:dyDescent="0.2">
      <c r="A41" s="13" t="s">
        <v>106</v>
      </c>
      <c r="B41" s="13" t="str">
        <f>Q1Impacts!B217</f>
        <v>Households - Percentile 90-92</v>
      </c>
      <c r="C41" s="14">
        <f>Q1Impacts!N217</f>
        <v>177769.09754421673</v>
      </c>
      <c r="D41" s="14">
        <f ca="1">Q1Impacts!Q217</f>
        <v>0</v>
      </c>
      <c r="E41" s="14">
        <f ca="1">Q2Impacts!Q217</f>
        <v>-24402.030659241591</v>
      </c>
      <c r="F41" s="14">
        <f ca="1">Q3Impacts!Q217</f>
        <v>-5772.9244779051951</v>
      </c>
      <c r="G41" s="14">
        <f ca="1">Q4Impacts!$Q217</f>
        <v>-407.00698943610519</v>
      </c>
      <c r="H41" s="152">
        <f t="shared" ca="1" si="11"/>
        <v>0</v>
      </c>
      <c r="I41" s="211">
        <f t="shared" ca="1" si="11"/>
        <v>-13.726812475476535</v>
      </c>
      <c r="J41" s="211">
        <f t="shared" ca="1" si="11"/>
        <v>-3.2474285787884418</v>
      </c>
      <c r="K41" s="154">
        <f t="shared" ca="1" si="11"/>
        <v>-0.22895261046980894</v>
      </c>
      <c r="L41" s="165">
        <f t="shared" ca="1" si="1"/>
        <v>-4.3007984161836958</v>
      </c>
      <c r="M41" s="152">
        <f t="shared" ca="1" si="3"/>
        <v>0</v>
      </c>
      <c r="N41" s="153">
        <f t="shared" ca="1" si="4"/>
        <v>-13.726812475476535</v>
      </c>
      <c r="O41" s="153">
        <f t="shared" ca="1" si="5"/>
        <v>10.479383896688093</v>
      </c>
      <c r="P41" s="154">
        <f t="shared" ca="1" si="6"/>
        <v>3.0184759683186329</v>
      </c>
    </row>
    <row r="42" spans="1:16" x14ac:dyDescent="0.2">
      <c r="A42" s="13" t="s">
        <v>107</v>
      </c>
      <c r="B42" s="13" t="str">
        <f>Q1Impacts!B218</f>
        <v>Households - Percentile 92-94</v>
      </c>
      <c r="C42" s="14">
        <f>Q1Impacts!N218</f>
        <v>205886.07030306937</v>
      </c>
      <c r="D42" s="14">
        <f ca="1">Q1Impacts!Q218</f>
        <v>0</v>
      </c>
      <c r="E42" s="14">
        <f ca="1">Q2Impacts!Q218</f>
        <v>-27413.043221809505</v>
      </c>
      <c r="F42" s="14">
        <f ca="1">Q3Impacts!Q218</f>
        <v>-6487.2226862054558</v>
      </c>
      <c r="G42" s="14">
        <f ca="1">Q4Impacts!$Q218</f>
        <v>-458.38181863631934</v>
      </c>
      <c r="H42" s="152">
        <f t="shared" ca="1" si="11"/>
        <v>0</v>
      </c>
      <c r="I42" s="211">
        <f t="shared" ca="1" si="11"/>
        <v>-13.31466630134658</v>
      </c>
      <c r="J42" s="211">
        <f t="shared" ca="1" si="11"/>
        <v>-3.1508798417766215</v>
      </c>
      <c r="K42" s="154">
        <f t="shared" ca="1" si="11"/>
        <v>-0.22263857771512663</v>
      </c>
      <c r="L42" s="165">
        <f t="shared" ca="1" si="1"/>
        <v>-4.1720461802095814</v>
      </c>
      <c r="M42" s="152">
        <f t="shared" ca="1" si="3"/>
        <v>0</v>
      </c>
      <c r="N42" s="153">
        <f t="shared" ca="1" si="4"/>
        <v>-13.31466630134658</v>
      </c>
      <c r="O42" s="153">
        <f t="shared" ca="1" si="5"/>
        <v>10.163786459569959</v>
      </c>
      <c r="P42" s="154">
        <f t="shared" ca="1" si="6"/>
        <v>2.9282412640614948</v>
      </c>
    </row>
    <row r="43" spans="1:16" x14ac:dyDescent="0.2">
      <c r="A43" s="13" t="s">
        <v>108</v>
      </c>
      <c r="B43" s="13" t="str">
        <f>Q1Impacts!B219</f>
        <v>Households - Percentile 94-96</v>
      </c>
      <c r="C43" s="14">
        <f>Q1Impacts!N219</f>
        <v>258606.67678101637</v>
      </c>
      <c r="D43" s="14">
        <f ca="1">Q1Impacts!Q219</f>
        <v>0</v>
      </c>
      <c r="E43" s="14">
        <f ca="1">Q2Impacts!Q219</f>
        <v>-35339.077151982521</v>
      </c>
      <c r="F43" s="14">
        <f ca="1">Q3Impacts!Q219</f>
        <v>-8353.0195390799618</v>
      </c>
      <c r="G43" s="14">
        <f ca="1">Q4Impacts!$Q219</f>
        <v>-583.30604117253051</v>
      </c>
      <c r="H43" s="152">
        <f t="shared" ca="1" si="11"/>
        <v>0</v>
      </c>
      <c r="I43" s="211">
        <f t="shared" ca="1" si="11"/>
        <v>-13.665183587625249</v>
      </c>
      <c r="J43" s="211">
        <f t="shared" ca="1" si="11"/>
        <v>-3.2300092337341906</v>
      </c>
      <c r="K43" s="154">
        <f t="shared" ca="1" si="11"/>
        <v>-0.22555722397935762</v>
      </c>
      <c r="L43" s="165">
        <f t="shared" ca="1" si="1"/>
        <v>-4.2801875113346997</v>
      </c>
      <c r="M43" s="152">
        <f t="shared" ca="1" si="3"/>
        <v>0</v>
      </c>
      <c r="N43" s="153">
        <f t="shared" ca="1" si="4"/>
        <v>-13.665183587625249</v>
      </c>
      <c r="O43" s="153">
        <f t="shared" ca="1" si="5"/>
        <v>10.435174353891059</v>
      </c>
      <c r="P43" s="154">
        <f t="shared" ca="1" si="6"/>
        <v>3.0044520097548331</v>
      </c>
    </row>
    <row r="44" spans="1:16" x14ac:dyDescent="0.2">
      <c r="A44" s="13" t="s">
        <v>109</v>
      </c>
      <c r="B44" s="13" t="str">
        <f>Q1Impacts!B220</f>
        <v>Households - Percentile 96-98</v>
      </c>
      <c r="C44" s="14">
        <f>Q1Impacts!N220</f>
        <v>326808.24485675589</v>
      </c>
      <c r="D44" s="14">
        <f ca="1">Q1Impacts!Q220</f>
        <v>0</v>
      </c>
      <c r="E44" s="14">
        <f ca="1">Q2Impacts!Q220</f>
        <v>-42340.076041899665</v>
      </c>
      <c r="F44" s="14">
        <f ca="1">Q3Impacts!Q220</f>
        <v>-10009.299846643225</v>
      </c>
      <c r="G44" s="14">
        <f ca="1">Q4Impacts!$Q220</f>
        <v>-696.9176219185473</v>
      </c>
      <c r="H44" s="152">
        <f t="shared" ca="1" si="11"/>
        <v>0</v>
      </c>
      <c r="I44" s="211">
        <f t="shared" ca="1" si="11"/>
        <v>-12.955632762710087</v>
      </c>
      <c r="J44" s="211">
        <f t="shared" ca="1" si="11"/>
        <v>-3.0627439803516663</v>
      </c>
      <c r="K44" s="154">
        <f t="shared" ca="1" si="11"/>
        <v>-0.21324970617678721</v>
      </c>
      <c r="L44" s="165">
        <f t="shared" ca="1" si="1"/>
        <v>-4.057906612309635</v>
      </c>
      <c r="M44" s="152">
        <f t="shared" ca="1" si="3"/>
        <v>0</v>
      </c>
      <c r="N44" s="153">
        <f t="shared" ca="1" si="4"/>
        <v>-12.955632762710087</v>
      </c>
      <c r="O44" s="153">
        <f t="shared" ca="1" si="5"/>
        <v>9.8928887823584208</v>
      </c>
      <c r="P44" s="154">
        <f t="shared" ca="1" si="6"/>
        <v>2.8494942741748792</v>
      </c>
    </row>
    <row r="45" spans="1:16" collapsed="1" x14ac:dyDescent="0.2">
      <c r="A45" s="13" t="s">
        <v>110</v>
      </c>
      <c r="B45" s="13" t="str">
        <f>Q1Impacts!B221</f>
        <v>Households - Percentile 98-100</v>
      </c>
      <c r="C45" s="14">
        <f>Q1Impacts!N221</f>
        <v>553080.66148038954</v>
      </c>
      <c r="D45" s="14">
        <f ca="1">Q1Impacts!Q221</f>
        <v>0</v>
      </c>
      <c r="E45" s="14">
        <f ca="1">Q2Impacts!Q221</f>
        <v>-72113.95306816636</v>
      </c>
      <c r="F45" s="14">
        <f ca="1">Q3Impacts!Q221</f>
        <v>-17071.823143087699</v>
      </c>
      <c r="G45" s="14">
        <f ca="1">Q4Impacts!$Q221</f>
        <v>-1199.6137065578278</v>
      </c>
      <c r="H45" s="152">
        <f t="shared" ca="1" si="11"/>
        <v>0</v>
      </c>
      <c r="I45" s="211">
        <f t="shared" ca="1" si="11"/>
        <v>-13.03859601150117</v>
      </c>
      <c r="J45" s="211">
        <f t="shared" ca="1" si="11"/>
        <v>-3.0866787309816308</v>
      </c>
      <c r="K45" s="154">
        <f t="shared" ca="1" si="11"/>
        <v>-0.21689670062715838</v>
      </c>
      <c r="L45" s="165">
        <f t="shared" ca="1" si="1"/>
        <v>-4.0855428607774904</v>
      </c>
      <c r="M45" s="152">
        <f t="shared" ca="1" si="3"/>
        <v>0</v>
      </c>
      <c r="N45" s="153">
        <f t="shared" ca="1" si="4"/>
        <v>-13.03859601150117</v>
      </c>
      <c r="O45" s="153">
        <f t="shared" ca="1" si="5"/>
        <v>9.9519172805195382</v>
      </c>
      <c r="P45" s="154">
        <f t="shared" ca="1" si="6"/>
        <v>2.8697820303544725</v>
      </c>
    </row>
    <row r="46" spans="1:16" x14ac:dyDescent="0.2">
      <c r="A46" s="13"/>
      <c r="B46" s="13" t="str">
        <f>Q1Impacts!B222</f>
        <v>HH - low (d1-d6)</v>
      </c>
      <c r="C46" s="14">
        <f>Q1Impacts!N222</f>
        <v>932304.02491653047</v>
      </c>
      <c r="D46" s="14">
        <f ca="1">Q1Impacts!Q222</f>
        <v>0</v>
      </c>
      <c r="E46" s="14">
        <f ca="1">Q2Impacts!Q222</f>
        <v>-95119.878510696348</v>
      </c>
      <c r="F46" s="14">
        <f ca="1">Q3Impacts!Q222</f>
        <v>-22410.443232735473</v>
      </c>
      <c r="G46" s="14">
        <f ca="1">Q4Impacts!$Q222</f>
        <v>-1582.8894984964013</v>
      </c>
      <c r="H46" s="152">
        <f t="shared" ca="1" si="11"/>
        <v>0</v>
      </c>
      <c r="I46" s="211">
        <f t="shared" ca="1" si="11"/>
        <v>-10.202667366925985</v>
      </c>
      <c r="J46" s="211">
        <f t="shared" ca="1" si="11"/>
        <v>-2.4037698683905058</v>
      </c>
      <c r="K46" s="154">
        <f t="shared" ca="1" si="11"/>
        <v>-0.16978254476999796</v>
      </c>
      <c r="L46" s="165">
        <f t="shared" ca="1" si="1"/>
        <v>-3.1940549450216222</v>
      </c>
      <c r="M46" s="152">
        <f t="shared" ca="1" si="3"/>
        <v>0</v>
      </c>
      <c r="N46" s="153">
        <f t="shared" ca="1" si="4"/>
        <v>-10.202667366925985</v>
      </c>
      <c r="O46" s="153">
        <f t="shared" ca="1" si="5"/>
        <v>7.7988974985354789</v>
      </c>
      <c r="P46" s="154">
        <f t="shared" ca="1" si="6"/>
        <v>2.2339873236205077</v>
      </c>
    </row>
    <row r="47" spans="1:16" collapsed="1" x14ac:dyDescent="0.2">
      <c r="A47" s="13"/>
      <c r="B47" s="13" t="str">
        <f>Q1Impacts!B223</f>
        <v>HH - high (d7-d10)</v>
      </c>
      <c r="C47" s="14">
        <f>Q1Impacts!N223</f>
        <v>2502588.9750834703</v>
      </c>
      <c r="D47" s="14">
        <f ca="1">Q1Impacts!Q223</f>
        <v>0</v>
      </c>
      <c r="E47" s="14">
        <f ca="1">Q2Impacts!Q223</f>
        <v>-336000.36667869077</v>
      </c>
      <c r="F47" s="14">
        <f ca="1">Q3Impacts!Q223</f>
        <v>-79446.427845751125</v>
      </c>
      <c r="G47" s="14">
        <f ca="1">Q4Impacts!$Q223</f>
        <v>-5578.3069569650734</v>
      </c>
      <c r="H47" s="152">
        <f t="shared" ca="1" si="11"/>
        <v>0</v>
      </c>
      <c r="I47" s="211">
        <f t="shared" ca="1" si="11"/>
        <v>-13.426110720698111</v>
      </c>
      <c r="J47" s="211">
        <f t="shared" ca="1" si="11"/>
        <v>-3.1745695612321354</v>
      </c>
      <c r="K47" s="154">
        <f t="shared" ca="1" si="11"/>
        <v>-0.22290144376501206</v>
      </c>
      <c r="L47" s="165">
        <f t="shared" ca="1" si="1"/>
        <v>-4.2058954314238139</v>
      </c>
      <c r="M47" s="152">
        <f t="shared" ca="1" si="3"/>
        <v>0</v>
      </c>
      <c r="N47" s="153">
        <f t="shared" ca="1" si="4"/>
        <v>-13.426110720698111</v>
      </c>
      <c r="O47" s="153">
        <f t="shared" ca="1" si="5"/>
        <v>10.251541159465976</v>
      </c>
      <c r="P47" s="154">
        <f t="shared" ca="1" si="6"/>
        <v>2.9516681174671233</v>
      </c>
    </row>
    <row r="48" spans="1:16" x14ac:dyDescent="0.2">
      <c r="A48" s="13"/>
      <c r="B48" s="13" t="str">
        <f>Q1Impacts!B224</f>
        <v>HH - total</v>
      </c>
      <c r="C48" s="14">
        <f>Q1Impacts!N224</f>
        <v>3434893.0000000009</v>
      </c>
      <c r="D48" s="14">
        <f ca="1">Q1Impacts!Q224</f>
        <v>0</v>
      </c>
      <c r="E48" s="14">
        <f ca="1">Q2Impacts!Q224</f>
        <v>-431120.24518938712</v>
      </c>
      <c r="F48" s="14">
        <f ca="1">Q3Impacts!Q224</f>
        <v>-101856.8710784866</v>
      </c>
      <c r="G48" s="14">
        <f ca="1">Q4Impacts!$Q224</f>
        <v>-7161.1964554614751</v>
      </c>
      <c r="H48" s="152">
        <f t="shared" ca="1" si="11"/>
        <v>0</v>
      </c>
      <c r="I48" s="211">
        <f t="shared" ca="1" si="11"/>
        <v>-12.551198689140739</v>
      </c>
      <c r="J48" s="211">
        <f t="shared" ca="1" si="11"/>
        <v>-2.9653579042632932</v>
      </c>
      <c r="K48" s="154">
        <f t="shared" ca="1" si="11"/>
        <v>-0.20848382920403846</v>
      </c>
      <c r="L48" s="165">
        <f t="shared" ca="1" si="1"/>
        <v>-3.9312601056520173</v>
      </c>
      <c r="M48" s="152">
        <f t="shared" ca="1" si="3"/>
        <v>0</v>
      </c>
      <c r="N48" s="153">
        <f t="shared" ca="1" si="4"/>
        <v>-12.551198689140739</v>
      </c>
      <c r="O48" s="153">
        <f t="shared" ca="1" si="5"/>
        <v>9.5858407848774458</v>
      </c>
      <c r="P48" s="154">
        <f t="shared" ca="1" si="6"/>
        <v>2.7568740750592546</v>
      </c>
    </row>
    <row r="49" spans="1:16" x14ac:dyDescent="0.2">
      <c r="A49" s="11" t="s">
        <v>261</v>
      </c>
      <c r="B49" s="11" t="str">
        <f>Q1Impacts!B225</f>
        <v>flab-p</v>
      </c>
      <c r="C49" s="12">
        <f>Q1Impacts!N225</f>
        <v>2179.216118601737</v>
      </c>
      <c r="D49" s="12">
        <f ca="1">Q1Impacts!Q225</f>
        <v>0</v>
      </c>
      <c r="E49" s="12">
        <f ca="1">Q2Impacts!Q225</f>
        <v>-233.50157701845458</v>
      </c>
      <c r="F49" s="12">
        <f ca="1">Q3Impacts!Q225</f>
        <v>-53.427011685832738</v>
      </c>
      <c r="G49" s="12">
        <f ca="1">Q4Impacts!$Q225</f>
        <v>-3.188645854010832</v>
      </c>
      <c r="H49" s="149">
        <f t="shared" ca="1" si="11"/>
        <v>0</v>
      </c>
      <c r="I49" s="210">
        <f t="shared" ca="1" si="11"/>
        <v>-10.714934375957055</v>
      </c>
      <c r="J49" s="210">
        <f t="shared" ca="1" si="11"/>
        <v>-2.4516619177777295</v>
      </c>
      <c r="K49" s="151">
        <f t="shared" ca="1" si="11"/>
        <v>-0.14632077226267862</v>
      </c>
      <c r="L49" s="164">
        <f t="shared" ca="1" si="1"/>
        <v>-3.3282292664993656</v>
      </c>
      <c r="M49" s="149">
        <f t="shared" ca="1" si="3"/>
        <v>0</v>
      </c>
      <c r="N49" s="150">
        <f t="shared" ca="1" si="4"/>
        <v>-10.714934375957055</v>
      </c>
      <c r="O49" s="150">
        <f t="shared" ca="1" si="5"/>
        <v>8.2632724581793262</v>
      </c>
      <c r="P49" s="151">
        <f t="shared" ca="1" si="6"/>
        <v>2.305341145515051</v>
      </c>
    </row>
    <row r="50" spans="1:16" x14ac:dyDescent="0.2">
      <c r="A50" s="11" t="s">
        <v>261</v>
      </c>
      <c r="B50" s="11" t="str">
        <f>Q1Impacts!B226</f>
        <v>flab-m</v>
      </c>
      <c r="C50" s="12">
        <f>Q1Impacts!N226</f>
        <v>2816.6439376564531</v>
      </c>
      <c r="D50" s="12">
        <f ca="1">Q1Impacts!Q226</f>
        <v>0</v>
      </c>
      <c r="E50" s="12">
        <f ca="1">Q2Impacts!Q226</f>
        <v>-319.94967352832674</v>
      </c>
      <c r="F50" s="12">
        <f ca="1">Q3Impacts!Q226</f>
        <v>-72.873328706205427</v>
      </c>
      <c r="G50" s="12">
        <f ca="1">Q4Impacts!$Q226</f>
        <v>-4.1445349510247276</v>
      </c>
      <c r="H50" s="149">
        <f t="shared" ref="H50:K53" ca="1" si="12">100*D50/$C50</f>
        <v>0</v>
      </c>
      <c r="I50" s="210">
        <f t="shared" ca="1" si="12"/>
        <v>-11.359251670075706</v>
      </c>
      <c r="J50" s="210">
        <f t="shared" ca="1" si="12"/>
        <v>-2.5872396482900357</v>
      </c>
      <c r="K50" s="151">
        <f t="shared" ca="1" si="12"/>
        <v>-0.1471444400769068</v>
      </c>
      <c r="L50" s="164">
        <f t="shared" ca="1" si="1"/>
        <v>-3.523408939610662</v>
      </c>
      <c r="M50" s="149">
        <f t="shared" ca="1" si="3"/>
        <v>0</v>
      </c>
      <c r="N50" s="150">
        <f t="shared" ca="1" si="4"/>
        <v>-11.359251670075706</v>
      </c>
      <c r="O50" s="150">
        <f t="shared" ca="1" si="5"/>
        <v>8.7720120217856703</v>
      </c>
      <c r="P50" s="151">
        <f t="shared" ca="1" si="6"/>
        <v>2.4400952082131289</v>
      </c>
    </row>
    <row r="51" spans="1:16" x14ac:dyDescent="0.2">
      <c r="A51" s="11" t="s">
        <v>261</v>
      </c>
      <c r="B51" s="11" t="str">
        <f>Q1Impacts!B227</f>
        <v>flab-s</v>
      </c>
      <c r="C51" s="12">
        <f>Q1Impacts!N227</f>
        <v>4553.0454768995132</v>
      </c>
      <c r="D51" s="12">
        <f ca="1">Q1Impacts!Q227</f>
        <v>0</v>
      </c>
      <c r="E51" s="12">
        <f ca="1">Q2Impacts!Q227</f>
        <v>-657.44099177110388</v>
      </c>
      <c r="F51" s="12">
        <f ca="1">Q3Impacts!Q227</f>
        <v>-153.3470019336024</v>
      </c>
      <c r="G51" s="12">
        <f ca="1">Q4Impacts!$Q227</f>
        <v>-9.9487303756972167</v>
      </c>
      <c r="H51" s="149">
        <f t="shared" ca="1" si="12"/>
        <v>0</v>
      </c>
      <c r="I51" s="210">
        <f t="shared" ca="1" si="12"/>
        <v>-14.439587636598819</v>
      </c>
      <c r="J51" s="210">
        <f t="shared" ca="1" si="12"/>
        <v>-3.3680094501939193</v>
      </c>
      <c r="K51" s="151">
        <f t="shared" ca="1" si="12"/>
        <v>-0.21850716023315458</v>
      </c>
      <c r="L51" s="164">
        <f t="shared" ca="1" si="1"/>
        <v>-4.5065260617564729</v>
      </c>
      <c r="M51" s="149">
        <f t="shared" ca="1" si="3"/>
        <v>0</v>
      </c>
      <c r="N51" s="150">
        <f t="shared" ca="1" si="4"/>
        <v>-14.439587636598819</v>
      </c>
      <c r="O51" s="150">
        <f t="shared" ca="1" si="5"/>
        <v>11.071578186404899</v>
      </c>
      <c r="P51" s="151">
        <f t="shared" ca="1" si="6"/>
        <v>3.1495022899607648</v>
      </c>
    </row>
    <row r="52" spans="1:16" x14ac:dyDescent="0.2">
      <c r="A52" s="11" t="s">
        <v>261</v>
      </c>
      <c r="B52" s="11" t="str">
        <f>Q1Impacts!B228</f>
        <v>flab-t</v>
      </c>
      <c r="C52" s="12">
        <f>Q1Impacts!N228</f>
        <v>5598.0944668422981</v>
      </c>
      <c r="D52" s="12">
        <f ca="1">Q1Impacts!Q228</f>
        <v>0</v>
      </c>
      <c r="E52" s="12">
        <f ca="1">Q2Impacts!Q228</f>
        <v>-692.85387278689279</v>
      </c>
      <c r="F52" s="12">
        <f ca="1">Q3Impacts!Q228</f>
        <v>-161.04055555879688</v>
      </c>
      <c r="G52" s="12">
        <f ca="1">Q4Impacts!$Q228</f>
        <v>-9.4751447109664344</v>
      </c>
      <c r="H52" s="149">
        <f t="shared" ca="1" si="12"/>
        <v>0</v>
      </c>
      <c r="I52" s="210">
        <f t="shared" ca="1" si="12"/>
        <v>-12.376602018609896</v>
      </c>
      <c r="J52" s="210">
        <f t="shared" ca="1" si="12"/>
        <v>-2.8767030730303946</v>
      </c>
      <c r="K52" s="151">
        <f t="shared" ca="1" si="12"/>
        <v>-0.16925660628072706</v>
      </c>
      <c r="L52" s="164">
        <f t="shared" ca="1" si="1"/>
        <v>-3.8556404244802547</v>
      </c>
      <c r="M52" s="149">
        <f t="shared" ca="1" si="3"/>
        <v>0</v>
      </c>
      <c r="N52" s="150">
        <f t="shared" ca="1" si="4"/>
        <v>-12.376602018609896</v>
      </c>
      <c r="O52" s="150">
        <f t="shared" ca="1" si="5"/>
        <v>9.4998989455795009</v>
      </c>
      <c r="P52" s="151">
        <f t="shared" ca="1" si="6"/>
        <v>2.7074464667496674</v>
      </c>
    </row>
    <row r="53" spans="1:16" x14ac:dyDescent="0.2">
      <c r="A53" s="11" t="s">
        <v>261</v>
      </c>
      <c r="B53" s="11" t="str">
        <f>Q1Impacts!B229</f>
        <v>flab-tot</v>
      </c>
      <c r="C53" s="12">
        <f>Q1Impacts!N229</f>
        <v>15147.000000000002</v>
      </c>
      <c r="D53" s="12">
        <f ca="1">Q1Impacts!Q229</f>
        <v>0</v>
      </c>
      <c r="E53" s="12">
        <f ca="1">Q2Impacts!Q229</f>
        <v>-1903.7461151047778</v>
      </c>
      <c r="F53" s="12">
        <f ca="1">Q3Impacts!Q229</f>
        <v>-440.68789788443746</v>
      </c>
      <c r="G53" s="12">
        <f ca="1">Q4Impacts!$Q229</f>
        <v>-26.75705589169921</v>
      </c>
      <c r="H53" s="149">
        <f t="shared" ca="1" si="12"/>
        <v>0</v>
      </c>
      <c r="I53" s="210">
        <f t="shared" ca="1" si="12"/>
        <v>-12.56846976368111</v>
      </c>
      <c r="J53" s="210">
        <f t="shared" ca="1" si="12"/>
        <v>-2.9094071293618367</v>
      </c>
      <c r="K53" s="151">
        <f t="shared" ca="1" si="12"/>
        <v>-0.17664921034989903</v>
      </c>
      <c r="L53" s="164">
        <f t="shared" ca="1" si="1"/>
        <v>-3.9136315258482108</v>
      </c>
      <c r="M53" s="149">
        <f t="shared" ca="1" si="3"/>
        <v>0</v>
      </c>
      <c r="N53" s="150">
        <f t="shared" ca="1" si="4"/>
        <v>-12.56846976368111</v>
      </c>
      <c r="O53" s="150">
        <f t="shared" ca="1" si="5"/>
        <v>9.6590626343192731</v>
      </c>
      <c r="P53" s="151">
        <f t="shared" ca="1" si="6"/>
        <v>2.7327579190119375</v>
      </c>
    </row>
    <row r="54" spans="1:16" x14ac:dyDescent="0.2">
      <c r="A54" s="16"/>
      <c r="B54" s="107" t="s">
        <v>622</v>
      </c>
      <c r="C54" s="16"/>
      <c r="D54" s="16"/>
      <c r="E54" s="16"/>
      <c r="F54" s="16"/>
      <c r="G54" s="16"/>
      <c r="H54" s="155"/>
      <c r="I54" s="16"/>
      <c r="J54" s="16"/>
      <c r="K54" s="157"/>
      <c r="L54" s="166"/>
      <c r="M54" s="155"/>
      <c r="N54" s="156"/>
      <c r="O54" s="156"/>
      <c r="P54" s="157"/>
    </row>
    <row r="55" spans="1:16" x14ac:dyDescent="0.2">
      <c r="A55" s="13" t="s">
        <v>620</v>
      </c>
      <c r="B55" s="13" t="s">
        <v>597</v>
      </c>
      <c r="C55" s="6">
        <f>SUMIF(Notes!$C$12:$C$73,$A55,Q2Impacts!$AK$8:$AN$69)</f>
        <v>83593.930335347046</v>
      </c>
      <c r="D55" s="6">
        <f ca="1">SUMIF(Notes!$C$12:$C$73,$A55,Q1Impacts!$AN$8:$AN$69)</f>
        <v>0</v>
      </c>
      <c r="E55" s="6">
        <f ca="1">SUMIF(Notes!$C$12:$C$73,$A55,Q2Impacts!$AN$8:$AN$69)</f>
        <v>-10492.67905912485</v>
      </c>
      <c r="F55" s="6">
        <f ca="1">SUMIF(Notes!$C$12:$C$73,$A55,Q3Impacts!$AN$8:$AN$69)</f>
        <v>-2685.2708540892654</v>
      </c>
      <c r="G55" s="6">
        <f ca="1">SUMIF(Notes!$C$12:$C$73,$A55,Q4Impacts!$AN$8:$AN$69)</f>
        <v>-289.38938314137005</v>
      </c>
      <c r="H55" s="149">
        <f t="shared" ref="H55:K65" ca="1" si="13">100*D55/$C55</f>
        <v>0</v>
      </c>
      <c r="I55" s="210">
        <f t="shared" ca="1" si="13"/>
        <v>-12.55196282437279</v>
      </c>
      <c r="J55" s="210">
        <f t="shared" ca="1" si="13"/>
        <v>-3.2122796993956144</v>
      </c>
      <c r="K55" s="151">
        <f t="shared" ca="1" si="13"/>
        <v>-0.34618468348174314</v>
      </c>
      <c r="L55" s="164">
        <f t="shared" ca="1" si="1"/>
        <v>-4.0276068018125368</v>
      </c>
      <c r="M55" s="149">
        <f t="shared" ca="1" si="3"/>
        <v>0</v>
      </c>
      <c r="N55" s="150">
        <f t="shared" ca="1" si="4"/>
        <v>-12.55196282437279</v>
      </c>
      <c r="O55" s="150">
        <f t="shared" ca="1" si="5"/>
        <v>9.3396831249771761</v>
      </c>
      <c r="P55" s="151">
        <f t="shared" ca="1" si="6"/>
        <v>2.8660950159138712</v>
      </c>
    </row>
    <row r="56" spans="1:16" x14ac:dyDescent="0.2">
      <c r="A56" s="13" t="s">
        <v>611</v>
      </c>
      <c r="B56" s="13" t="s">
        <v>598</v>
      </c>
      <c r="C56" s="6">
        <f>SUMIF(Notes!$C$12:$C$73,$A56,Q2Impacts!$AK$8:$AN$69)</f>
        <v>278952.32379506098</v>
      </c>
      <c r="D56" s="6">
        <f ca="1">SUMIF(Notes!$C$12:$C$73,$A56,Q1Impacts!$AN$8:$AN$69)</f>
        <v>0</v>
      </c>
      <c r="E56" s="6">
        <f ca="1">SUMIF(Notes!$C$12:$C$73,$A56,Q2Impacts!$AN$8:$AN$69)</f>
        <v>-57529.159552690413</v>
      </c>
      <c r="F56" s="6">
        <f ca="1">SUMIF(Notes!$C$12:$C$73,$A56,Q3Impacts!$AN$8:$AN$69)</f>
        <v>-12047.468429712862</v>
      </c>
      <c r="G56" s="6">
        <f ca="1">SUMIF(Notes!$C$12:$C$73,$A56,Q4Impacts!$AN$8:$AN$69)</f>
        <v>-254.49119904940716</v>
      </c>
      <c r="H56" s="149">
        <f t="shared" ca="1" si="13"/>
        <v>0</v>
      </c>
      <c r="I56" s="210">
        <f t="shared" ca="1" si="13"/>
        <v>-20.623294608205377</v>
      </c>
      <c r="J56" s="210">
        <f t="shared" ca="1" si="13"/>
        <v>-4.3188270546775671</v>
      </c>
      <c r="K56" s="151">
        <f t="shared" ca="1" si="13"/>
        <v>-9.1231073320032718E-2</v>
      </c>
      <c r="L56" s="164">
        <f t="shared" ca="1" si="1"/>
        <v>-6.2583381840507428</v>
      </c>
      <c r="M56" s="149">
        <f t="shared" ca="1" si="3"/>
        <v>0</v>
      </c>
      <c r="N56" s="150">
        <f t="shared" ca="1" si="4"/>
        <v>-20.623294608205377</v>
      </c>
      <c r="O56" s="150">
        <f t="shared" ca="1" si="5"/>
        <v>16.304467553527811</v>
      </c>
      <c r="P56" s="151">
        <f t="shared" ca="1" si="6"/>
        <v>4.2275959813575348</v>
      </c>
    </row>
    <row r="57" spans="1:16" x14ac:dyDescent="0.2">
      <c r="A57" s="13" t="s">
        <v>612</v>
      </c>
      <c r="B57" s="13" t="s">
        <v>599</v>
      </c>
      <c r="C57" s="6">
        <f>SUMIF(Notes!$C$12:$C$73,$A57,Q2Impacts!$AK$8:$AN$69)</f>
        <v>469538.14723517065</v>
      </c>
      <c r="D57" s="6">
        <f ca="1">SUMIF(Notes!$C$12:$C$73,$A57,Q1Impacts!$AN$8:$AN$69)</f>
        <v>0</v>
      </c>
      <c r="E57" s="6">
        <f ca="1">SUMIF(Notes!$C$12:$C$73,$A57,Q2Impacts!$AN$8:$AN$69)</f>
        <v>-108984.24517864629</v>
      </c>
      <c r="F57" s="6">
        <f ca="1">SUMIF(Notes!$C$12:$C$73,$A57,Q3Impacts!$AN$8:$AN$69)</f>
        <v>-26203.077676067489</v>
      </c>
      <c r="G57" s="6">
        <f ca="1">SUMIF(Notes!$C$12:$C$73,$A57,Q4Impacts!$AN$8:$AN$69)</f>
        <v>-2110.1586896053136</v>
      </c>
      <c r="H57" s="149">
        <f t="shared" ca="1" si="13"/>
        <v>0</v>
      </c>
      <c r="I57" s="210">
        <f t="shared" ca="1" si="13"/>
        <v>-23.21094586678193</v>
      </c>
      <c r="J57" s="210">
        <f t="shared" ca="1" si="13"/>
        <v>-5.5806067793131913</v>
      </c>
      <c r="K57" s="151">
        <f t="shared" ca="1" si="13"/>
        <v>-0.44941155516985709</v>
      </c>
      <c r="L57" s="164">
        <f t="shared" ca="1" si="1"/>
        <v>-7.310241050316244</v>
      </c>
      <c r="M57" s="149">
        <f t="shared" ca="1" si="3"/>
        <v>0</v>
      </c>
      <c r="N57" s="150">
        <f t="shared" ca="1" si="4"/>
        <v>-23.21094586678193</v>
      </c>
      <c r="O57" s="150">
        <f t="shared" ca="1" si="5"/>
        <v>17.630339087468741</v>
      </c>
      <c r="P57" s="151">
        <f t="shared" ca="1" si="6"/>
        <v>5.1311952241433341</v>
      </c>
    </row>
    <row r="58" spans="1:16" x14ac:dyDescent="0.2">
      <c r="A58" s="13" t="s">
        <v>613</v>
      </c>
      <c r="B58" s="13" t="s">
        <v>600</v>
      </c>
      <c r="C58" s="6">
        <f>SUMIF(Notes!$C$12:$C$73,$A58,Q2Impacts!$AK$8:$AN$69)</f>
        <v>136962.10438656333</v>
      </c>
      <c r="D58" s="6">
        <f ca="1">SUMIF(Notes!$C$12:$C$73,$A58,Q1Impacts!$AN$8:$AN$69)</f>
        <v>0</v>
      </c>
      <c r="E58" s="6">
        <f ca="1">SUMIF(Notes!$C$12:$C$73,$A58,Q2Impacts!$AN$8:$AN$69)</f>
        <v>-15741.515836882234</v>
      </c>
      <c r="F58" s="6">
        <f ca="1">SUMIF(Notes!$C$12:$C$73,$A58,Q3Impacts!$AN$8:$AN$69)</f>
        <v>-3547.9731082497892</v>
      </c>
      <c r="G58" s="6">
        <f ca="1">SUMIF(Notes!$C$12:$C$73,$A58,Q4Impacts!$AN$8:$AN$69)</f>
        <v>-182.35774782348133</v>
      </c>
      <c r="H58" s="149">
        <f t="shared" ca="1" si="13"/>
        <v>0</v>
      </c>
      <c r="I58" s="210">
        <f t="shared" ca="1" si="13"/>
        <v>-11.493336720683855</v>
      </c>
      <c r="J58" s="210">
        <f t="shared" ca="1" si="13"/>
        <v>-2.5904779458089746</v>
      </c>
      <c r="K58" s="151">
        <f t="shared" ca="1" si="13"/>
        <v>-0.13314467431720592</v>
      </c>
      <c r="L58" s="164">
        <f t="shared" ca="1" si="1"/>
        <v>-3.5542398352025084</v>
      </c>
      <c r="M58" s="149">
        <f t="shared" ca="1" si="3"/>
        <v>0</v>
      </c>
      <c r="N58" s="150">
        <f t="shared" ca="1" si="4"/>
        <v>-11.493336720683855</v>
      </c>
      <c r="O58" s="150">
        <f t="shared" ca="1" si="5"/>
        <v>8.9028587748748809</v>
      </c>
      <c r="P58" s="151">
        <f t="shared" ca="1" si="6"/>
        <v>2.4573332714917688</v>
      </c>
    </row>
    <row r="59" spans="1:16" x14ac:dyDescent="0.2">
      <c r="A59" s="13" t="s">
        <v>606</v>
      </c>
      <c r="B59" s="13" t="s">
        <v>177</v>
      </c>
      <c r="C59" s="6">
        <f>SUMIF(Notes!$C$12:$C$73,$A59,Q2Impacts!$AK$8:$AN$69)</f>
        <v>122309.64918933986</v>
      </c>
      <c r="D59" s="6">
        <f ca="1">SUMIF(Notes!$C$12:$C$73,$A59,Q1Impacts!$AN$8:$AN$69)</f>
        <v>0</v>
      </c>
      <c r="E59" s="6">
        <f ca="1">SUMIF(Notes!$C$12:$C$73,$A59,Q2Impacts!$AN$8:$AN$69)</f>
        <v>-41478.896179582065</v>
      </c>
      <c r="F59" s="6">
        <f ca="1">SUMIF(Notes!$C$12:$C$73,$A59,Q3Impacts!$AN$8:$AN$69)</f>
        <v>-8837.6237341240576</v>
      </c>
      <c r="G59" s="6">
        <f ca="1">SUMIF(Notes!$C$12:$C$73,$A59,Q4Impacts!$AN$8:$AN$69)</f>
        <v>-255.84890744528641</v>
      </c>
      <c r="H59" s="149">
        <f t="shared" ca="1" si="13"/>
        <v>0</v>
      </c>
      <c r="I59" s="210">
        <f t="shared" ca="1" si="13"/>
        <v>-33.913020317286005</v>
      </c>
      <c r="J59" s="210">
        <f t="shared" ca="1" si="13"/>
        <v>-7.2256144896982644</v>
      </c>
      <c r="K59" s="151">
        <f t="shared" ca="1" si="13"/>
        <v>-0.20918129447761136</v>
      </c>
      <c r="L59" s="164">
        <f t="shared" ca="1" si="1"/>
        <v>-10.33695402536547</v>
      </c>
      <c r="M59" s="149">
        <f t="shared" ca="1" si="3"/>
        <v>0</v>
      </c>
      <c r="N59" s="150">
        <f t="shared" ca="1" si="4"/>
        <v>-33.913020317286005</v>
      </c>
      <c r="O59" s="150">
        <f t="shared" ca="1" si="5"/>
        <v>26.687405827587739</v>
      </c>
      <c r="P59" s="151">
        <f t="shared" ca="1" si="6"/>
        <v>7.0164331952206531</v>
      </c>
    </row>
    <row r="60" spans="1:16" x14ac:dyDescent="0.2">
      <c r="A60" s="13" t="s">
        <v>618</v>
      </c>
      <c r="B60" s="13" t="s">
        <v>601</v>
      </c>
      <c r="C60" s="6">
        <f>SUMIF(Notes!$C$12:$C$73,$A60,Q2Impacts!$AK$8:$AN$69)</f>
        <v>423485.50459530565</v>
      </c>
      <c r="D60" s="6">
        <f ca="1">SUMIF(Notes!$C$12:$C$73,$A60,Q1Impacts!$AN$8:$AN$69)</f>
        <v>0</v>
      </c>
      <c r="E60" s="6">
        <f ca="1">SUMIF(Notes!$C$12:$C$73,$A60,Q2Impacts!$AN$8:$AN$69)</f>
        <v>-101996.46991018282</v>
      </c>
      <c r="F60" s="6">
        <f ca="1">SUMIF(Notes!$C$12:$C$73,$A60,Q3Impacts!$AN$8:$AN$69)</f>
        <v>-23846.615170200923</v>
      </c>
      <c r="G60" s="6">
        <f ca="1">SUMIF(Notes!$C$12:$C$73,$A60,Q4Impacts!$AN$8:$AN$69)</f>
        <v>-1642.8821806016747</v>
      </c>
      <c r="H60" s="149">
        <f t="shared" ca="1" si="13"/>
        <v>0</v>
      </c>
      <c r="I60" s="210">
        <f t="shared" ca="1" si="13"/>
        <v>-24.08499672442235</v>
      </c>
      <c r="J60" s="210">
        <f t="shared" ca="1" si="13"/>
        <v>-5.6310345717710932</v>
      </c>
      <c r="K60" s="151">
        <f t="shared" ca="1" si="13"/>
        <v>-0.38794295501841508</v>
      </c>
      <c r="L60" s="164">
        <f t="shared" ca="1" si="1"/>
        <v>-7.5259935628029648</v>
      </c>
      <c r="M60" s="149">
        <f t="shared" ca="1" si="3"/>
        <v>0</v>
      </c>
      <c r="N60" s="150">
        <f t="shared" ca="1" si="4"/>
        <v>-24.08499672442235</v>
      </c>
      <c r="O60" s="150">
        <f t="shared" ca="1" si="5"/>
        <v>18.453962152651258</v>
      </c>
      <c r="P60" s="151">
        <f t="shared" ca="1" si="6"/>
        <v>5.243091616752678</v>
      </c>
    </row>
    <row r="61" spans="1:16" x14ac:dyDescent="0.2">
      <c r="A61" s="13" t="s">
        <v>617</v>
      </c>
      <c r="B61" s="13" t="s">
        <v>602</v>
      </c>
      <c r="C61" s="6">
        <f>SUMIF(Notes!$C$12:$C$73,$A61,Q2Impacts!$AK$8:$AN$69)</f>
        <v>329201.43085159513</v>
      </c>
      <c r="D61" s="6">
        <f ca="1">SUMIF(Notes!$C$12:$C$73,$A61,Q1Impacts!$AN$8:$AN$69)</f>
        <v>0</v>
      </c>
      <c r="E61" s="6">
        <f ca="1">SUMIF(Notes!$C$12:$C$73,$A61,Q2Impacts!$AN$8:$AN$69)</f>
        <v>-69235.842618792391</v>
      </c>
      <c r="F61" s="6">
        <f ca="1">SUMIF(Notes!$C$12:$C$73,$A61,Q3Impacts!$AN$8:$AN$69)</f>
        <v>-20607.371579009749</v>
      </c>
      <c r="G61" s="6">
        <f ca="1">SUMIF(Notes!$C$12:$C$73,$A61,Q4Impacts!$AN$8:$AN$69)</f>
        <v>-3277.237791624701</v>
      </c>
      <c r="H61" s="149">
        <f t="shared" ca="1" si="13"/>
        <v>0</v>
      </c>
      <c r="I61" s="210">
        <f t="shared" ca="1" si="13"/>
        <v>-21.031452518201263</v>
      </c>
      <c r="J61" s="210">
        <f t="shared" ca="1" si="13"/>
        <v>-6.2598062000221395</v>
      </c>
      <c r="K61" s="151">
        <f t="shared" ca="1" si="13"/>
        <v>-0.99551140562997376</v>
      </c>
      <c r="L61" s="164">
        <f t="shared" ca="1" si="1"/>
        <v>-7.0716925309633449</v>
      </c>
      <c r="M61" s="149">
        <f t="shared" ca="1" si="3"/>
        <v>0</v>
      </c>
      <c r="N61" s="150">
        <f t="shared" ca="1" si="4"/>
        <v>-21.031452518201263</v>
      </c>
      <c r="O61" s="150">
        <f t="shared" ca="1" si="5"/>
        <v>14.771646318179123</v>
      </c>
      <c r="P61" s="151">
        <f t="shared" ca="1" si="6"/>
        <v>5.2642947943921659</v>
      </c>
    </row>
    <row r="62" spans="1:16" x14ac:dyDescent="0.2">
      <c r="A62" s="13" t="s">
        <v>614</v>
      </c>
      <c r="B62" s="13" t="s">
        <v>603</v>
      </c>
      <c r="C62" s="6">
        <f>SUMIF(Notes!$C$12:$C$73,$A62,Q2Impacts!$AK$8:$AN$69)</f>
        <v>667384.54419390671</v>
      </c>
      <c r="D62" s="6">
        <f ca="1">SUMIF(Notes!$C$12:$C$73,$A62,Q1Impacts!$AN$8:$AN$69)</f>
        <v>0</v>
      </c>
      <c r="E62" s="6">
        <f ca="1">SUMIF(Notes!$C$12:$C$73,$A62,Q2Impacts!$AN$8:$AN$69)</f>
        <v>-99881.397231773051</v>
      </c>
      <c r="F62" s="6">
        <f ca="1">SUMIF(Notes!$C$12:$C$73,$A62,Q3Impacts!$AN$8:$AN$69)</f>
        <v>-22221.632247272581</v>
      </c>
      <c r="G62" s="6">
        <f ca="1">SUMIF(Notes!$C$12:$C$73,$A62,Q4Impacts!$AN$8:$AN$69)</f>
        <v>-993.35696403136944</v>
      </c>
      <c r="H62" s="149">
        <f t="shared" ca="1" si="13"/>
        <v>0</v>
      </c>
      <c r="I62" s="210">
        <f t="shared" ca="1" si="13"/>
        <v>-14.966093851096556</v>
      </c>
      <c r="J62" s="210">
        <f t="shared" ca="1" si="13"/>
        <v>-3.3296594055999216</v>
      </c>
      <c r="K62" s="151">
        <f t="shared" ca="1" si="13"/>
        <v>-0.14884326774920822</v>
      </c>
      <c r="L62" s="164">
        <f t="shared" ca="1" si="1"/>
        <v>-4.6111491311114206</v>
      </c>
      <c r="M62" s="149">
        <f t="shared" ca="1" si="3"/>
        <v>0</v>
      </c>
      <c r="N62" s="150">
        <f t="shared" ca="1" si="4"/>
        <v>-14.966093851096556</v>
      </c>
      <c r="O62" s="150">
        <f t="shared" ca="1" si="5"/>
        <v>11.636434445496635</v>
      </c>
      <c r="P62" s="151">
        <f t="shared" ca="1" si="6"/>
        <v>3.1808161378507132</v>
      </c>
    </row>
    <row r="63" spans="1:16" x14ac:dyDescent="0.2">
      <c r="A63" s="13" t="s">
        <v>615</v>
      </c>
      <c r="B63" s="13" t="s">
        <v>604</v>
      </c>
      <c r="C63" s="6">
        <f>SUMIF(Notes!$C$12:$C$73,$A63,Q2Impacts!$AK$8:$AN$69)</f>
        <v>726523.90305216552</v>
      </c>
      <c r="D63" s="6">
        <f ca="1">SUMIF(Notes!$C$12:$C$73,$A63,Q1Impacts!$AN$8:$AN$69)</f>
        <v>0</v>
      </c>
      <c r="E63" s="6">
        <f ca="1">SUMIF(Notes!$C$12:$C$73,$A63,Q2Impacts!$AN$8:$AN$69)</f>
        <v>-6716.6544857277631</v>
      </c>
      <c r="F63" s="6">
        <f ca="1">SUMIF(Notes!$C$12:$C$73,$A63,Q3Impacts!$AN$8:$AN$69)</f>
        <v>-2318.7436162449226</v>
      </c>
      <c r="G63" s="6">
        <f ca="1">SUMIF(Notes!$C$12:$C$73,$A63,Q4Impacts!$AN$8:$AN$69)</f>
        <v>-116.67498297802948</v>
      </c>
      <c r="H63" s="149">
        <f t="shared" ca="1" si="13"/>
        <v>0</v>
      </c>
      <c r="I63" s="210">
        <f t="shared" ca="1" si="13"/>
        <v>-0.92449187941521815</v>
      </c>
      <c r="J63" s="210">
        <f t="shared" ca="1" si="13"/>
        <v>-0.31915586073682606</v>
      </c>
      <c r="K63" s="151">
        <f t="shared" ca="1" si="13"/>
        <v>-1.6059345396327866E-2</v>
      </c>
      <c r="L63" s="164">
        <f t="shared" ca="1" si="1"/>
        <v>-0.31492677138709302</v>
      </c>
      <c r="M63" s="149">
        <f t="shared" ca="1" si="3"/>
        <v>0</v>
      </c>
      <c r="N63" s="150">
        <f t="shared" ca="1" si="4"/>
        <v>-0.92449187941521815</v>
      </c>
      <c r="O63" s="150">
        <f t="shared" ca="1" si="5"/>
        <v>0.60533601867839204</v>
      </c>
      <c r="P63" s="151">
        <f t="shared" ca="1" si="6"/>
        <v>0.3030965153404982</v>
      </c>
    </row>
    <row r="64" spans="1:16" x14ac:dyDescent="0.2">
      <c r="A64" s="13" t="s">
        <v>616</v>
      </c>
      <c r="B64" s="13" t="s">
        <v>605</v>
      </c>
      <c r="C64" s="6">
        <f>SUMIF(Notes!$C$12:$C$73,$A64,Q2Impacts!$AK$8:$AN$69)</f>
        <v>315490.4623655451</v>
      </c>
      <c r="D64" s="6">
        <f ca="1">SUMIF(Notes!$C$12:$C$73,$A64,Q1Impacts!$AN$8:$AN$69)</f>
        <v>0</v>
      </c>
      <c r="E64" s="6">
        <f ca="1">SUMIF(Notes!$C$12:$C$73,$A64,Q2Impacts!$AN$8:$AN$69)</f>
        <v>-82838.15795348445</v>
      </c>
      <c r="F64" s="6">
        <f ca="1">SUMIF(Notes!$C$12:$C$73,$A64,Q3Impacts!$AN$8:$AN$69)</f>
        <v>-18783.93960654733</v>
      </c>
      <c r="G64" s="6">
        <f ca="1">SUMIF(Notes!$C$12:$C$73,$A64,Q4Impacts!$AN$8:$AN$69)</f>
        <v>-1069.4836508129615</v>
      </c>
      <c r="H64" s="149">
        <f t="shared" ca="1" si="13"/>
        <v>0</v>
      </c>
      <c r="I64" s="210">
        <f t="shared" ca="1" si="13"/>
        <v>-26.256945244038302</v>
      </c>
      <c r="J64" s="210">
        <f t="shared" ca="1" si="13"/>
        <v>-5.9538850923433602</v>
      </c>
      <c r="K64" s="151">
        <f t="shared" ca="1" si="13"/>
        <v>-0.3389908026993847</v>
      </c>
      <c r="L64" s="164">
        <f t="shared" ca="1" si="1"/>
        <v>-8.1374552847702635</v>
      </c>
      <c r="M64" s="149">
        <f t="shared" ca="1" si="3"/>
        <v>0</v>
      </c>
      <c r="N64" s="150">
        <f t="shared" ca="1" si="4"/>
        <v>-26.256945244038302</v>
      </c>
      <c r="O64" s="150">
        <f t="shared" ca="1" si="5"/>
        <v>20.303060151694943</v>
      </c>
      <c r="P64" s="151">
        <f t="shared" ca="1" si="6"/>
        <v>5.6148942896439751</v>
      </c>
    </row>
    <row r="65" spans="1:16" x14ac:dyDescent="0.2">
      <c r="A65" s="13"/>
      <c r="B65" s="16" t="s">
        <v>252</v>
      </c>
      <c r="C65" s="6">
        <f>SUM(C55:C64)</f>
        <v>3553442</v>
      </c>
      <c r="D65" s="6">
        <f ca="1">SUM(D55:D64)</f>
        <v>0</v>
      </c>
      <c r="E65" s="6">
        <f t="shared" ref="E65:G65" ca="1" si="14">SUM(E55:E64)</f>
        <v>-594895.01800688636</v>
      </c>
      <c r="F65" s="6">
        <f t="shared" ca="1" si="14"/>
        <v>-141099.71602151898</v>
      </c>
      <c r="G65" s="6">
        <f t="shared" ca="1" si="14"/>
        <v>-10191.881497113594</v>
      </c>
      <c r="H65" s="149">
        <f t="shared" ca="1" si="13"/>
        <v>0</v>
      </c>
      <c r="I65" s="210">
        <f t="shared" ca="1" si="13"/>
        <v>-16.741374081999549</v>
      </c>
      <c r="J65" s="210">
        <f t="shared" ca="1" si="13"/>
        <v>-3.970789899526121</v>
      </c>
      <c r="K65" s="151">
        <f t="shared" ca="1" si="13"/>
        <v>-0.28681716198304613</v>
      </c>
      <c r="L65" s="164">
        <f t="shared" ca="1" si="1"/>
        <v>-5.2497452858771787</v>
      </c>
      <c r="M65" s="149">
        <f t="shared" ca="1" si="3"/>
        <v>0</v>
      </c>
      <c r="N65" s="150">
        <f t="shared" ca="1" si="4"/>
        <v>-16.741374081999549</v>
      </c>
      <c r="O65" s="150">
        <f t="shared" ca="1" si="5"/>
        <v>12.770584182473428</v>
      </c>
      <c r="P65" s="151">
        <f t="shared" ca="1" si="6"/>
        <v>3.6839727375430749</v>
      </c>
    </row>
    <row r="66" spans="1:16" ht="12.75" customHeight="1" x14ac:dyDescent="0.2">
      <c r="A66" s="11"/>
      <c r="B66" s="107" t="s">
        <v>696</v>
      </c>
      <c r="C66" s="112"/>
      <c r="D66" s="112"/>
      <c r="E66" s="112"/>
      <c r="F66" s="112"/>
      <c r="G66" s="112"/>
      <c r="H66" s="158"/>
      <c r="I66" s="212"/>
      <c r="J66" s="212"/>
      <c r="K66" s="160"/>
      <c r="L66" s="167"/>
      <c r="M66" s="158"/>
      <c r="N66" s="159"/>
      <c r="O66" s="159"/>
      <c r="P66" s="160"/>
    </row>
    <row r="67" spans="1:16" x14ac:dyDescent="0.2">
      <c r="A67" s="23" t="s">
        <v>620</v>
      </c>
      <c r="B67" s="23" t="s">
        <v>597</v>
      </c>
      <c r="C67" s="6">
        <f t="array" ref="C67:C77">C55:C65</f>
        <v>83593.930335347046</v>
      </c>
      <c r="D67" s="6">
        <f ca="1">SUMIF(Notes!$C$12:$C$73,$A67,Q1Impacts!$AL$8:$AL$69)</f>
        <v>0</v>
      </c>
      <c r="E67" s="6">
        <f ca="1">SUMIF(Notes!$C$12:$C$73,$A67,Q2Impacts!$AL$8:$AL$69)</f>
        <v>-3159.1568703569706</v>
      </c>
      <c r="F67" s="6">
        <f ca="1">SUMIF(Notes!$C$12:$C$73,$A67,Q3Impacts!$AL$8:$AL$69)</f>
        <v>-631.83137407139407</v>
      </c>
      <c r="G67" s="6">
        <f ca="1">SUMIF(Notes!$C$12:$C$73,$A67,Q4Impacts!$AL$8:$AL$69)</f>
        <v>0</v>
      </c>
      <c r="H67" s="149">
        <f t="shared" ref="H67:K77" ca="1" si="15">100*D67/$C67</f>
        <v>0</v>
      </c>
      <c r="I67" s="210">
        <f t="shared" ca="1" si="15"/>
        <v>-3.7791701594644911</v>
      </c>
      <c r="J67" s="210">
        <f t="shared" ca="1" si="15"/>
        <v>-0.75583403189289822</v>
      </c>
      <c r="K67" s="151">
        <f t="shared" ca="1" si="15"/>
        <v>0</v>
      </c>
      <c r="L67" s="164">
        <f t="shared" ca="1" si="1"/>
        <v>-1.1337510478393473</v>
      </c>
      <c r="M67" s="149">
        <f t="shared" ca="1" si="3"/>
        <v>0</v>
      </c>
      <c r="N67" s="150">
        <f t="shared" ca="1" si="4"/>
        <v>-3.7791701594644911</v>
      </c>
      <c r="O67" s="150">
        <f t="shared" ca="1" si="5"/>
        <v>3.0233361275715929</v>
      </c>
      <c r="P67" s="151">
        <f t="shared" ca="1" si="6"/>
        <v>0.75583403189289822</v>
      </c>
    </row>
    <row r="68" spans="1:16" x14ac:dyDescent="0.2">
      <c r="A68" s="23" t="s">
        <v>611</v>
      </c>
      <c r="B68" s="23" t="s">
        <v>598</v>
      </c>
      <c r="C68" s="6">
        <v>278952.32379506098</v>
      </c>
      <c r="D68" s="6">
        <f ca="1">SUMIF(Notes!$C$12:$C$73,$A68,Q1Impacts!$AL$8:$AL$69)</f>
        <v>0</v>
      </c>
      <c r="E68" s="6">
        <f ca="1">SUMIF(Notes!$C$12:$C$73,$A68,Q2Impacts!$AL$8:$AL$69)</f>
        <v>-34661.138365040526</v>
      </c>
      <c r="F68" s="6">
        <f ca="1">SUMIF(Notes!$C$12:$C$73,$A68,Q3Impacts!$AL$8:$AL$69)</f>
        <v>-6932.2276730081021</v>
      </c>
      <c r="G68" s="6">
        <f ca="1">SUMIF(Notes!$C$12:$C$73,$A68,Q4Impacts!$AL$8:$AL$69)</f>
        <v>0</v>
      </c>
      <c r="H68" s="149">
        <f t="shared" ca="1" si="15"/>
        <v>0</v>
      </c>
      <c r="I68" s="210">
        <f t="shared" ca="1" si="15"/>
        <v>-12.425470379126564</v>
      </c>
      <c r="J68" s="210">
        <f t="shared" ca="1" si="15"/>
        <v>-2.4850940758253119</v>
      </c>
      <c r="K68" s="151">
        <f t="shared" ca="1" si="15"/>
        <v>0</v>
      </c>
      <c r="L68" s="164">
        <f t="shared" ca="1" si="1"/>
        <v>-3.727641113737969</v>
      </c>
      <c r="M68" s="149">
        <f t="shared" ca="1" si="3"/>
        <v>0</v>
      </c>
      <c r="N68" s="150">
        <f t="shared" ca="1" si="4"/>
        <v>-12.425470379126564</v>
      </c>
      <c r="O68" s="150">
        <f t="shared" ca="1" si="5"/>
        <v>9.9403763033012513</v>
      </c>
      <c r="P68" s="151">
        <f t="shared" ca="1" si="6"/>
        <v>2.4850940758253119</v>
      </c>
    </row>
    <row r="69" spans="1:16" x14ac:dyDescent="0.2">
      <c r="A69" s="23" t="s">
        <v>612</v>
      </c>
      <c r="B69" s="23" t="s">
        <v>599</v>
      </c>
      <c r="C69" s="6">
        <v>469538.14723517065</v>
      </c>
      <c r="D69" s="6">
        <f ca="1">SUMIF(Notes!$C$12:$C$73,$A69,Q1Impacts!$AL$8:$AL$69)</f>
        <v>0</v>
      </c>
      <c r="E69" s="6">
        <f ca="1">SUMIF(Notes!$C$12:$C$73,$A69,Q2Impacts!$AL$8:$AL$69)</f>
        <v>-56732.327025548773</v>
      </c>
      <c r="F69" s="6">
        <f ca="1">SUMIF(Notes!$C$12:$C$73,$A69,Q3Impacts!$AL$8:$AL$69)</f>
        <v>-13942.406962751149</v>
      </c>
      <c r="G69" s="6">
        <f ca="1">SUMIF(Notes!$C$12:$C$73,$A69,Q4Impacts!$AL$8:$AL$69)</f>
        <v>-1268.0896337528095</v>
      </c>
      <c r="H69" s="149">
        <f t="shared" ca="1" si="15"/>
        <v>0</v>
      </c>
      <c r="I69" s="210">
        <f t="shared" ca="1" si="15"/>
        <v>-12.08258101277</v>
      </c>
      <c r="J69" s="210">
        <f t="shared" ca="1" si="15"/>
        <v>-2.9693874810491216</v>
      </c>
      <c r="K69" s="151">
        <f t="shared" ca="1" si="15"/>
        <v>-0.27007169517957824</v>
      </c>
      <c r="L69" s="164">
        <f t="shared" ca="1" si="1"/>
        <v>-3.8305100472496751</v>
      </c>
      <c r="M69" s="149">
        <f t="shared" ca="1" si="3"/>
        <v>0</v>
      </c>
      <c r="N69" s="150">
        <f t="shared" ca="1" si="4"/>
        <v>-12.08258101277</v>
      </c>
      <c r="O69" s="150">
        <f t="shared" ca="1" si="5"/>
        <v>9.1131935317208779</v>
      </c>
      <c r="P69" s="151">
        <f t="shared" ca="1" si="6"/>
        <v>2.6993157858695436</v>
      </c>
    </row>
    <row r="70" spans="1:16" x14ac:dyDescent="0.2">
      <c r="A70" s="23" t="s">
        <v>613</v>
      </c>
      <c r="B70" s="23" t="s">
        <v>600</v>
      </c>
      <c r="C70" s="6">
        <v>136962.10438656333</v>
      </c>
      <c r="D70" s="6">
        <f ca="1">SUMIF(Notes!$C$12:$C$73,$A70,Q1Impacts!$AL$8:$AL$69)</f>
        <v>0</v>
      </c>
      <c r="E70" s="6">
        <f ca="1">SUMIF(Notes!$C$12:$C$73,$A70,Q2Impacts!$AL$8:$AL$69)</f>
        <v>-749.8027792781744</v>
      </c>
      <c r="F70" s="6">
        <f ca="1">SUMIF(Notes!$C$12:$C$73,$A70,Q3Impacts!$AL$8:$AL$69)</f>
        <v>-149.96055585563488</v>
      </c>
      <c r="G70" s="6">
        <f ca="1">SUMIF(Notes!$C$12:$C$73,$A70,Q4Impacts!$AL$8:$AL$69)</f>
        <v>0</v>
      </c>
      <c r="H70" s="149">
        <f t="shared" ca="1" si="15"/>
        <v>0</v>
      </c>
      <c r="I70" s="210">
        <f t="shared" ca="1" si="15"/>
        <v>-0.54745272981636073</v>
      </c>
      <c r="J70" s="210">
        <f t="shared" ca="1" si="15"/>
        <v>-0.10949054596327214</v>
      </c>
      <c r="K70" s="151">
        <f t="shared" ca="1" si="15"/>
        <v>0</v>
      </c>
      <c r="L70" s="164">
        <f t="shared" ca="1" si="1"/>
        <v>-0.16423581894490821</v>
      </c>
      <c r="M70" s="149">
        <f t="shared" ca="1" si="3"/>
        <v>0</v>
      </c>
      <c r="N70" s="150">
        <f t="shared" ca="1" si="4"/>
        <v>-0.54745272981636073</v>
      </c>
      <c r="O70" s="150">
        <f t="shared" ca="1" si="5"/>
        <v>0.4379621838530886</v>
      </c>
      <c r="P70" s="151">
        <f t="shared" ca="1" si="6"/>
        <v>0.10949054596327214</v>
      </c>
    </row>
    <row r="71" spans="1:16" x14ac:dyDescent="0.2">
      <c r="A71" s="23" t="s">
        <v>606</v>
      </c>
      <c r="B71" s="23" t="s">
        <v>177</v>
      </c>
      <c r="C71" s="6">
        <v>122309.64918933986</v>
      </c>
      <c r="D71" s="6">
        <f ca="1">SUMIF(Notes!$C$12:$C$73,$A71,Q1Impacts!$AL$8:$AL$69)</f>
        <v>0</v>
      </c>
      <c r="E71" s="6">
        <f ca="1">SUMIF(Notes!$C$12:$C$73,$A71,Q2Impacts!$AL$8:$AL$69)</f>
        <v>-34611.469674588472</v>
      </c>
      <c r="F71" s="6">
        <f ca="1">SUMIF(Notes!$C$12:$C$73,$A71,Q3Impacts!$AL$8:$AL$69)</f>
        <v>-7135.0239383111602</v>
      </c>
      <c r="G71" s="6">
        <f ca="1">SUMIF(Notes!$C$12:$C$73,$A71,Q4Impacts!$AL$8:$AL$69)</f>
        <v>-106.36500169673369</v>
      </c>
      <c r="H71" s="149">
        <f t="shared" ca="1" si="15"/>
        <v>0</v>
      </c>
      <c r="I71" s="210">
        <f t="shared" ca="1" si="15"/>
        <v>-28.298233135317584</v>
      </c>
      <c r="J71" s="210">
        <f t="shared" ca="1" si="15"/>
        <v>-5.8335740357376702</v>
      </c>
      <c r="K71" s="151">
        <f t="shared" ca="1" si="15"/>
        <v>-8.6963704337077063E-2</v>
      </c>
      <c r="L71" s="164">
        <f t="shared" ca="1" si="1"/>
        <v>-8.5546927188480844</v>
      </c>
      <c r="M71" s="149">
        <f t="shared" ca="1" si="3"/>
        <v>0</v>
      </c>
      <c r="N71" s="150">
        <f t="shared" ca="1" si="4"/>
        <v>-28.298233135317584</v>
      </c>
      <c r="O71" s="150">
        <f t="shared" ca="1" si="5"/>
        <v>22.464659099579915</v>
      </c>
      <c r="P71" s="151">
        <f t="shared" ca="1" si="6"/>
        <v>5.7466103314005927</v>
      </c>
    </row>
    <row r="72" spans="1:16" x14ac:dyDescent="0.2">
      <c r="A72" s="23" t="s">
        <v>618</v>
      </c>
      <c r="B72" s="23" t="s">
        <v>601</v>
      </c>
      <c r="C72" s="6">
        <v>423485.50459530565</v>
      </c>
      <c r="D72" s="6">
        <f ca="1">SUMIF(Notes!$C$12:$C$73,$A72,Q1Impacts!$AL$8:$AL$69)</f>
        <v>0</v>
      </c>
      <c r="E72" s="6">
        <f ca="1">SUMIF(Notes!$C$12:$C$73,$A72,Q2Impacts!$AL$8:$AL$69)</f>
        <v>-11180.624882809279</v>
      </c>
      <c r="F72" s="6">
        <f ca="1">SUMIF(Notes!$C$12:$C$73,$A72,Q3Impacts!$AL$8:$AL$69)</f>
        <v>-2651.8608475835449</v>
      </c>
      <c r="G72" s="6">
        <f ca="1">SUMIF(Notes!$C$12:$C$73,$A72,Q4Impacts!$AL$8:$AL$69)</f>
        <v>-207.83897725764714</v>
      </c>
      <c r="H72" s="149">
        <f t="shared" ca="1" si="15"/>
        <v>0</v>
      </c>
      <c r="I72" s="210">
        <f t="shared" ca="1" si="15"/>
        <v>-2.6401434668924009</v>
      </c>
      <c r="J72" s="210">
        <f t="shared" ca="1" si="15"/>
        <v>-0.62619872907284879</v>
      </c>
      <c r="K72" s="151">
        <f t="shared" ca="1" si="15"/>
        <v>-4.9078179772944944E-2</v>
      </c>
      <c r="L72" s="164">
        <f t="shared" ref="L72:L89" ca="1" si="16">SUMPRODUCT($D72:$G72,$H$5:$K$5)/$C72%</f>
        <v>-0.82885509393454859</v>
      </c>
      <c r="M72" s="149">
        <f t="shared" ca="1" si="3"/>
        <v>0</v>
      </c>
      <c r="N72" s="150">
        <f t="shared" ca="1" si="4"/>
        <v>-2.6401434668924009</v>
      </c>
      <c r="O72" s="150">
        <f t="shared" ca="1" si="5"/>
        <v>2.0139447378195521</v>
      </c>
      <c r="P72" s="151">
        <f t="shared" ca="1" si="6"/>
        <v>0.57712054929990386</v>
      </c>
    </row>
    <row r="73" spans="1:16" x14ac:dyDescent="0.2">
      <c r="A73" s="23" t="s">
        <v>617</v>
      </c>
      <c r="B73" s="23" t="s">
        <v>602</v>
      </c>
      <c r="C73" s="6">
        <v>329201.43085159513</v>
      </c>
      <c r="D73" s="6">
        <f ca="1">SUMIF(Notes!$C$12:$C$73,$A73,Q1Impacts!$AL$8:$AL$69)</f>
        <v>0</v>
      </c>
      <c r="E73" s="6">
        <f ca="1">SUMIF(Notes!$C$12:$C$73,$A73,Q2Impacts!$AL$8:$AL$69)</f>
        <v>-24800.23538136181</v>
      </c>
      <c r="F73" s="6">
        <f ca="1">SUMIF(Notes!$C$12:$C$73,$A73,Q3Impacts!$AL$8:$AL$69)</f>
        <v>-10176.758240234461</v>
      </c>
      <c r="G73" s="6">
        <f ca="1">SUMIF(Notes!$C$12:$C$73,$A73,Q4Impacts!$AL$8:$AL$69)</f>
        <v>-2557.8066339832831</v>
      </c>
      <c r="H73" s="149">
        <f t="shared" ca="1" si="15"/>
        <v>0</v>
      </c>
      <c r="I73" s="210">
        <f t="shared" ca="1" si="15"/>
        <v>-7.5334530950267409</v>
      </c>
      <c r="J73" s="210">
        <f t="shared" ca="1" si="15"/>
        <v>-3.0913469039027874</v>
      </c>
      <c r="K73" s="151">
        <f t="shared" ca="1" si="15"/>
        <v>-0.77697312170442812</v>
      </c>
      <c r="L73" s="164">
        <f t="shared" ca="1" si="16"/>
        <v>-2.8504432801584891</v>
      </c>
      <c r="M73" s="149">
        <f t="shared" ref="M73:M88" ca="1" si="17">H73</f>
        <v>0</v>
      </c>
      <c r="N73" s="150">
        <f t="shared" ref="N73:N88" ca="1" si="18">I73-H73</f>
        <v>-7.5334530950267409</v>
      </c>
      <c r="O73" s="150">
        <f t="shared" ref="O73:O89" ca="1" si="19">J73-I73</f>
        <v>4.442106191123953</v>
      </c>
      <c r="P73" s="151">
        <f t="shared" ref="P73:P89" ca="1" si="20">K73-J73</f>
        <v>2.3143737821983592</v>
      </c>
    </row>
    <row r="74" spans="1:16" x14ac:dyDescent="0.2">
      <c r="A74" s="23" t="s">
        <v>614</v>
      </c>
      <c r="B74" s="23" t="s">
        <v>603</v>
      </c>
      <c r="C74" s="6">
        <v>667384.54419390671</v>
      </c>
      <c r="D74" s="6">
        <f ca="1">SUMIF(Notes!$C$12:$C$73,$A74,Q1Impacts!$AL$8:$AL$69)</f>
        <v>0</v>
      </c>
      <c r="E74" s="6">
        <f ca="1">SUMIF(Notes!$C$12:$C$73,$A74,Q2Impacts!$AL$8:$AL$69)</f>
        <v>-32106.472523410106</v>
      </c>
      <c r="F74" s="6">
        <f ca="1">SUMIF(Notes!$C$12:$C$73,$A74,Q3Impacts!$AL$8:$AL$69)</f>
        <v>-6473.2236524935852</v>
      </c>
      <c r="G74" s="6">
        <f ca="1">SUMIF(Notes!$C$12:$C$73,$A74,Q4Impacts!$AL$8:$AL$69)</f>
        <v>-25.964573905782981</v>
      </c>
      <c r="H74" s="149">
        <f t="shared" ca="1" si="15"/>
        <v>0</v>
      </c>
      <c r="I74" s="210">
        <f t="shared" ca="1" si="15"/>
        <v>-4.8107905408851757</v>
      </c>
      <c r="J74" s="210">
        <f t="shared" ca="1" si="15"/>
        <v>-0.96993910164824071</v>
      </c>
      <c r="K74" s="151">
        <f t="shared" ca="1" si="15"/>
        <v>-3.8904967356030119E-3</v>
      </c>
      <c r="L74" s="164">
        <f t="shared" ca="1" si="16"/>
        <v>-1.4461550348172547</v>
      </c>
      <c r="M74" s="149">
        <f t="shared" ca="1" si="17"/>
        <v>0</v>
      </c>
      <c r="N74" s="150">
        <f t="shared" ca="1" si="18"/>
        <v>-4.8107905408851757</v>
      </c>
      <c r="O74" s="150">
        <f t="shared" ca="1" si="19"/>
        <v>3.8408514392369351</v>
      </c>
      <c r="P74" s="151">
        <f t="shared" ca="1" si="20"/>
        <v>0.96604860491263767</v>
      </c>
    </row>
    <row r="75" spans="1:16" x14ac:dyDescent="0.2">
      <c r="A75" s="23" t="s">
        <v>615</v>
      </c>
      <c r="B75" s="23" t="s">
        <v>604</v>
      </c>
      <c r="C75" s="6">
        <v>726523.90305216552</v>
      </c>
      <c r="D75" s="6">
        <f ca="1">SUMIF(Notes!$C$12:$C$73,$A75,Q1Impacts!$AL$8:$AL$69)</f>
        <v>0</v>
      </c>
      <c r="E75" s="6">
        <f ca="1">SUMIF(Notes!$C$12:$C$73,$A75,Q2Impacts!$AL$8:$AL$69)</f>
        <v>-1634.0218434474609</v>
      </c>
      <c r="F75" s="6">
        <f ca="1">SUMIF(Notes!$C$12:$C$73,$A75,Q3Impacts!$AL$8:$AL$69)</f>
        <v>-1029.2616139128438</v>
      </c>
      <c r="G75" s="6">
        <f ca="1">SUMIF(Notes!$C$12:$C$73,$A75,Q4Impacts!$AL$8:$AL$69)</f>
        <v>-22.952251389399009</v>
      </c>
      <c r="H75" s="149">
        <f t="shared" ca="1" si="15"/>
        <v>0</v>
      </c>
      <c r="I75" s="210">
        <f t="shared" ca="1" si="15"/>
        <v>-0.22490957786562124</v>
      </c>
      <c r="J75" s="210">
        <f t="shared" ca="1" si="15"/>
        <v>-0.14166933938289725</v>
      </c>
      <c r="K75" s="151">
        <f t="shared" ca="1" si="15"/>
        <v>-3.1591873705703803E-3</v>
      </c>
      <c r="L75" s="164">
        <f t="shared" ca="1" si="16"/>
        <v>-9.243452615477224E-2</v>
      </c>
      <c r="M75" s="149">
        <f t="shared" ca="1" si="17"/>
        <v>0</v>
      </c>
      <c r="N75" s="150">
        <f t="shared" ca="1" si="18"/>
        <v>-0.22490957786562124</v>
      </c>
      <c r="O75" s="150">
        <f t="shared" ca="1" si="19"/>
        <v>8.3240238482723994E-2</v>
      </c>
      <c r="P75" s="151">
        <f t="shared" ca="1" si="20"/>
        <v>0.13851015201232686</v>
      </c>
    </row>
    <row r="76" spans="1:16" x14ac:dyDescent="0.2">
      <c r="A76" s="23" t="s">
        <v>616</v>
      </c>
      <c r="B76" s="23" t="s">
        <v>605</v>
      </c>
      <c r="C76" s="6">
        <v>315490.4623655451</v>
      </c>
      <c r="D76" s="6">
        <f ca="1">SUMIF(Notes!$C$12:$C$73,$A76,Q1Impacts!$AL$8:$AL$69)</f>
        <v>0</v>
      </c>
      <c r="E76" s="6">
        <f ca="1">SUMIF(Notes!$C$12:$C$73,$A76,Q2Impacts!$AL$8:$AL$69)</f>
        <v>-44932.513225530871</v>
      </c>
      <c r="F76" s="6">
        <f ca="1">SUMIF(Notes!$C$12:$C$73,$A76,Q3Impacts!$AL$8:$AL$69)</f>
        <v>-9947.4274992847259</v>
      </c>
      <c r="G76" s="6">
        <f ca="1">SUMIF(Notes!$C$12:$C$73,$A76,Q4Impacts!$AL$8:$AL$69)</f>
        <v>-479.89815129647917</v>
      </c>
      <c r="H76" s="149">
        <f t="shared" ca="1" si="15"/>
        <v>0</v>
      </c>
      <c r="I76" s="210">
        <f t="shared" ca="1" si="15"/>
        <v>-14.242114607404366</v>
      </c>
      <c r="J76" s="210">
        <f t="shared" ca="1" si="15"/>
        <v>-3.1530041905859814</v>
      </c>
      <c r="K76" s="151">
        <f t="shared" ca="1" si="15"/>
        <v>-0.15211177786428359</v>
      </c>
      <c r="L76" s="164">
        <f t="shared" ca="1" si="16"/>
        <v>-4.3868076439636585</v>
      </c>
      <c r="M76" s="149">
        <f t="shared" ca="1" si="17"/>
        <v>0</v>
      </c>
      <c r="N76" s="150">
        <f t="shared" ca="1" si="18"/>
        <v>-14.242114607404366</v>
      </c>
      <c r="O76" s="150">
        <f t="shared" ca="1" si="19"/>
        <v>11.089110416818384</v>
      </c>
      <c r="P76" s="151">
        <f t="shared" ca="1" si="20"/>
        <v>3.0008924127216976</v>
      </c>
    </row>
    <row r="77" spans="1:16" x14ac:dyDescent="0.2">
      <c r="A77" s="11" t="s">
        <v>252</v>
      </c>
      <c r="B77" s="11" t="s">
        <v>252</v>
      </c>
      <c r="C77" s="6">
        <v>3553442</v>
      </c>
      <c r="D77" s="6">
        <f ca="1">SUM(D67:D76)</f>
        <v>0</v>
      </c>
      <c r="E77" s="6">
        <f t="shared" ref="E77" ca="1" si="21">SUM(E67:E76)</f>
        <v>-244567.76257137244</v>
      </c>
      <c r="F77" s="6">
        <f t="shared" ref="F77:G77" ca="1" si="22">SUM(F67:F76)</f>
        <v>-59069.982357506604</v>
      </c>
      <c r="G77" s="6">
        <f t="shared" ca="1" si="22"/>
        <v>-4668.9152232821352</v>
      </c>
      <c r="H77" s="149">
        <f t="shared" ca="1" si="15"/>
        <v>0</v>
      </c>
      <c r="I77" s="210">
        <f t="shared" ca="1" si="15"/>
        <v>-6.8825595738265157</v>
      </c>
      <c r="J77" s="210">
        <f t="shared" ca="1" si="15"/>
        <v>-1.6623314059299856</v>
      </c>
      <c r="K77" s="151">
        <f t="shared" ca="1" si="15"/>
        <v>-0.13139134459721405</v>
      </c>
      <c r="L77" s="164">
        <f t="shared" ca="1" si="16"/>
        <v>-2.169070581088429</v>
      </c>
      <c r="M77" s="149">
        <f t="shared" ca="1" si="17"/>
        <v>0</v>
      </c>
      <c r="N77" s="150">
        <f t="shared" ca="1" si="18"/>
        <v>-6.8825595738265157</v>
      </c>
      <c r="O77" s="150">
        <f t="shared" ca="1" si="19"/>
        <v>5.2202281678965301</v>
      </c>
      <c r="P77" s="151">
        <f t="shared" ca="1" si="20"/>
        <v>1.5309400613327715</v>
      </c>
    </row>
    <row r="78" spans="1:16" x14ac:dyDescent="0.2">
      <c r="A78" s="16"/>
      <c r="B78" s="107" t="s">
        <v>621</v>
      </c>
      <c r="C78" s="16"/>
      <c r="D78" s="16"/>
      <c r="E78" s="16"/>
      <c r="F78" s="16"/>
      <c r="G78" s="16"/>
      <c r="H78" s="155"/>
      <c r="I78" s="16"/>
      <c r="J78" s="16"/>
      <c r="K78" s="157"/>
      <c r="L78" s="166"/>
      <c r="M78" s="155"/>
      <c r="N78" s="156"/>
      <c r="O78" s="156"/>
      <c r="P78" s="157"/>
    </row>
    <row r="79" spans="1:16" x14ac:dyDescent="0.2">
      <c r="A79" s="13" t="s">
        <v>620</v>
      </c>
      <c r="B79" s="13" t="s">
        <v>597</v>
      </c>
      <c r="C79" s="6">
        <f>SUMIF(Notes!$C$12:$C$73,$A79,Employment!$G$5:$G$66)</f>
        <v>702</v>
      </c>
      <c r="D79" s="6">
        <f ca="1">SUMIF(Notes!$C$12:$C$73,$A79,Q1Impacts!$AT$8:$AT$69)</f>
        <v>0</v>
      </c>
      <c r="E79" s="6">
        <f ca="1">SUMIF(Notes!$C$12:$C$73,$A79,Q2Impacts!$AT$8:$AT$69)</f>
        <v>-87.252854923720903</v>
      </c>
      <c r="F79" s="6">
        <f ca="1">SUMIF(Notes!$C$12:$C$73,$A79,Q3Impacts!$AT$8:$AT$69)</f>
        <v>-22.343032814143235</v>
      </c>
      <c r="G79" s="6">
        <f ca="1">SUMIF(Notes!$C$12:$C$73,$A79,Q4Impacts!$AT$8:$AT$69)</f>
        <v>-2.415880858753285</v>
      </c>
      <c r="H79" s="149">
        <f t="shared" ref="H79:K89" ca="1" si="23">100*D79/$C79</f>
        <v>0</v>
      </c>
      <c r="I79" s="210">
        <f t="shared" ca="1" si="23"/>
        <v>-12.429181613065655</v>
      </c>
      <c r="J79" s="210">
        <f t="shared" ca="1" si="23"/>
        <v>-3.1827682071429111</v>
      </c>
      <c r="K79" s="151">
        <f t="shared" ca="1" si="23"/>
        <v>-0.34414257247197788</v>
      </c>
      <c r="L79" s="164">
        <f t="shared" ca="1" si="16"/>
        <v>-3.989023098170136</v>
      </c>
      <c r="M79" s="149">
        <f t="shared" ca="1" si="17"/>
        <v>0</v>
      </c>
      <c r="N79" s="150">
        <f t="shared" ca="1" si="18"/>
        <v>-12.429181613065655</v>
      </c>
      <c r="O79" s="150">
        <f t="shared" ca="1" si="19"/>
        <v>9.2464134059227447</v>
      </c>
      <c r="P79" s="151">
        <f t="shared" ca="1" si="20"/>
        <v>2.8386256346709331</v>
      </c>
    </row>
    <row r="80" spans="1:16" x14ac:dyDescent="0.2">
      <c r="A80" s="13" t="s">
        <v>611</v>
      </c>
      <c r="B80" s="13" t="s">
        <v>598</v>
      </c>
      <c r="C80" s="6">
        <f>SUMIF(Notes!$C$12:$C$73,$A80,Employment!$G$5:$G$66)</f>
        <v>428.00000000000006</v>
      </c>
      <c r="D80" s="6">
        <f ca="1">SUMIF(Notes!$C$12:$C$73,$A80,Q1Impacts!$AT$8:$AT$69)</f>
        <v>0</v>
      </c>
      <c r="E80" s="6">
        <f ca="1">SUMIF(Notes!$C$12:$C$73,$A80,Q2Impacts!$AT$8:$AT$69)</f>
        <v>-46.435442350344225</v>
      </c>
      <c r="F80" s="6">
        <f ca="1">SUMIF(Notes!$C$12:$C$73,$A80,Q3Impacts!$AT$8:$AT$69)</f>
        <v>-9.6877821140588889</v>
      </c>
      <c r="G80" s="6">
        <f ca="1">SUMIF(Notes!$C$12:$C$73,$A80,Q4Impacts!$AT$8:$AT$69)</f>
        <v>-0.18852486954074998</v>
      </c>
      <c r="H80" s="149">
        <f t="shared" ca="1" si="23"/>
        <v>0</v>
      </c>
      <c r="I80" s="210">
        <f t="shared" ca="1" si="23"/>
        <v>-10.849402418304726</v>
      </c>
      <c r="J80" s="210">
        <f t="shared" ca="1" si="23"/>
        <v>-2.2635004939389924</v>
      </c>
      <c r="K80" s="151">
        <f t="shared" ca="1" si="23"/>
        <v>-4.4047866715128496E-2</v>
      </c>
      <c r="L80" s="164">
        <f t="shared" ca="1" si="16"/>
        <v>-3.2892376947397115</v>
      </c>
      <c r="M80" s="149">
        <f t="shared" ca="1" si="17"/>
        <v>0</v>
      </c>
      <c r="N80" s="150">
        <f t="shared" ca="1" si="18"/>
        <v>-10.849402418304726</v>
      </c>
      <c r="O80" s="150">
        <f t="shared" ca="1" si="19"/>
        <v>8.5859019243657322</v>
      </c>
      <c r="P80" s="151">
        <f t="shared" ca="1" si="20"/>
        <v>2.2194526272238639</v>
      </c>
    </row>
    <row r="81" spans="1:16" x14ac:dyDescent="0.2">
      <c r="A81" s="13" t="s">
        <v>612</v>
      </c>
      <c r="B81" s="13" t="s">
        <v>599</v>
      </c>
      <c r="C81" s="6">
        <f>SUMIF(Notes!$C$12:$C$73,$A81,Employment!$G$5:$G$66)</f>
        <v>1760.0000000000002</v>
      </c>
      <c r="D81" s="6">
        <f ca="1">SUMIF(Notes!$C$12:$C$73,$A81,Q1Impacts!$AT$8:$AT$69)</f>
        <v>0</v>
      </c>
      <c r="E81" s="6">
        <f ca="1">SUMIF(Notes!$C$12:$C$73,$A81,Q2Impacts!$AT$8:$AT$69)</f>
        <v>-305.72801775296631</v>
      </c>
      <c r="F81" s="6">
        <f ca="1">SUMIF(Notes!$C$12:$C$73,$A81,Q3Impacts!$AT$8:$AT$69)</f>
        <v>-71.932241223651545</v>
      </c>
      <c r="G81" s="6">
        <f ca="1">SUMIF(Notes!$C$12:$C$73,$A81,Q4Impacts!$AT$8:$AT$69)</f>
        <v>-5.1730077236025247</v>
      </c>
      <c r="H81" s="149">
        <f t="shared" ca="1" si="23"/>
        <v>0</v>
      </c>
      <c r="I81" s="210">
        <f t="shared" ca="1" si="23"/>
        <v>-17.370910099600355</v>
      </c>
      <c r="J81" s="210">
        <f t="shared" ca="1" si="23"/>
        <v>-4.0870591604347464</v>
      </c>
      <c r="K81" s="151">
        <f t="shared" ca="1" si="23"/>
        <v>-0.29392089338650706</v>
      </c>
      <c r="L81" s="164">
        <f t="shared" ca="1" si="16"/>
        <v>-5.4379725383554032</v>
      </c>
      <c r="M81" s="149">
        <f t="shared" ca="1" si="17"/>
        <v>0</v>
      </c>
      <c r="N81" s="150">
        <f t="shared" ca="1" si="18"/>
        <v>-17.370910099600355</v>
      </c>
      <c r="O81" s="150">
        <f t="shared" ca="1" si="19"/>
        <v>13.283850939165609</v>
      </c>
      <c r="P81" s="151">
        <f t="shared" ca="1" si="20"/>
        <v>3.7931382670482394</v>
      </c>
    </row>
    <row r="82" spans="1:16" x14ac:dyDescent="0.2">
      <c r="A82" s="13" t="s">
        <v>613</v>
      </c>
      <c r="B82" s="13" t="s">
        <v>600</v>
      </c>
      <c r="C82" s="6">
        <f>SUMIF(Notes!$C$12:$C$73,$A82,Employment!$G$5:$G$66)</f>
        <v>117</v>
      </c>
      <c r="D82" s="6">
        <f ca="1">SUMIF(Notes!$C$12:$C$73,$A82,Q1Impacts!$AT$8:$AT$69)</f>
        <v>0</v>
      </c>
      <c r="E82" s="6">
        <f ca="1">SUMIF(Notes!$C$12:$C$73,$A82,Q2Impacts!$AT$8:$AT$69)</f>
        <v>-11.74026734572435</v>
      </c>
      <c r="F82" s="6">
        <f ca="1">SUMIF(Notes!$C$12:$C$73,$A82,Q3Impacts!$AT$8:$AT$69)</f>
        <v>-2.6457388975688954</v>
      </c>
      <c r="G82" s="6">
        <f ca="1">SUMIF(Notes!$C$12:$C$73,$A82,Q4Impacts!$AT$8:$AT$69)</f>
        <v>-0.1358994639561808</v>
      </c>
      <c r="H82" s="149">
        <f t="shared" ca="1" si="23"/>
        <v>0</v>
      </c>
      <c r="I82" s="210">
        <f t="shared" ca="1" si="23"/>
        <v>-10.034416534807137</v>
      </c>
      <c r="J82" s="210">
        <f t="shared" ca="1" si="23"/>
        <v>-2.2613152970674317</v>
      </c>
      <c r="K82" s="151">
        <f t="shared" ca="1" si="23"/>
        <v>-0.11615338799673573</v>
      </c>
      <c r="L82" s="164">
        <f t="shared" ca="1" si="16"/>
        <v>-3.1029713049678262</v>
      </c>
      <c r="M82" s="149">
        <f t="shared" ca="1" si="17"/>
        <v>0</v>
      </c>
      <c r="N82" s="150">
        <f t="shared" ca="1" si="18"/>
        <v>-10.034416534807137</v>
      </c>
      <c r="O82" s="150">
        <f t="shared" ca="1" si="19"/>
        <v>7.7731012377397057</v>
      </c>
      <c r="P82" s="151">
        <f t="shared" ca="1" si="20"/>
        <v>2.1451619090706959</v>
      </c>
    </row>
    <row r="83" spans="1:16" x14ac:dyDescent="0.2">
      <c r="A83" s="13" t="s">
        <v>606</v>
      </c>
      <c r="B83" s="13" t="s">
        <v>177</v>
      </c>
      <c r="C83" s="6">
        <f>SUMIF(Notes!$C$12:$C$73,$A83,Employment!$G$5:$G$66)</f>
        <v>1249</v>
      </c>
      <c r="D83" s="6">
        <f ca="1">SUMIF(Notes!$C$12:$C$73,$A83,Q1Impacts!$AT$8:$AT$69)</f>
        <v>0</v>
      </c>
      <c r="E83" s="6">
        <f ca="1">SUMIF(Notes!$C$12:$C$73,$A83,Q2Impacts!$AT$8:$AT$69)</f>
        <v>-421.59512604232003</v>
      </c>
      <c r="F83" s="6">
        <f ca="1">SUMIF(Notes!$C$12:$C$73,$A83,Q3Impacts!$AT$8:$AT$69)</f>
        <v>-89.826380045684516</v>
      </c>
      <c r="G83" s="6">
        <f ca="1">SUMIF(Notes!$C$12:$C$73,$A83,Q4Impacts!$AT$8:$AT$69)</f>
        <v>-2.6004706565764795</v>
      </c>
      <c r="H83" s="149">
        <f t="shared" ca="1" si="23"/>
        <v>0</v>
      </c>
      <c r="I83" s="210">
        <f t="shared" ca="1" si="23"/>
        <v>-33.754613774405129</v>
      </c>
      <c r="J83" s="210">
        <f t="shared" ca="1" si="23"/>
        <v>-7.1918638947705773</v>
      </c>
      <c r="K83" s="151">
        <f t="shared" ca="1" si="23"/>
        <v>-0.20820421589883742</v>
      </c>
      <c r="L83" s="164">
        <f t="shared" ca="1" si="16"/>
        <v>-10.288670471268635</v>
      </c>
      <c r="M83" s="149">
        <f t="shared" ca="1" si="17"/>
        <v>0</v>
      </c>
      <c r="N83" s="150">
        <f t="shared" ca="1" si="18"/>
        <v>-33.754613774405129</v>
      </c>
      <c r="O83" s="150">
        <f t="shared" ca="1" si="19"/>
        <v>26.562749879634552</v>
      </c>
      <c r="P83" s="151">
        <f t="shared" ca="1" si="20"/>
        <v>6.9836596788717396</v>
      </c>
    </row>
    <row r="84" spans="1:16" x14ac:dyDescent="0.2">
      <c r="A84" s="13" t="s">
        <v>618</v>
      </c>
      <c r="B84" s="13" t="s">
        <v>601</v>
      </c>
      <c r="C84" s="6">
        <f>SUMIF(Notes!$C$12:$C$73,$A84,Employment!$G$5:$G$66)</f>
        <v>3562.246849213424</v>
      </c>
      <c r="D84" s="6">
        <f ca="1">SUMIF(Notes!$C$12:$C$73,$A84,Q1Impacts!$AT$8:$AT$69)</f>
        <v>0</v>
      </c>
      <c r="E84" s="6">
        <f ca="1">SUMIF(Notes!$C$12:$C$73,$A84,Q2Impacts!$AT$8:$AT$69)</f>
        <v>-416.08933552007102</v>
      </c>
      <c r="F84" s="6">
        <f ca="1">SUMIF(Notes!$C$12:$C$73,$A84,Q3Impacts!$AT$8:$AT$69)</f>
        <v>-97.518643073679144</v>
      </c>
      <c r="G84" s="6">
        <f ca="1">SUMIF(Notes!$C$12:$C$73,$A84,Q4Impacts!$AT$8:$AT$69)</f>
        <v>-6.8329594629832169</v>
      </c>
      <c r="H84" s="149">
        <f t="shared" ca="1" si="23"/>
        <v>0</v>
      </c>
      <c r="I84" s="210">
        <f t="shared" ca="1" si="23"/>
        <v>-11.680530663166907</v>
      </c>
      <c r="J84" s="210">
        <f t="shared" ca="1" si="23"/>
        <v>-2.7375599502659993</v>
      </c>
      <c r="K84" s="151">
        <f t="shared" ca="1" si="23"/>
        <v>-0.19181600131085794</v>
      </c>
      <c r="L84" s="164">
        <f t="shared" ca="1" si="16"/>
        <v>-3.6524766536859419</v>
      </c>
      <c r="M84" s="149">
        <f t="shared" ca="1" si="17"/>
        <v>0</v>
      </c>
      <c r="N84" s="150">
        <f t="shared" ca="1" si="18"/>
        <v>-11.680530663166907</v>
      </c>
      <c r="O84" s="150">
        <f t="shared" ca="1" si="19"/>
        <v>8.9429707129009088</v>
      </c>
      <c r="P84" s="151">
        <f t="shared" ca="1" si="20"/>
        <v>2.5457439489551414</v>
      </c>
    </row>
    <row r="85" spans="1:16" x14ac:dyDescent="0.2">
      <c r="A85" s="13" t="s">
        <v>617</v>
      </c>
      <c r="B85" s="13" t="s">
        <v>602</v>
      </c>
      <c r="C85" s="6">
        <f>SUMIF(Notes!$C$12:$C$73,$A85,Employment!$G$5:$G$66)</f>
        <v>571.75315078657593</v>
      </c>
      <c r="D85" s="6">
        <f ca="1">SUMIF(Notes!$C$12:$C$73,$A85,Q1Impacts!$AT$8:$AT$69)</f>
        <v>0</v>
      </c>
      <c r="E85" s="6">
        <f ca="1">SUMIF(Notes!$C$12:$C$73,$A85,Q2Impacts!$AT$8:$AT$69)</f>
        <v>-60.369843239971964</v>
      </c>
      <c r="F85" s="6">
        <f ca="1">SUMIF(Notes!$C$12:$C$73,$A85,Q3Impacts!$AT$8:$AT$69)</f>
        <v>-18.229202718356287</v>
      </c>
      <c r="G85" s="6">
        <f ca="1">SUMIF(Notes!$C$12:$C$73,$A85,Q4Impacts!$AT$8:$AT$69)</f>
        <v>-2.9828503075418258</v>
      </c>
      <c r="H85" s="149">
        <f t="shared" ca="1" si="23"/>
        <v>0</v>
      </c>
      <c r="I85" s="210">
        <f t="shared" ca="1" si="23"/>
        <v>-10.558725064640146</v>
      </c>
      <c r="J85" s="210">
        <f t="shared" ca="1" si="23"/>
        <v>-3.1882994773667432</v>
      </c>
      <c r="K85" s="151">
        <f t="shared" ca="1" si="23"/>
        <v>-0.52170246957769095</v>
      </c>
      <c r="L85" s="164">
        <f t="shared" ca="1" si="16"/>
        <v>-3.5671817528961447</v>
      </c>
      <c r="M85" s="149">
        <f t="shared" ca="1" si="17"/>
        <v>0</v>
      </c>
      <c r="N85" s="150">
        <f t="shared" ca="1" si="18"/>
        <v>-10.558725064640146</v>
      </c>
      <c r="O85" s="150">
        <f t="shared" ca="1" si="19"/>
        <v>7.3704255872734032</v>
      </c>
      <c r="P85" s="151">
        <f t="shared" ca="1" si="20"/>
        <v>2.6665970077890524</v>
      </c>
    </row>
    <row r="86" spans="1:16" x14ac:dyDescent="0.2">
      <c r="A86" s="13" t="s">
        <v>614</v>
      </c>
      <c r="B86" s="13" t="s">
        <v>603</v>
      </c>
      <c r="C86" s="6">
        <f>SUMIF(Notes!$C$12:$C$73,$A86,Employment!$G$5:$G$66)</f>
        <v>2029.9999999999998</v>
      </c>
      <c r="D86" s="6">
        <f ca="1">SUMIF(Notes!$C$12:$C$73,$A86,Q1Impacts!$AT$8:$AT$69)</f>
        <v>0</v>
      </c>
      <c r="E86" s="6">
        <f ca="1">SUMIF(Notes!$C$12:$C$73,$A86,Q2Impacts!$AT$8:$AT$69)</f>
        <v>-312.18419382462389</v>
      </c>
      <c r="F86" s="6">
        <f ca="1">SUMIF(Notes!$C$12:$C$73,$A86,Q3Impacts!$AT$8:$AT$69)</f>
        <v>-72.033997476648281</v>
      </c>
      <c r="G86" s="6">
        <f ca="1">SUMIF(Notes!$C$12:$C$73,$A86,Q4Impacts!$AT$8:$AT$69)</f>
        <v>-4.1115357882726116</v>
      </c>
      <c r="H86" s="149">
        <f t="shared" ca="1" si="23"/>
        <v>0</v>
      </c>
      <c r="I86" s="210">
        <f t="shared" ca="1" si="23"/>
        <v>-15.378531715498715</v>
      </c>
      <c r="J86" s="210">
        <f t="shared" ca="1" si="23"/>
        <v>-3.5484727821009012</v>
      </c>
      <c r="K86" s="151">
        <f t="shared" ca="1" si="23"/>
        <v>-0.20253870878190208</v>
      </c>
      <c r="L86" s="164">
        <f t="shared" ca="1" si="16"/>
        <v>-4.7823858015953791</v>
      </c>
      <c r="M86" s="149">
        <f t="shared" ca="1" si="17"/>
        <v>0</v>
      </c>
      <c r="N86" s="150">
        <f t="shared" ca="1" si="18"/>
        <v>-15.378531715498715</v>
      </c>
      <c r="O86" s="150">
        <f t="shared" ca="1" si="19"/>
        <v>11.830058933397813</v>
      </c>
      <c r="P86" s="151">
        <f t="shared" ca="1" si="20"/>
        <v>3.3459340733189991</v>
      </c>
    </row>
    <row r="87" spans="1:16" x14ac:dyDescent="0.2">
      <c r="A87" s="13" t="s">
        <v>615</v>
      </c>
      <c r="B87" s="13" t="s">
        <v>604</v>
      </c>
      <c r="C87" s="6">
        <f>SUMIF(Notes!$C$12:$C$73,$A87,Employment!$G$5:$G$66)</f>
        <v>2892.3058004786217</v>
      </c>
      <c r="D87" s="6">
        <f ca="1">SUMIF(Notes!$C$12:$C$73,$A87,Q1Impacts!$AT$8:$AT$69)</f>
        <v>0</v>
      </c>
      <c r="E87" s="6">
        <f ca="1">SUMIF(Notes!$C$12:$C$73,$A87,Q2Impacts!$AT$8:$AT$69)</f>
        <v>-81.094311543173816</v>
      </c>
      <c r="F87" s="6">
        <f ca="1">SUMIF(Notes!$C$12:$C$73,$A87,Q3Impacts!$AT$8:$AT$69)</f>
        <v>-21.100017966024357</v>
      </c>
      <c r="G87" s="6">
        <f ca="1">SUMIF(Notes!$C$12:$C$73,$A87,Q4Impacts!$AT$8:$AT$69)</f>
        <v>-0.82233804455930326</v>
      </c>
      <c r="H87" s="149">
        <f t="shared" ca="1" si="23"/>
        <v>0</v>
      </c>
      <c r="I87" s="210">
        <f t="shared" ca="1" si="23"/>
        <v>-2.8037945202666417</v>
      </c>
      <c r="J87" s="210">
        <f t="shared" ca="1" si="23"/>
        <v>-0.72952237493465266</v>
      </c>
      <c r="K87" s="151">
        <f t="shared" ca="1" si="23"/>
        <v>-2.8431919073813768E-2</v>
      </c>
      <c r="L87" s="164">
        <f t="shared" ca="1" si="16"/>
        <v>-0.89043720356877698</v>
      </c>
      <c r="M87" s="149">
        <f t="shared" ca="1" si="17"/>
        <v>0</v>
      </c>
      <c r="N87" s="150">
        <f t="shared" ca="1" si="18"/>
        <v>-2.8037945202666417</v>
      </c>
      <c r="O87" s="150">
        <f t="shared" ca="1" si="19"/>
        <v>2.0742721453319888</v>
      </c>
      <c r="P87" s="151">
        <f t="shared" ca="1" si="20"/>
        <v>0.70109045586083885</v>
      </c>
    </row>
    <row r="88" spans="1:16" x14ac:dyDescent="0.2">
      <c r="A88" s="13" t="s">
        <v>616</v>
      </c>
      <c r="B88" s="13" t="s">
        <v>605</v>
      </c>
      <c r="C88" s="6">
        <f>SUMIF(Notes!$C$12:$C$73,$A88,Employment!$G$5:$G$66)</f>
        <v>1834.6941995213783</v>
      </c>
      <c r="D88" s="6">
        <f ca="1">SUMIF(Notes!$C$12:$C$73,$A88,Q1Impacts!$AT$8:$AT$69)</f>
        <v>0</v>
      </c>
      <c r="E88" s="6">
        <f ca="1">SUMIF(Notes!$C$12:$C$73,$A88,Q2Impacts!$AT$8:$AT$69)</f>
        <v>-161.25672256186112</v>
      </c>
      <c r="F88" s="6">
        <f ca="1">SUMIF(Notes!$C$12:$C$73,$A88,Q3Impacts!$AT$8:$AT$69)</f>
        <v>-35.370861554622266</v>
      </c>
      <c r="G88" s="6">
        <f ca="1">SUMIF(Notes!$C$12:$C$73,$A88,Q4Impacts!$AT$8:$AT$69)</f>
        <v>-1.4935887159130301</v>
      </c>
      <c r="H88" s="149">
        <f t="shared" ca="1" si="23"/>
        <v>0</v>
      </c>
      <c r="I88" s="210">
        <f t="shared" ca="1" si="23"/>
        <v>-8.7892970176680461</v>
      </c>
      <c r="J88" s="210">
        <f t="shared" ca="1" si="23"/>
        <v>-1.9278886674329465</v>
      </c>
      <c r="K88" s="151">
        <f t="shared" ca="1" si="23"/>
        <v>-8.1408046981489693E-2</v>
      </c>
      <c r="L88" s="164">
        <f t="shared" ca="1" si="16"/>
        <v>-2.6996484330206205</v>
      </c>
      <c r="M88" s="149">
        <f t="shared" ca="1" si="17"/>
        <v>0</v>
      </c>
      <c r="N88" s="150">
        <f t="shared" ca="1" si="18"/>
        <v>-8.7892970176680461</v>
      </c>
      <c r="O88" s="150">
        <f t="shared" ca="1" si="19"/>
        <v>6.8614083502350995</v>
      </c>
      <c r="P88" s="151">
        <f t="shared" ca="1" si="20"/>
        <v>1.8464806204514568</v>
      </c>
    </row>
    <row r="89" spans="1:16" x14ac:dyDescent="0.2">
      <c r="A89" s="16" t="s">
        <v>252</v>
      </c>
      <c r="B89" s="16" t="s">
        <v>252</v>
      </c>
      <c r="C89" s="6">
        <f>SUM(C79:C88)</f>
        <v>15147</v>
      </c>
      <c r="D89" s="6">
        <f ca="1">SUM(D79:D88)</f>
        <v>0</v>
      </c>
      <c r="E89" s="6">
        <f t="shared" ref="E89" ca="1" si="24">SUM(E79:E88)</f>
        <v>-1903.7461151047776</v>
      </c>
      <c r="F89" s="6">
        <f t="shared" ref="F89:G89" ca="1" si="25">SUM(F79:F88)</f>
        <v>-440.6878978844374</v>
      </c>
      <c r="G89" s="6">
        <f t="shared" ca="1" si="25"/>
        <v>-26.757055891699206</v>
      </c>
      <c r="H89" s="161">
        <f t="shared" ca="1" si="23"/>
        <v>0</v>
      </c>
      <c r="I89" s="162">
        <f t="shared" ca="1" si="23"/>
        <v>-12.568469763681108</v>
      </c>
      <c r="J89" s="162">
        <f t="shared" ca="1" si="23"/>
        <v>-2.9094071293618367</v>
      </c>
      <c r="K89" s="163">
        <f t="shared" ca="1" si="23"/>
        <v>-0.17664921034989903</v>
      </c>
      <c r="L89" s="168">
        <f t="shared" ca="1" si="16"/>
        <v>-3.9136315258482108</v>
      </c>
      <c r="M89" s="161">
        <f ca="1">H89</f>
        <v>0</v>
      </c>
      <c r="N89" s="162">
        <f ca="1">I89-H89</f>
        <v>-12.568469763681108</v>
      </c>
      <c r="O89" s="162">
        <f t="shared" ca="1" si="19"/>
        <v>9.6590626343192714</v>
      </c>
      <c r="P89" s="163">
        <f t="shared" ca="1" si="20"/>
        <v>2.7327579190119375</v>
      </c>
    </row>
  </sheetData>
  <mergeCells count="7">
    <mergeCell ref="H1:K1"/>
    <mergeCell ref="D6:G6"/>
    <mergeCell ref="H6:K6"/>
    <mergeCell ref="M6:P6"/>
    <mergeCell ref="B2:B3"/>
    <mergeCell ref="H4:K4"/>
    <mergeCell ref="L6:L7"/>
  </mergeCells>
  <phoneticPr fontId="24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7B1A9-22EF-47EA-9FC6-7A48E66F7356}">
  <sheetPr>
    <tabColor theme="9" tint="0.59999389629810485"/>
  </sheetPr>
  <dimension ref="A1:EJ240"/>
  <sheetViews>
    <sheetView zoomScale="130" zoomScaleNormal="130" workbookViewId="0">
      <pane xSplit="7" ySplit="9" topLeftCell="L160" activePane="bottomRight" state="frozen"/>
      <selection activeCell="M181" sqref="M181"/>
      <selection pane="topRight" activeCell="M181" sqref="M181"/>
      <selection pane="bottomLeft" activeCell="M181" sqref="M181"/>
      <selection pane="bottomRight" activeCell="P160" sqref="P160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72" width="9.140625" style="2"/>
    <col min="73" max="73" width="2.7109375" style="2" bestFit="1" customWidth="1"/>
    <col min="74" max="16384" width="9.140625" style="2"/>
  </cols>
  <sheetData>
    <row r="1" spans="1:76" x14ac:dyDescent="0.2">
      <c r="A1" s="216" t="str" cm="1">
        <f t="array" aca="1" ref="A1" ca="1">MID(CELL("filename",A1),FIND("]",CELL("filename",A1))+1,255)</f>
        <v>AveQ1-4Impacts</v>
      </c>
      <c r="B1" s="215"/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7"/>
      <c r="BB6" s="198" t="s">
        <v>740</v>
      </c>
      <c r="BC6" s="198" t="s">
        <v>741</v>
      </c>
      <c r="BD6" s="198" t="s">
        <v>304</v>
      </c>
      <c r="BE6" s="198" t="s">
        <v>742</v>
      </c>
      <c r="BF6" s="198" t="s">
        <v>743</v>
      </c>
      <c r="BG6" s="198" t="s">
        <v>744</v>
      </c>
      <c r="BH6" s="198" t="s">
        <v>741</v>
      </c>
      <c r="BI6" s="198" t="s">
        <v>304</v>
      </c>
      <c r="BJ6" s="198" t="s">
        <v>742</v>
      </c>
      <c r="BK6" s="198" t="s">
        <v>743</v>
      </c>
      <c r="BL6" s="199"/>
      <c r="BM6" s="199"/>
      <c r="BN6" s="199" t="s">
        <v>742</v>
      </c>
      <c r="BO6" s="199"/>
      <c r="BP6" s="199" t="s">
        <v>742</v>
      </c>
      <c r="BQ6" s="200"/>
      <c r="BR6" s="200"/>
      <c r="BS6" s="200"/>
      <c r="BT6" s="200" t="s">
        <v>745</v>
      </c>
      <c r="BU6" s="200"/>
      <c r="BV6" s="200"/>
      <c r="BW6" s="200"/>
      <c r="BX6" s="200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7"/>
      <c r="BB7" s="201" t="s">
        <v>585</v>
      </c>
      <c r="BC7" s="201" t="s">
        <v>585</v>
      </c>
      <c r="BD7" s="201" t="s">
        <v>746</v>
      </c>
      <c r="BE7" s="201" t="s">
        <v>747</v>
      </c>
      <c r="BF7" s="201" t="s">
        <v>746</v>
      </c>
      <c r="BG7" s="201" t="s">
        <v>748</v>
      </c>
      <c r="BH7" s="201" t="s">
        <v>749</v>
      </c>
      <c r="BI7" s="201" t="s">
        <v>771</v>
      </c>
      <c r="BJ7" s="201" t="s">
        <v>750</v>
      </c>
      <c r="BK7" s="201" t="s">
        <v>751</v>
      </c>
      <c r="BL7" s="199"/>
      <c r="BM7" s="199"/>
      <c r="BN7" s="199" t="s">
        <v>747</v>
      </c>
      <c r="BO7" s="199"/>
      <c r="BP7" s="199" t="s">
        <v>750</v>
      </c>
      <c r="BQ7" s="200"/>
      <c r="BR7" s="200"/>
      <c r="BS7" s="202" t="str">
        <f ca="1">$A$1</f>
        <v>AveQ1-4Impacts</v>
      </c>
      <c r="BT7" s="200" t="s">
        <v>747</v>
      </c>
      <c r="BU7" s="200"/>
      <c r="BV7" s="200"/>
      <c r="BW7" s="202" t="str">
        <f ca="1">$A$1</f>
        <v>AveQ1-4Impacts</v>
      </c>
      <c r="BX7" s="200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Q1Shock!shock*'Summary Results'!H5+Q2Shock!shock*'Summary Results'!I5+Q3Shock!shock*'Summary Results'!J5+Q4Shock!shock*'Summary Results'!K5</f>
        <v>0</v>
      </c>
      <c r="Q8" s="28">
        <f t="array" aca="1" ref="Q8:Q180" ca="1">IF(Constraint_Selector_Mod_Ave=1,dm_exo,MMULT(MINVERSE(M),MMULT(N,dm_exo)))</f>
        <v>-7546.2021810752058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aca="1" ref="U8:U179" ca="1">dm_endo/x*100</f>
        <v>-3.9200784637240429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MMULT(Z/TRANSPOSE(x),dm_exo)</f>
        <v>-2261.6377068718693</v>
      </c>
      <c r="Y8" s="28">
        <f ca="1">Q8-X8</f>
        <v>-5284.5644742033364</v>
      </c>
      <c r="Z8" s="33">
        <f ca="1">RANK(X8,X$8:X$69,1)</f>
        <v>21</v>
      </c>
      <c r="AA8" s="33">
        <f ca="1">RANK(Y8,Y$8:Y$69,1)</f>
        <v>16</v>
      </c>
      <c r="AB8" s="33">
        <f t="shared" ref="AB8:AB69" ca="1" si="1">RANK(Q8,Q$8:Q$69,1)</f>
        <v>20</v>
      </c>
      <c r="AC8" s="21">
        <v>1</v>
      </c>
      <c r="AD8" s="6" t="str">
        <f t="shared" ref="AD8:AD39" ca="1" si="2">INDEX($A$8:$A$69,MATCH($AC8,$Z$8:$Z$69,0),1)</f>
        <v>acnst</v>
      </c>
      <c r="AE8" s="6">
        <f ca="1">INDEX($X$8:$X$69,MATCH($AC8,$Z$8:$Z$69,0),1)</f>
        <v>-35034.475495058156</v>
      </c>
      <c r="AF8" s="6" t="str">
        <f t="shared" ref="AF8:AF39" ca="1" si="3">INDEX($A$8:$A$69,MATCH($AC8,$AA$8:$AA$69,0),1)</f>
        <v>awtrd</v>
      </c>
      <c r="AG8" s="6">
        <f t="shared" ref="AG8:AG69" ca="1" si="4">INDEX($Y$8:$Y$69,MATCH($AC8,$AA$8:$AA$69,0),1)</f>
        <v>-24664.867269024093</v>
      </c>
      <c r="AH8" s="6" t="str">
        <f t="shared" ref="AH8:AH39" ca="1" si="5">INDEX($A$8:$A$69,MATCH($AC8,$AB$8:$AB$69,0),1)</f>
        <v>acnst</v>
      </c>
      <c r="AI8" s="6">
        <f t="shared" ref="AI8:AI69" ca="1" si="6">INDEX($Q$8:$Q$69,MATCH($AC8,$AB$8:$AB$69,0),1)</f>
        <v>-42333.462392787616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-843.23479875418309</v>
      </c>
      <c r="AM8" s="6">
        <f ca="1">AN8-AL8</f>
        <v>-1970.3105618413765</v>
      </c>
      <c r="AN8" s="6" cm="1">
        <f t="array" aca="1" ref="AN8:AN69" ca="1">gdp_act/x_act*dm_endo_act</f>
        <v>-2813.5453605955595</v>
      </c>
      <c r="AO8" s="33">
        <f ca="1">RANK(AN8,AN$8:AN$69,1)</f>
        <v>18</v>
      </c>
      <c r="AP8" s="34" cm="1">
        <f t="array" aca="1" ref="AP8:AS69" ca="1">EMP_all*EMP_ELAS_all/x_act*dm_endo_act</f>
        <v>-10.925462502780046</v>
      </c>
      <c r="AQ8" s="34">
        <f ca="1"/>
        <v>-7.1565905640089733</v>
      </c>
      <c r="AR8" s="34">
        <f ca="1"/>
        <v>-4.6512223185508175</v>
      </c>
      <c r="AS8" s="34">
        <f ca="1"/>
        <v>-2.7840242331789109</v>
      </c>
      <c r="AT8" s="34">
        <f ca="1">SUM(AP8:AS8)</f>
        <v>-25.517299618518749</v>
      </c>
      <c r="AU8" s="33">
        <f ca="1">RANK(AT8,AT$8:AT$69,1)</f>
        <v>6</v>
      </c>
      <c r="AV8" s="21">
        <v>1</v>
      </c>
      <c r="AW8" s="6" t="str">
        <f t="shared" ref="AW8:AW39" ca="1" si="7">INDEX($A$8:$A$69,MATCH($AV8,$AO$8:$AO$69,0),1)</f>
        <v>anobs</v>
      </c>
      <c r="AX8" s="6">
        <f ca="1">INDEX($AN$8:$AN$69,MATCH($AV8,$AO$8:$AO$69,0),1)</f>
        <v>-24498.499713379231</v>
      </c>
      <c r="AY8" s="6" t="str">
        <f t="shared" ref="AY8:AY39" ca="1" si="8">INDEX($A$8:$A$69,MATCH($AV8,$AU$8:$AU$69,0),1)</f>
        <v>acnst</v>
      </c>
      <c r="AZ8" s="6">
        <f ca="1">INDEX($AT$8:$AT$69,MATCH($AV8,$AU$8:$AU$69,0),1)</f>
        <v>-128.50549418614528</v>
      </c>
      <c r="BA8" s="197"/>
      <c r="BB8" s="36">
        <f>100*AK8/SUM(AK$8:AK$69)</f>
        <v>2.0198072663457785</v>
      </c>
      <c r="BC8" s="36">
        <f t="array" aca="1" ref="BC8:BC69" ca="1">100*_xlfn.ANCHORARRAY(AN8)/AK8:AK69</f>
        <v>-3.9200784637240425</v>
      </c>
      <c r="BD8" s="33">
        <f ca="1">RANK(BC8,BC$8:BC$69,1)</f>
        <v>54</v>
      </c>
      <c r="BE8" s="203">
        <f t="array" aca="1" ref="BE8:BE69" ca="1">BB8:BB69*BC8:BC69/100</f>
        <v>-7.9178029656754176E-2</v>
      </c>
      <c r="BF8" s="33">
        <f ca="1">RANK(BE8,BE$8:BE$69,1)</f>
        <v>18</v>
      </c>
      <c r="BG8" s="36">
        <f t="shared" ref="BG8:BG39" si="9">100*M8/SUM(M$8:M$69)</f>
        <v>4.2974746915495263</v>
      </c>
      <c r="BH8" s="36">
        <f t="array" aca="1" ref="BH8:BH69" ca="1">100*AT8:AT69/M8:M69</f>
        <v>-3.9200784637240433</v>
      </c>
      <c r="BI8" s="33">
        <f ca="1">RANK(BH8,BH$8:BH$69,1)</f>
        <v>34</v>
      </c>
      <c r="BJ8" s="203">
        <f t="array" aca="1" ref="BJ8:BJ69" ca="1">BG8:BG69*BH8:BH69/100</f>
        <v>-0.16846437986742424</v>
      </c>
      <c r="BK8" s="33">
        <f ca="1">RANK(BJ8,BJ$8:BJ$69,1)</f>
        <v>6</v>
      </c>
      <c r="BL8" s="204">
        <v>1</v>
      </c>
      <c r="BM8" s="6" t="str">
        <f t="shared" ref="BM8:BM39" ca="1" si="10">INDEX($A$8:$A$69,MATCH($BL8,$BF$8:$BF$69,0),1)</f>
        <v>anobs</v>
      </c>
      <c r="BN8" s="42">
        <f t="shared" ref="BN8:BN69" ca="1" si="11">INDEX($BE$8:$BE$69,MATCH($BL8,$BF$8:$BF$69,0),1)</f>
        <v>-0.68943012756024236</v>
      </c>
      <c r="BO8" s="6" t="str">
        <f ca="1">INDEX($A$8:$A$69,MATCH($BL8,$BK$8:$BK$69,0),1)</f>
        <v>acnst</v>
      </c>
      <c r="BP8" s="42">
        <f ca="1">INDEX($BJ$8:$BJ$69,MATCH($BL8,$BK$8:$BK$69,0),1)</f>
        <v>-0.84838908157486825</v>
      </c>
      <c r="BQ8" s="205">
        <v>1</v>
      </c>
      <c r="BR8" s="6" t="str">
        <f ca="1">INDEX($A$8:$A$69,MATCH($BQ8,$BD$8:$BD$69,0),1)</f>
        <v>aotrp</v>
      </c>
      <c r="BS8" s="6" t="str">
        <f ca="1">VLOOKUP(BR8,Notes!$A$12:$B$206,2,0)</f>
        <v>Other transport equipment</v>
      </c>
      <c r="BT8" s="42">
        <f ca="1">INDEX($BC$8:$BC$69,MATCH($BQ8,$BD$8:$BD$69,0),1)</f>
        <v>-11.715302596532972</v>
      </c>
      <c r="BU8" s="205">
        <v>1</v>
      </c>
      <c r="BV8" s="6" t="str">
        <f t="shared" ref="BV8:BV39" ca="1" si="12">INDEX($A$8:$A$69,MATCH($BU8,$BI$8:$BI$69,0),1)</f>
        <v>aleat</v>
      </c>
      <c r="BW8" s="6" t="str">
        <f ca="1">VLOOKUP(BV8,Notes!$A$12:$B$206,2,0)</f>
        <v>Tanning and dressing of leather</v>
      </c>
      <c r="BX8" s="42">
        <f ca="1">INDEX($BH$8:$BH$69,MATCH($BU8,$BI$8:$BI$69,0),1)</f>
        <v>-10.589999233710184</v>
      </c>
    </row>
    <row r="9" spans="1:76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-969.22280420279344</v>
      </c>
      <c r="R9" s="28">
        <v>0</v>
      </c>
      <c r="S9" s="28"/>
      <c r="T9" s="35" t="e">
        <f ca="1"/>
        <v>#DIV/0!</v>
      </c>
      <c r="U9" s="30">
        <f ca="1"/>
        <v>-5.0675543822188578</v>
      </c>
      <c r="V9" s="31">
        <v>0</v>
      </c>
      <c r="W9" s="32">
        <f ca="1"/>
        <v>-5.0675543822188578</v>
      </c>
      <c r="X9" s="28">
        <f ca="1"/>
        <v>-80.98097270654506</v>
      </c>
      <c r="Y9" s="28">
        <f ca="1">Q9-X9</f>
        <v>-888.24183149624832</v>
      </c>
      <c r="Z9" s="33">
        <f t="shared" ref="Z9:AA69" ca="1" si="13">RANK(X9,X$8:X$69,1)</f>
        <v>56</v>
      </c>
      <c r="AA9" s="33">
        <f t="shared" ca="1" si="13"/>
        <v>47</v>
      </c>
      <c r="AB9" s="33">
        <f t="shared" ca="1" si="1"/>
        <v>50</v>
      </c>
      <c r="AC9" s="21">
        <v>2</v>
      </c>
      <c r="AD9" s="6" t="str">
        <f t="shared" ca="1" si="2"/>
        <v>anobs</v>
      </c>
      <c r="AE9" s="6">
        <f t="shared" ref="AE9:AE69" ca="1" si="14">INDEX($X$8:$X$69,MATCH($AC9,$Z$8:$Z$69,0),1)</f>
        <v>-19876.485510276987</v>
      </c>
      <c r="AF9" s="6" t="str">
        <f t="shared" ca="1" si="3"/>
        <v>artrd</v>
      </c>
      <c r="AG9" s="6">
        <f t="shared" ca="1" si="4"/>
        <v>-19813.170674235676</v>
      </c>
      <c r="AH9" s="6" t="str">
        <f t="shared" ca="1" si="5"/>
        <v>anobs</v>
      </c>
      <c r="AI9" s="6">
        <f t="shared" ca="1" si="6"/>
        <v>-37379.289322185636</v>
      </c>
      <c r="AJ9" s="17"/>
      <c r="AK9" s="6">
        <v>6711.9146317608192</v>
      </c>
      <c r="AL9" s="6">
        <f ca="1"/>
        <v>-28.418699990284619</v>
      </c>
      <c r="AM9" s="6">
        <f t="shared" ref="AM9:AM69" ca="1" si="15">AN9-AL9</f>
        <v>-311.71122406229949</v>
      </c>
      <c r="AN9" s="6">
        <f ca="1"/>
        <v>-340.1299240525841</v>
      </c>
      <c r="AO9" s="33">
        <f t="shared" ref="AO9:AO69" ca="1" si="16">RANK(AN9,AN$8:AN$69,1)</f>
        <v>50</v>
      </c>
      <c r="AP9" s="34">
        <f ca="1"/>
        <v>-0.99892861342533312</v>
      </c>
      <c r="AQ9" s="34">
        <f ca="1"/>
        <v>-0.47855825531993834</v>
      </c>
      <c r="AR9" s="34">
        <f ca="1"/>
        <v>-0.40427474461980994</v>
      </c>
      <c r="AS9" s="34">
        <f ca="1"/>
        <v>-0.12907100888173789</v>
      </c>
      <c r="AT9" s="34">
        <f t="shared" ref="AT9:AT69" ca="1" si="17">SUM(AP9:AS9)</f>
        <v>-2.0108326222468191</v>
      </c>
      <c r="AU9" s="33">
        <f t="shared" ref="AU9:AU69" ca="1" si="18">RANK(AT9,AT$8:AT$69,1)</f>
        <v>38</v>
      </c>
      <c r="AV9" s="21">
        <v>2</v>
      </c>
      <c r="AW9" s="6" t="str">
        <f t="shared" ca="1" si="7"/>
        <v>altrp</v>
      </c>
      <c r="AX9" s="6">
        <f t="shared" ref="AX9:AX69" ca="1" si="19">INDEX($AN$8:$AN$69,MATCH($AV9,$AO$8:$AO$69,0),1)</f>
        <v>-16787.867817307706</v>
      </c>
      <c r="AY9" s="6" t="str">
        <f t="shared" ca="1" si="8"/>
        <v>artrd</v>
      </c>
      <c r="AZ9" s="6">
        <f t="shared" ref="AZ9:AZ69" ca="1" si="20">INDEX($AT$8:$AT$69,MATCH($AV9,$AU$8:$AU$69,0),1)</f>
        <v>-81.502637616850649</v>
      </c>
      <c r="BA9" s="197"/>
      <c r="BB9" s="36">
        <f t="shared" ref="BB9:BB69" si="21">100*AK9/SUM(AK$8:AK$69)</f>
        <v>0.18888487927369624</v>
      </c>
      <c r="BC9" s="36">
        <f ca="1"/>
        <v>-5.0675543822188578</v>
      </c>
      <c r="BD9" s="33">
        <f t="shared" ref="BD9:BD69" ca="1" si="22">RANK(BC9,BC$8:BC$69,1)</f>
        <v>48</v>
      </c>
      <c r="BE9" s="203">
        <f ca="1"/>
        <v>-9.5718439769829928E-3</v>
      </c>
      <c r="BF9" s="33">
        <f t="shared" ref="BF9:BF69" ca="1" si="23">RANK(BE9,BE$8:BE$69,1)</f>
        <v>50</v>
      </c>
      <c r="BG9" s="36">
        <f t="shared" si="9"/>
        <v>0.26196958907682993</v>
      </c>
      <c r="BH9" s="42">
        <f ca="1"/>
        <v>-5.0675543822188569</v>
      </c>
      <c r="BI9" s="33">
        <f t="shared" ref="BI9:BI69" ca="1" si="24">RANK(BH9,BH$8:BH$69,1)</f>
        <v>24</v>
      </c>
      <c r="BJ9" s="203">
        <f ca="1"/>
        <v>-1.3275451391343627E-2</v>
      </c>
      <c r="BK9" s="33">
        <f t="shared" ref="BK9:BK69" ca="1" si="25">RANK(BJ9,BJ$8:BJ$69,1)</f>
        <v>38</v>
      </c>
      <c r="BL9" s="204">
        <v>2</v>
      </c>
      <c r="BM9" s="6" t="str">
        <f t="shared" ca="1" si="10"/>
        <v>altrp</v>
      </c>
      <c r="BN9" s="42">
        <f t="shared" ca="1" si="11"/>
        <v>-0.47243961818731528</v>
      </c>
      <c r="BO9" s="6" t="str">
        <f t="shared" ref="BO9:BO40" ca="1" si="26">INDEX($A$8:$A$69,MATCH($AV9,$AU$8:$AU$69,0),1)</f>
        <v>artrd</v>
      </c>
      <c r="BP9" s="42">
        <f t="shared" ref="BP9:BP69" ca="1" si="27">INDEX($BJ$8:$BJ$69,MATCH($BL9,$BK$8:$BK$69,0),1)</f>
        <v>-0.53807775544233616</v>
      </c>
      <c r="BQ9" s="205">
        <v>2</v>
      </c>
      <c r="BR9" s="6" t="str">
        <f t="shared" ref="BR9:BR40" ca="1" si="28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ref="BT9:BT69" ca="1" si="29">INDEX($BC$8:$BC$69,MATCH($BQ9,$BD$8:$BD$69,0),1)</f>
        <v>-11.699772110823242</v>
      </c>
      <c r="BU9" s="205">
        <v>2</v>
      </c>
      <c r="BV9" s="6" t="str">
        <f t="shared" ca="1" si="12"/>
        <v>acnst</v>
      </c>
      <c r="BW9" s="6" t="str">
        <f ca="1">VLOOKUP(BV9,Notes!$A$12:$B$206,2,0)</f>
        <v>Construction</v>
      </c>
      <c r="BX9" s="42">
        <f t="shared" ref="BX9:BX69" ca="1" si="30">INDEX($BH$8:$BH$69,MATCH($BU9,$BI$8:$BI$69,0),1)</f>
        <v>-10.288670471268638</v>
      </c>
    </row>
    <row r="10" spans="1:76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-298.83559877897972</v>
      </c>
      <c r="R10" s="28">
        <v>0</v>
      </c>
      <c r="S10" s="28"/>
      <c r="T10" s="35" t="e">
        <f ca="1"/>
        <v>#DIV/0!</v>
      </c>
      <c r="U10" s="30">
        <f ca="1"/>
        <v>-4.1719616831462236</v>
      </c>
      <c r="V10" s="31">
        <v>0</v>
      </c>
      <c r="W10" s="32">
        <f ca="1"/>
        <v>-4.1719616831462236</v>
      </c>
      <c r="X10" s="28">
        <f ca="1"/>
        <v>-106.67814976295256</v>
      </c>
      <c r="Y10" s="28">
        <f t="shared" ref="Y10:Y69" ca="1" si="31">Q10-X10</f>
        <v>-192.15744901602716</v>
      </c>
      <c r="Z10" s="33">
        <f t="shared" ca="1" si="13"/>
        <v>55</v>
      </c>
      <c r="AA10" s="33">
        <f t="shared" ca="1" si="13"/>
        <v>55</v>
      </c>
      <c r="AB10" s="33">
        <f t="shared" ca="1" si="1"/>
        <v>58</v>
      </c>
      <c r="AC10" s="21">
        <v>3</v>
      </c>
      <c r="AD10" s="6" t="str">
        <f t="shared" ca="1" si="2"/>
        <v>altrp</v>
      </c>
      <c r="AE10" s="6">
        <f t="shared" ca="1" si="14"/>
        <v>-14417.377688930201</v>
      </c>
      <c r="AF10" s="6" t="str">
        <f t="shared" ca="1" si="3"/>
        <v>anobs</v>
      </c>
      <c r="AG10" s="6">
        <f t="shared" ca="1" si="4"/>
        <v>-17502.803811908649</v>
      </c>
      <c r="AH10" s="6" t="str">
        <f t="shared" ca="1" si="5"/>
        <v>altrp</v>
      </c>
      <c r="AI10" s="6">
        <f t="shared" ca="1" si="6"/>
        <v>-31121.818390189477</v>
      </c>
      <c r="AJ10" s="17"/>
      <c r="AK10" s="6">
        <v>5109.3359822034436</v>
      </c>
      <c r="AL10" s="6">
        <f ca="1"/>
        <v>-76.093562362623516</v>
      </c>
      <c r="AM10" s="6">
        <f t="shared" ca="1" si="15"/>
        <v>-137.0659770781069</v>
      </c>
      <c r="AN10" s="6">
        <f ca="1"/>
        <v>-213.15953944073041</v>
      </c>
      <c r="AO10" s="33">
        <f t="shared" ca="1" si="16"/>
        <v>51</v>
      </c>
      <c r="AP10" s="34">
        <f ca="1"/>
        <v>-0.12952741195904149</v>
      </c>
      <c r="AQ10" s="34">
        <f ca="1"/>
        <v>-0.10297976130674909</v>
      </c>
      <c r="AR10" s="34">
        <f ca="1"/>
        <v>-0.16810355255900469</v>
      </c>
      <c r="AS10" s="34">
        <f ca="1"/>
        <v>-7.4199182564021152E-2</v>
      </c>
      <c r="AT10" s="34">
        <f t="shared" ca="1" si="17"/>
        <v>-0.47480990838881643</v>
      </c>
      <c r="AU10" s="33">
        <f t="shared" ca="1" si="18"/>
        <v>56</v>
      </c>
      <c r="AV10" s="21">
        <v>3</v>
      </c>
      <c r="AW10" s="6" t="str">
        <f t="shared" ca="1" si="7"/>
        <v>awtrd</v>
      </c>
      <c r="AX10" s="6">
        <f t="shared" ca="1" si="19"/>
        <v>-12720.04451105421</v>
      </c>
      <c r="AY10" s="6" t="str">
        <f t="shared" ca="1" si="8"/>
        <v>aobus</v>
      </c>
      <c r="AZ10" s="6">
        <f t="shared" ca="1" si="20"/>
        <v>-71.049364098743723</v>
      </c>
      <c r="BA10" s="197"/>
      <c r="BB10" s="36">
        <f t="shared" si="21"/>
        <v>0.14378554601998406</v>
      </c>
      <c r="BC10" s="36">
        <f ca="1"/>
        <v>-4.1719616831462236</v>
      </c>
      <c r="BD10" s="33">
        <f t="shared" ca="1" si="22"/>
        <v>52</v>
      </c>
      <c r="BE10" s="203">
        <f ca="1"/>
        <v>-5.9986778858563154E-3</v>
      </c>
      <c r="BF10" s="33">
        <f t="shared" ca="1" si="23"/>
        <v>51</v>
      </c>
      <c r="BG10" s="36">
        <f t="shared" si="9"/>
        <v>7.5136824542983718E-2</v>
      </c>
      <c r="BH10" s="42">
        <f ca="1"/>
        <v>-4.1719616831462245</v>
      </c>
      <c r="BI10" s="33">
        <f t="shared" ca="1" si="24"/>
        <v>32</v>
      </c>
      <c r="BJ10" s="203">
        <f ca="1"/>
        <v>-3.134679529866089E-3</v>
      </c>
      <c r="BK10" s="33">
        <f t="shared" ca="1" si="25"/>
        <v>56</v>
      </c>
      <c r="BL10" s="204">
        <v>3</v>
      </c>
      <c r="BM10" s="6" t="str">
        <f t="shared" ca="1" si="10"/>
        <v>awtrd</v>
      </c>
      <c r="BN10" s="42">
        <f t="shared" ca="1" si="11"/>
        <v>-0.35796403912190505</v>
      </c>
      <c r="BO10" s="6" t="str">
        <f t="shared" ca="1" si="26"/>
        <v>aobus</v>
      </c>
      <c r="BP10" s="42">
        <f t="shared" ca="1" si="27"/>
        <v>-0.46906558459591813</v>
      </c>
      <c r="BQ10" s="205">
        <v>3</v>
      </c>
      <c r="BR10" s="6" t="str">
        <f t="shared" ca="1" si="28"/>
        <v>awtrd</v>
      </c>
      <c r="BS10" s="6" t="str">
        <f ca="1">VLOOKUP(BR10,Notes!$A$12:$B$206,2,0)</f>
        <v>Wholesale trade, commission trade</v>
      </c>
      <c r="BT10" s="42">
        <f t="shared" ca="1" si="29"/>
        <v>-11.540748762441801</v>
      </c>
      <c r="BU10" s="205">
        <v>3</v>
      </c>
      <c r="BV10" s="6" t="str">
        <f t="shared" ca="1" si="12"/>
        <v>amach</v>
      </c>
      <c r="BW10" s="6" t="str">
        <f ca="1">VLOOKUP(BV10,Notes!$A$12:$B$206,2,0)</f>
        <v>Machinery and equipment</v>
      </c>
      <c r="BX10" s="42">
        <f t="shared" ca="1" si="30"/>
        <v>-9.1446642519378969</v>
      </c>
    </row>
    <row r="11" spans="1:76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-6295.22081286305</v>
      </c>
      <c r="R11" s="28">
        <v>0</v>
      </c>
      <c r="S11" s="28"/>
      <c r="T11" s="35" t="e">
        <f ca="1"/>
        <v>#DIV/0!</v>
      </c>
      <c r="U11" s="30">
        <f ca="1"/>
        <v>-5.5908565720127852</v>
      </c>
      <c r="V11" s="31">
        <v>0</v>
      </c>
      <c r="W11" s="32">
        <f ca="1"/>
        <v>-5.5908565720127852</v>
      </c>
      <c r="X11" s="28">
        <f ca="1"/>
        <v>-3342.4260735537514</v>
      </c>
      <c r="Y11" s="28">
        <f t="shared" ca="1" si="31"/>
        <v>-2952.7947393092986</v>
      </c>
      <c r="Z11" s="33">
        <f t="shared" ca="1" si="13"/>
        <v>15</v>
      </c>
      <c r="AA11" s="33">
        <f t="shared" ca="1" si="13"/>
        <v>27</v>
      </c>
      <c r="AB11" s="33">
        <f t="shared" ca="1" si="1"/>
        <v>24</v>
      </c>
      <c r="AC11" s="21">
        <v>4</v>
      </c>
      <c r="AD11" s="6" t="str">
        <f t="shared" ca="1" si="2"/>
        <v>amtvp</v>
      </c>
      <c r="AE11" s="6">
        <f t="shared" ca="1" si="14"/>
        <v>-13257.354216739259</v>
      </c>
      <c r="AF11" s="6" t="str">
        <f t="shared" ca="1" si="3"/>
        <v>altrp</v>
      </c>
      <c r="AG11" s="6">
        <f t="shared" ca="1" si="4"/>
        <v>-16704.440701259278</v>
      </c>
      <c r="AH11" s="6" t="str">
        <f t="shared" ca="1" si="5"/>
        <v>awtrd</v>
      </c>
      <c r="AI11" s="6">
        <f t="shared" ca="1" si="6"/>
        <v>-24802.68981953651</v>
      </c>
      <c r="AJ11" s="17"/>
      <c r="AK11" s="6">
        <v>66041.550037649853</v>
      </c>
      <c r="AL11" s="6">
        <f ca="1"/>
        <v>-1960.4079328368337</v>
      </c>
      <c r="AM11" s="6">
        <f t="shared" ca="1" si="15"/>
        <v>-1731.8804077022253</v>
      </c>
      <c r="AN11" s="6">
        <f ca="1"/>
        <v>-3692.2883405390589</v>
      </c>
      <c r="AO11" s="33">
        <f t="shared" ca="1" si="16"/>
        <v>14</v>
      </c>
      <c r="AP11" s="34">
        <f ca="1"/>
        <v>-0.40409547090332892</v>
      </c>
      <c r="AQ11" s="34">
        <f ca="1"/>
        <v>-0.54914640961843519</v>
      </c>
      <c r="AR11" s="34">
        <f ca="1"/>
        <v>-0.6619835473762502</v>
      </c>
      <c r="AS11" s="34">
        <f ca="1"/>
        <v>-0.77350257817880974</v>
      </c>
      <c r="AT11" s="34">
        <f t="shared" ca="1" si="17"/>
        <v>-2.3887280060768243</v>
      </c>
      <c r="AU11" s="33">
        <f t="shared" ca="1" si="18"/>
        <v>34</v>
      </c>
      <c r="AV11" s="21">
        <v>4</v>
      </c>
      <c r="AW11" s="6" t="str">
        <f t="shared" ca="1" si="7"/>
        <v>acnst</v>
      </c>
      <c r="AX11" s="6">
        <f t="shared" ca="1" si="19"/>
        <v>-12643.092205287856</v>
      </c>
      <c r="AY11" s="6" t="str">
        <f t="shared" ca="1" si="8"/>
        <v>aeduc</v>
      </c>
      <c r="AZ11" s="6">
        <f t="shared" ca="1" si="20"/>
        <v>-28.588833700719793</v>
      </c>
      <c r="BA11" s="197"/>
      <c r="BB11" s="36">
        <f t="shared" si="21"/>
        <v>1.8585233707951285</v>
      </c>
      <c r="BC11" s="36">
        <f ca="1"/>
        <v>-5.5908565720127861</v>
      </c>
      <c r="BD11" s="33">
        <f t="shared" ca="1" si="22"/>
        <v>43</v>
      </c>
      <c r="BE11" s="203">
        <f ca="1"/>
        <v>-0.10390737601849301</v>
      </c>
      <c r="BF11" s="33">
        <f t="shared" ca="1" si="23"/>
        <v>14</v>
      </c>
      <c r="BG11" s="36">
        <f t="shared" si="9"/>
        <v>0.54159801801598062</v>
      </c>
      <c r="BH11" s="42">
        <f ca="1"/>
        <v>-2.9118098416582789</v>
      </c>
      <c r="BI11" s="33">
        <f t="shared" ca="1" si="24"/>
        <v>50</v>
      </c>
      <c r="BJ11" s="203">
        <f ca="1"/>
        <v>-1.57703043908155E-2</v>
      </c>
      <c r="BK11" s="33">
        <f t="shared" ca="1" si="25"/>
        <v>34</v>
      </c>
      <c r="BL11" s="204">
        <v>4</v>
      </c>
      <c r="BM11" s="6" t="str">
        <f t="shared" ca="1" si="10"/>
        <v>acnst</v>
      </c>
      <c r="BN11" s="42">
        <f t="shared" ca="1" si="11"/>
        <v>-0.35579846822567673</v>
      </c>
      <c r="BO11" s="6" t="str">
        <f t="shared" ca="1" si="26"/>
        <v>aeduc</v>
      </c>
      <c r="BP11" s="42">
        <f t="shared" ca="1" si="27"/>
        <v>-0.1887425477039664</v>
      </c>
      <c r="BQ11" s="205">
        <v>4</v>
      </c>
      <c r="BR11" s="6" t="str">
        <f t="shared" ca="1" si="28"/>
        <v>acnst</v>
      </c>
      <c r="BS11" s="6" t="str">
        <f ca="1">VLOOKUP(BR11,Notes!$A$12:$B$206,2,0)</f>
        <v>Construction</v>
      </c>
      <c r="BT11" s="42">
        <f t="shared" ca="1" si="29"/>
        <v>-10.398910133534248</v>
      </c>
      <c r="BU11" s="205">
        <v>4</v>
      </c>
      <c r="BV11" s="6" t="str">
        <f t="shared" ca="1" si="12"/>
        <v>afoot</v>
      </c>
      <c r="BW11" s="6" t="str">
        <f ca="1">VLOOKUP(BV11,Notes!$A$12:$B$206,2,0)</f>
        <v>Footwear</v>
      </c>
      <c r="BX11" s="42">
        <f t="shared" ca="1" si="30"/>
        <v>-9.0755334589981356</v>
      </c>
    </row>
    <row r="12" spans="1:76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-4829.3099258204684</v>
      </c>
      <c r="R12" s="28">
        <v>0</v>
      </c>
      <c r="S12" s="28"/>
      <c r="T12" s="35" t="e">
        <f ca="1"/>
        <v>#DIV/0!</v>
      </c>
      <c r="U12" s="30">
        <f ca="1"/>
        <v>-6.5194700256485456</v>
      </c>
      <c r="V12" s="31">
        <v>0</v>
      </c>
      <c r="W12" s="32">
        <f ca="1"/>
        <v>-6.5194700256485456</v>
      </c>
      <c r="X12" s="28">
        <f ca="1"/>
        <v>-3386.2524059948132</v>
      </c>
      <c r="Y12" s="28">
        <f t="shared" ca="1" si="31"/>
        <v>-1443.0575198256552</v>
      </c>
      <c r="Z12" s="33">
        <f t="shared" ca="1" si="13"/>
        <v>14</v>
      </c>
      <c r="AA12" s="33">
        <f t="shared" ca="1" si="13"/>
        <v>41</v>
      </c>
      <c r="AB12" s="33">
        <f t="shared" ca="1" si="1"/>
        <v>29</v>
      </c>
      <c r="AC12" s="21">
        <v>5</v>
      </c>
      <c r="AD12" s="6" t="str">
        <f t="shared" ca="1" si="2"/>
        <v>amore</v>
      </c>
      <c r="AE12" s="6">
        <f t="shared" ca="1" si="14"/>
        <v>-11482.381200638591</v>
      </c>
      <c r="AF12" s="6" t="str">
        <f t="shared" ca="1" si="3"/>
        <v>aobus</v>
      </c>
      <c r="AG12" s="6">
        <f t="shared" ca="1" si="4"/>
        <v>-12971.870584155213</v>
      </c>
      <c r="AH12" s="6" t="str">
        <f t="shared" ca="1" si="5"/>
        <v>artrd</v>
      </c>
      <c r="AI12" s="6">
        <f t="shared" ca="1" si="6"/>
        <v>-19890.461932972259</v>
      </c>
      <c r="AJ12" s="17"/>
      <c r="AK12" s="6">
        <v>40940.266271125038</v>
      </c>
      <c r="AL12" s="6">
        <f ca="1"/>
        <v>-1871.5317746001808</v>
      </c>
      <c r="AM12" s="6">
        <f t="shared" ca="1" si="15"/>
        <v>-797.55661336651724</v>
      </c>
      <c r="AN12" s="6">
        <f ca="1"/>
        <v>-2669.0883879666981</v>
      </c>
      <c r="AO12" s="33">
        <f t="shared" ca="1" si="16"/>
        <v>21</v>
      </c>
      <c r="AP12" s="34">
        <f ca="1"/>
        <v>-0.53643930567740528</v>
      </c>
      <c r="AQ12" s="34">
        <f ca="1"/>
        <v>-0.8918051566150933</v>
      </c>
      <c r="AR12" s="34">
        <f ca="1"/>
        <v>-1.3307337650362681</v>
      </c>
      <c r="AS12" s="34">
        <f ca="1"/>
        <v>-0.94247401872752323</v>
      </c>
      <c r="AT12" s="34">
        <f t="shared" ca="1" si="17"/>
        <v>-3.7014522460562898</v>
      </c>
      <c r="AU12" s="33">
        <f t="shared" ca="1" si="18"/>
        <v>24</v>
      </c>
      <c r="AV12" s="21">
        <v>5</v>
      </c>
      <c r="AW12" s="6" t="str">
        <f t="shared" ca="1" si="7"/>
        <v>artrd</v>
      </c>
      <c r="AX12" s="6">
        <f t="shared" ca="1" si="19"/>
        <v>-10342.348371359349</v>
      </c>
      <c r="AY12" s="6" t="str">
        <f t="shared" ca="1" si="8"/>
        <v>anobs</v>
      </c>
      <c r="AZ12" s="6">
        <f t="shared" ca="1" si="20"/>
        <v>-27.017203028063925</v>
      </c>
      <c r="BA12" s="197"/>
      <c r="BB12" s="36">
        <f t="shared" si="21"/>
        <v>1.1521298580678965</v>
      </c>
      <c r="BC12" s="36">
        <f ca="1"/>
        <v>-6.5194700256485447</v>
      </c>
      <c r="BD12" s="33">
        <f t="shared" ca="1" si="22"/>
        <v>33</v>
      </c>
      <c r="BE12" s="203">
        <f ca="1"/>
        <v>-7.5112760753283631E-2</v>
      </c>
      <c r="BF12" s="33">
        <f t="shared" ca="1" si="23"/>
        <v>21</v>
      </c>
      <c r="BG12" s="36">
        <f t="shared" si="9"/>
        <v>0.71567186178632081</v>
      </c>
      <c r="BH12" s="42">
        <f ca="1"/>
        <v>-3.4145351124111603</v>
      </c>
      <c r="BI12" s="33">
        <f t="shared" ca="1" si="24"/>
        <v>42</v>
      </c>
      <c r="BJ12" s="203">
        <f ca="1"/>
        <v>-2.4436867010340594E-2</v>
      </c>
      <c r="BK12" s="33">
        <f t="shared" ca="1" si="25"/>
        <v>24</v>
      </c>
      <c r="BL12" s="204">
        <v>5</v>
      </c>
      <c r="BM12" s="6" t="str">
        <f t="shared" ca="1" si="10"/>
        <v>artrd</v>
      </c>
      <c r="BN12" s="42">
        <f t="shared" ca="1" si="11"/>
        <v>-0.2910515599061233</v>
      </c>
      <c r="BO12" s="6" t="str">
        <f t="shared" ca="1" si="26"/>
        <v>anobs</v>
      </c>
      <c r="BP12" s="42">
        <f t="shared" ca="1" si="27"/>
        <v>-0.17836669325981333</v>
      </c>
      <c r="BQ12" s="205">
        <v>5</v>
      </c>
      <c r="BR12" s="6" t="str">
        <f t="shared" ca="1" si="28"/>
        <v>artrd</v>
      </c>
      <c r="BS12" s="6" t="str">
        <f ca="1">VLOOKUP(BR12,Notes!$A$12:$B$206,2,0)</f>
        <v>Retail trade</v>
      </c>
      <c r="BT12" s="42">
        <f t="shared" ca="1" si="29"/>
        <v>-10.336954025365474</v>
      </c>
      <c r="BU12" s="205">
        <v>5</v>
      </c>
      <c r="BV12" s="6" t="str">
        <f t="shared" ca="1" si="12"/>
        <v>aotrp</v>
      </c>
      <c r="BW12" s="6" t="str">
        <f ca="1">VLOOKUP(BV12,Notes!$A$12:$B$206,2,0)</f>
        <v>Other transport equipment</v>
      </c>
      <c r="BX12" s="42">
        <f t="shared" ca="1" si="30"/>
        <v>-9.0614404052769579</v>
      </c>
    </row>
    <row r="13" spans="1:76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-16706.439958382951</v>
      </c>
      <c r="R13" s="28">
        <v>0</v>
      </c>
      <c r="S13" s="28"/>
      <c r="T13" s="35" t="e">
        <f ca="1"/>
        <v>#DIV/0!</v>
      </c>
      <c r="U13" s="30">
        <f ca="1"/>
        <v>-6.5049294134720856</v>
      </c>
      <c r="V13" s="31">
        <v>0</v>
      </c>
      <c r="W13" s="32">
        <f ca="1"/>
        <v>-6.5049294134720856</v>
      </c>
      <c r="X13" s="28">
        <f ca="1"/>
        <v>-11482.381200638591</v>
      </c>
      <c r="Y13" s="28">
        <f t="shared" ca="1" si="31"/>
        <v>-5224.0587577443603</v>
      </c>
      <c r="Z13" s="33">
        <f t="shared" ca="1" si="13"/>
        <v>5</v>
      </c>
      <c r="AA13" s="33">
        <f t="shared" ca="1" si="13"/>
        <v>17</v>
      </c>
      <c r="AB13" s="33">
        <f t="shared" ca="1" si="1"/>
        <v>9</v>
      </c>
      <c r="AC13" s="21">
        <v>6</v>
      </c>
      <c r="AD13" s="6" t="str">
        <f t="shared" ca="1" si="2"/>
        <v>afood</v>
      </c>
      <c r="AE13" s="6">
        <f t="shared" ca="1" si="14"/>
        <v>-11150.174574783003</v>
      </c>
      <c r="AF13" s="6" t="str">
        <f t="shared" ca="1" si="3"/>
        <v>aofin</v>
      </c>
      <c r="AG13" s="6">
        <f t="shared" ca="1" si="4"/>
        <v>-9678.5726178140212</v>
      </c>
      <c r="AH13" s="6" t="str">
        <f t="shared" ca="1" si="5"/>
        <v>areal</v>
      </c>
      <c r="AI13" s="6">
        <f t="shared" ca="1" si="6"/>
        <v>-18065.212976203049</v>
      </c>
      <c r="AJ13" s="17"/>
      <c r="AK13" s="6">
        <v>127526.83286913998</v>
      </c>
      <c r="AL13" s="6">
        <f ca="1"/>
        <v>-5701.5404392729824</v>
      </c>
      <c r="AM13" s="6">
        <f t="shared" ca="1" si="15"/>
        <v>-2593.9900221010912</v>
      </c>
      <c r="AN13" s="6">
        <f ca="1"/>
        <v>-8295.5304613740736</v>
      </c>
      <c r="AO13" s="33">
        <f t="shared" ca="1" si="16"/>
        <v>7</v>
      </c>
      <c r="AP13" s="34">
        <f ca="1"/>
        <v>-1.1545386374035704</v>
      </c>
      <c r="AQ13" s="34">
        <f ca="1"/>
        <v>-1.4282611132887777</v>
      </c>
      <c r="AR13" s="34">
        <f ca="1"/>
        <v>-1.7527746601604088</v>
      </c>
      <c r="AS13" s="34">
        <f ca="1"/>
        <v>-1.7404444517290163</v>
      </c>
      <c r="AT13" s="34">
        <f t="shared" ca="1" si="17"/>
        <v>-6.0760188625817726</v>
      </c>
      <c r="AU13" s="33">
        <f t="shared" ca="1" si="18"/>
        <v>18</v>
      </c>
      <c r="AV13" s="21">
        <v>6</v>
      </c>
      <c r="AW13" s="6" t="str">
        <f t="shared" ca="1" si="7"/>
        <v>areal</v>
      </c>
      <c r="AX13" s="6">
        <f t="shared" ca="1" si="19"/>
        <v>-8751.5866443927316</v>
      </c>
      <c r="AY13" s="6" t="str">
        <f t="shared" ca="1" si="8"/>
        <v>aagri</v>
      </c>
      <c r="AZ13" s="6">
        <f t="shared" ca="1" si="20"/>
        <v>-25.517299618518749</v>
      </c>
      <c r="BA13" s="197"/>
      <c r="BB13" s="36">
        <f t="shared" si="21"/>
        <v>3.5888255069068231</v>
      </c>
      <c r="BC13" s="36">
        <f ca="1"/>
        <v>-6.5049294134720856</v>
      </c>
      <c r="BD13" s="33">
        <f t="shared" ca="1" si="22"/>
        <v>34</v>
      </c>
      <c r="BE13" s="203">
        <f ca="1"/>
        <v>-0.23345056599697059</v>
      </c>
      <c r="BF13" s="33">
        <f t="shared" ca="1" si="23"/>
        <v>7</v>
      </c>
      <c r="BG13" s="36">
        <f t="shared" si="9"/>
        <v>1.1688236300577148</v>
      </c>
      <c r="BH13" s="42">
        <f ca="1"/>
        <v>-3.4319701739100674</v>
      </c>
      <c r="BI13" s="33">
        <f t="shared" ca="1" si="24"/>
        <v>40</v>
      </c>
      <c r="BJ13" s="203">
        <f ca="1"/>
        <v>-4.0113678369193717E-2</v>
      </c>
      <c r="BK13" s="33">
        <f t="shared" ca="1" si="25"/>
        <v>18</v>
      </c>
      <c r="BL13" s="204">
        <v>6</v>
      </c>
      <c r="BM13" s="6" t="str">
        <f t="shared" ca="1" si="10"/>
        <v>areal</v>
      </c>
      <c r="BN13" s="42">
        <f t="shared" ca="1" si="11"/>
        <v>-0.24628477527965079</v>
      </c>
      <c r="BO13" s="6" t="str">
        <f t="shared" ca="1" si="26"/>
        <v>aagri</v>
      </c>
      <c r="BP13" s="42">
        <f t="shared" ca="1" si="27"/>
        <v>-0.16846437986742424</v>
      </c>
      <c r="BQ13" s="205">
        <v>6</v>
      </c>
      <c r="BR13" s="6" t="str">
        <f t="shared" ca="1" si="28"/>
        <v>areal</v>
      </c>
      <c r="BS13" s="6" t="str">
        <f ca="1">VLOOKUP(BR13,Notes!$A$12:$B$206,2,0)</f>
        <v>Real estate activities</v>
      </c>
      <c r="BT13" s="42">
        <f t="shared" ca="1" si="29"/>
        <v>-10.278796072037247</v>
      </c>
      <c r="BU13" s="205">
        <v>6</v>
      </c>
      <c r="BV13" s="6" t="str">
        <f t="shared" ca="1" si="12"/>
        <v>anfme</v>
      </c>
      <c r="BW13" s="6" t="str">
        <f ca="1">VLOOKUP(BV13,Notes!$A$12:$B$206,2,0)</f>
        <v>Basic precious and non-ferrous metals</v>
      </c>
      <c r="BX13" s="42">
        <f t="shared" ca="1" si="30"/>
        <v>-8.9698963073219691</v>
      </c>
    </row>
    <row r="14" spans="1:76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-5675.3872818889258</v>
      </c>
      <c r="R14" s="28">
        <v>0</v>
      </c>
      <c r="S14" s="28"/>
      <c r="T14" s="35" t="e">
        <f ca="1"/>
        <v>#DIV/0!</v>
      </c>
      <c r="U14" s="30">
        <f ca="1"/>
        <v>-6.3020725212554387</v>
      </c>
      <c r="V14" s="31">
        <v>0</v>
      </c>
      <c r="W14" s="32">
        <f ca="1"/>
        <v>-6.3020725212554387</v>
      </c>
      <c r="X14" s="28">
        <f ca="1"/>
        <v>-1752.4621324922623</v>
      </c>
      <c r="Y14" s="28">
        <f t="shared" ca="1" si="31"/>
        <v>-3922.9251493966635</v>
      </c>
      <c r="Z14" s="33">
        <f t="shared" ca="1" si="13"/>
        <v>28</v>
      </c>
      <c r="AA14" s="33">
        <f t="shared" ca="1" si="13"/>
        <v>22</v>
      </c>
      <c r="AB14" s="33">
        <f t="shared" ca="1" si="1"/>
        <v>26</v>
      </c>
      <c r="AC14" s="21">
        <v>7</v>
      </c>
      <c r="AD14" s="6" t="str">
        <f t="shared" ca="1" si="2"/>
        <v>areal</v>
      </c>
      <c r="AE14" s="6">
        <f t="shared" ca="1" si="14"/>
        <v>-11052.93434256721</v>
      </c>
      <c r="AF14" s="6" t="str">
        <f t="shared" ca="1" si="3"/>
        <v>afins</v>
      </c>
      <c r="AG14" s="6">
        <f t="shared" ca="1" si="4"/>
        <v>-9208.8281328855101</v>
      </c>
      <c r="AH14" s="6" t="str">
        <f t="shared" ca="1" si="5"/>
        <v>amtvp</v>
      </c>
      <c r="AI14" s="6">
        <f t="shared" ca="1" si="6"/>
        <v>-17776.26990752327</v>
      </c>
      <c r="AJ14" s="17"/>
      <c r="AK14" s="6">
        <v>44443.674617146105</v>
      </c>
      <c r="AL14" s="6">
        <f ca="1"/>
        <v>-864.86136280215919</v>
      </c>
      <c r="AM14" s="6">
        <f t="shared" ca="1" si="15"/>
        <v>-1936.0112426811841</v>
      </c>
      <c r="AN14" s="6">
        <f ca="1"/>
        <v>-2800.8726054833432</v>
      </c>
      <c r="AO14" s="33">
        <f t="shared" ca="1" si="16"/>
        <v>19</v>
      </c>
      <c r="AP14" s="34">
        <f ca="1"/>
        <v>-0.20602478923418946</v>
      </c>
      <c r="AQ14" s="34">
        <f ca="1"/>
        <v>-0.40423905703085244</v>
      </c>
      <c r="AR14" s="34">
        <f ca="1"/>
        <v>-0.4684262595791655</v>
      </c>
      <c r="AS14" s="34">
        <f ca="1"/>
        <v>-0.83304811292687475</v>
      </c>
      <c r="AT14" s="34">
        <f t="shared" ca="1" si="17"/>
        <v>-1.9117382187710823</v>
      </c>
      <c r="AU14" s="33">
        <f t="shared" ca="1" si="18"/>
        <v>40</v>
      </c>
      <c r="AV14" s="21">
        <v>7</v>
      </c>
      <c r="AW14" s="6" t="str">
        <f t="shared" ca="1" si="7"/>
        <v>amore</v>
      </c>
      <c r="AX14" s="6">
        <f t="shared" ca="1" si="19"/>
        <v>-8295.5304613740736</v>
      </c>
      <c r="AY14" s="6" t="str">
        <f t="shared" ca="1" si="8"/>
        <v>amtvs</v>
      </c>
      <c r="AZ14" s="6">
        <f t="shared" ca="1" si="20"/>
        <v>-21.191284227328133</v>
      </c>
      <c r="BA14" s="197"/>
      <c r="BB14" s="36">
        <f t="shared" si="21"/>
        <v>1.2507218245618219</v>
      </c>
      <c r="BC14" s="36">
        <f ca="1"/>
        <v>-6.3020725212554396</v>
      </c>
      <c r="BD14" s="33">
        <f t="shared" ca="1" si="22"/>
        <v>35</v>
      </c>
      <c r="BE14" s="203">
        <f ca="1"/>
        <v>-7.8821396423055246E-2</v>
      </c>
      <c r="BF14" s="33">
        <f t="shared" ca="1" si="23"/>
        <v>19</v>
      </c>
      <c r="BG14" s="36">
        <f t="shared" si="9"/>
        <v>0.39954853146829977</v>
      </c>
      <c r="BH14" s="42">
        <f ca="1"/>
        <v>-3.1588736730059037</v>
      </c>
      <c r="BI14" s="33">
        <f t="shared" ca="1" si="24"/>
        <v>47</v>
      </c>
      <c r="BJ14" s="203">
        <f ca="1"/>
        <v>-1.2621233371433831E-2</v>
      </c>
      <c r="BK14" s="33">
        <f t="shared" ca="1" si="25"/>
        <v>40</v>
      </c>
      <c r="BL14" s="204">
        <v>7</v>
      </c>
      <c r="BM14" s="6" t="str">
        <f t="shared" ca="1" si="10"/>
        <v>amore</v>
      </c>
      <c r="BN14" s="42">
        <f t="shared" ca="1" si="11"/>
        <v>-0.23345056599697059</v>
      </c>
      <c r="BO14" s="6" t="str">
        <f t="shared" ca="1" si="26"/>
        <v>amtvs</v>
      </c>
      <c r="BP14" s="42">
        <f t="shared" ca="1" si="27"/>
        <v>-0.13990416734223368</v>
      </c>
      <c r="BQ14" s="205">
        <v>7</v>
      </c>
      <c r="BR14" s="6" t="str">
        <f t="shared" ca="1" si="28"/>
        <v>amore</v>
      </c>
      <c r="BS14" s="6" t="str">
        <f ca="1">VLOOKUP(BR14,Notes!$A$12:$B$206,2,0)</f>
        <v>Mining of metal ores</v>
      </c>
      <c r="BT14" s="42">
        <f t="shared" ca="1" si="29"/>
        <v>-10.234699927119696</v>
      </c>
      <c r="BU14" s="205">
        <v>7</v>
      </c>
      <c r="BV14" s="6" t="str">
        <f t="shared" ca="1" si="12"/>
        <v>abisc</v>
      </c>
      <c r="BW14" s="6" t="str">
        <f ca="1">VLOOKUP(BV14,Notes!$A$12:$B$206,2,0)</f>
        <v>Basic iron and steel, casting of metals</v>
      </c>
      <c r="BX14" s="42">
        <f t="shared" ca="1" si="30"/>
        <v>-7.9137415467682297</v>
      </c>
    </row>
    <row r="15" spans="1:76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-14754.959539110881</v>
      </c>
      <c r="R15" s="28">
        <v>0</v>
      </c>
      <c r="S15" s="28"/>
      <c r="T15" s="35" t="e">
        <f ca="1"/>
        <v>#DIV/0!</v>
      </c>
      <c r="U15" s="30">
        <f ca="1"/>
        <v>-4.9010049577561361</v>
      </c>
      <c r="V15" s="31">
        <v>0</v>
      </c>
      <c r="W15" s="32">
        <f ca="1"/>
        <v>-4.9010049577561361</v>
      </c>
      <c r="X15" s="28">
        <f ca="1"/>
        <v>-11150.174574783003</v>
      </c>
      <c r="Y15" s="28">
        <f t="shared" ca="1" si="31"/>
        <v>-3604.7849643278787</v>
      </c>
      <c r="Z15" s="33">
        <f t="shared" ca="1" si="13"/>
        <v>6</v>
      </c>
      <c r="AA15" s="33">
        <f t="shared" ca="1" si="13"/>
        <v>24</v>
      </c>
      <c r="AB15" s="33">
        <f t="shared" ca="1" si="1"/>
        <v>11</v>
      </c>
      <c r="AC15" s="21">
        <v>8</v>
      </c>
      <c r="AD15" s="6" t="str">
        <f t="shared" ca="1" si="2"/>
        <v>abisc</v>
      </c>
      <c r="AE15" s="6">
        <f t="shared" ca="1" si="14"/>
        <v>-8306.2030470662066</v>
      </c>
      <c r="AF15" s="6" t="str">
        <f t="shared" ca="1" si="3"/>
        <v>abisc</v>
      </c>
      <c r="AG15" s="6">
        <f t="shared" ca="1" si="4"/>
        <v>-8684.8569465738037</v>
      </c>
      <c r="AH15" s="6" t="str">
        <f t="shared" ca="1" si="5"/>
        <v>abisc</v>
      </c>
      <c r="AI15" s="6">
        <f t="shared" ca="1" si="6"/>
        <v>-16991.05999364001</v>
      </c>
      <c r="AJ15" s="17"/>
      <c r="AK15" s="6">
        <v>88002.229638785313</v>
      </c>
      <c r="AL15" s="6">
        <f ca="1"/>
        <v>-3259.2859282972363</v>
      </c>
      <c r="AM15" s="6">
        <f t="shared" ca="1" si="15"/>
        <v>-1053.7077092355717</v>
      </c>
      <c r="AN15" s="6">
        <f ca="1"/>
        <v>-4312.993637532808</v>
      </c>
      <c r="AO15" s="33">
        <f t="shared" ca="1" si="16"/>
        <v>12</v>
      </c>
      <c r="AP15" s="34">
        <f ca="1"/>
        <v>-0.46717041890282673</v>
      </c>
      <c r="AQ15" s="34">
        <f ca="1"/>
        <v>-1.0906275695786742</v>
      </c>
      <c r="AR15" s="34">
        <f ca="1"/>
        <v>-4.7514788988917127</v>
      </c>
      <c r="AS15" s="34">
        <f ca="1"/>
        <v>-2.9286577220939032</v>
      </c>
      <c r="AT15" s="34">
        <f t="shared" ca="1" si="17"/>
        <v>-9.2379346094671178</v>
      </c>
      <c r="AU15" s="33">
        <f t="shared" ca="1" si="18"/>
        <v>13</v>
      </c>
      <c r="AV15" s="21">
        <v>8</v>
      </c>
      <c r="AW15" s="6" t="str">
        <f t="shared" ca="1" si="7"/>
        <v>afins</v>
      </c>
      <c r="AX15" s="6">
        <f t="shared" ca="1" si="19"/>
        <v>-6507.0599009321641</v>
      </c>
      <c r="AY15" s="6" t="str">
        <f t="shared" ca="1" si="8"/>
        <v>aacct</v>
      </c>
      <c r="AZ15" s="6">
        <f t="shared" ca="1" si="20"/>
        <v>-20.571285012419416</v>
      </c>
      <c r="BA15" s="197"/>
      <c r="BB15" s="36">
        <f t="shared" si="21"/>
        <v>2.476534853777979</v>
      </c>
      <c r="BC15" s="36">
        <f ca="1"/>
        <v>-4.9010049577561361</v>
      </c>
      <c r="BD15" s="33">
        <f t="shared" ca="1" si="22"/>
        <v>49</v>
      </c>
      <c r="BE15" s="203">
        <f ca="1"/>
        <v>-0.12137509596421742</v>
      </c>
      <c r="BF15" s="33">
        <f t="shared" ca="1" si="23"/>
        <v>12</v>
      </c>
      <c r="BG15" s="36">
        <f t="shared" si="9"/>
        <v>1.7843960175900115</v>
      </c>
      <c r="BH15" s="42">
        <f ca="1"/>
        <v>-3.4178815917035057</v>
      </c>
      <c r="BI15" s="33">
        <f t="shared" ca="1" si="24"/>
        <v>41</v>
      </c>
      <c r="BJ15" s="203">
        <f ca="1"/>
        <v>-6.0988543008299451E-2</v>
      </c>
      <c r="BK15" s="33">
        <f t="shared" ca="1" si="25"/>
        <v>13</v>
      </c>
      <c r="BL15" s="204">
        <v>8</v>
      </c>
      <c r="BM15" s="6" t="str">
        <f t="shared" ca="1" si="10"/>
        <v>afins</v>
      </c>
      <c r="BN15" s="42">
        <f t="shared" ca="1" si="11"/>
        <v>-0.1831199130570349</v>
      </c>
      <c r="BO15" s="6" t="str">
        <f t="shared" ca="1" si="26"/>
        <v>aacct</v>
      </c>
      <c r="BP15" s="42">
        <f t="shared" ca="1" si="27"/>
        <v>-0.13581095274588642</v>
      </c>
      <c r="BQ15" s="205">
        <v>8</v>
      </c>
      <c r="BR15" s="6" t="str">
        <f t="shared" ca="1" si="28"/>
        <v>afins</v>
      </c>
      <c r="BS15" s="6" t="str">
        <f ca="1">VLOOKUP(BR15,Notes!$A$12:$B$206,2,0)</f>
        <v>Financial intermediation</v>
      </c>
      <c r="BT15" s="42">
        <f t="shared" ca="1" si="29"/>
        <v>-10.089103492992813</v>
      </c>
      <c r="BU15" s="205">
        <v>8</v>
      </c>
      <c r="BV15" s="6" t="str">
        <f t="shared" ca="1" si="12"/>
        <v>afabm</v>
      </c>
      <c r="BW15" s="6" t="str">
        <f ca="1">VLOOKUP(BV15,Notes!$A$12:$B$206,2,0)</f>
        <v>Fabricated metal products</v>
      </c>
      <c r="BX15" s="42">
        <f t="shared" ca="1" si="30"/>
        <v>-7.3339070014359633</v>
      </c>
    </row>
    <row r="16" spans="1:76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-9461.1490557619582</v>
      </c>
      <c r="R16" s="28">
        <v>0</v>
      </c>
      <c r="S16" s="28"/>
      <c r="T16" s="35" t="e">
        <f ca="1"/>
        <v>#DIV/0!</v>
      </c>
      <c r="U16" s="30">
        <f ca="1"/>
        <v>-9.4687227119502602</v>
      </c>
      <c r="V16" s="31">
        <v>0</v>
      </c>
      <c r="W16" s="32">
        <f ca="1"/>
        <v>-9.4687227119502602</v>
      </c>
      <c r="X16" s="28">
        <f ca="1"/>
        <v>-6702.2271237418108</v>
      </c>
      <c r="Y16" s="28">
        <f t="shared" ca="1" si="31"/>
        <v>-2758.9219320201473</v>
      </c>
      <c r="Z16" s="33">
        <f t="shared" ca="1" si="13"/>
        <v>11</v>
      </c>
      <c r="AA16" s="33">
        <f t="shared" ca="1" si="13"/>
        <v>29</v>
      </c>
      <c r="AB16" s="33">
        <f t="shared" ca="1" si="1"/>
        <v>15</v>
      </c>
      <c r="AC16" s="21">
        <v>9</v>
      </c>
      <c r="AD16" s="6" t="str">
        <f t="shared" ca="1" si="2"/>
        <v>amach</v>
      </c>
      <c r="AE16" s="6">
        <f t="shared" ca="1" si="14"/>
        <v>-8192.0255795536505</v>
      </c>
      <c r="AF16" s="6" t="str">
        <f t="shared" ca="1" si="3"/>
        <v>amtvs</v>
      </c>
      <c r="AG16" s="6">
        <f t="shared" ca="1" si="4"/>
        <v>-8594.5369560763356</v>
      </c>
      <c r="AH16" s="6" t="str">
        <f t="shared" ca="1" si="5"/>
        <v>amore</v>
      </c>
      <c r="AI16" s="6">
        <f t="shared" ca="1" si="6"/>
        <v>-16706.439958382951</v>
      </c>
      <c r="AJ16" s="17"/>
      <c r="AK16" s="6">
        <v>34682.718447577441</v>
      </c>
      <c r="AL16" s="6">
        <f ca="1"/>
        <v>-2326.3753385171003</v>
      </c>
      <c r="AM16" s="6">
        <f t="shared" ca="1" si="15"/>
        <v>-957.63510025042751</v>
      </c>
      <c r="AN16" s="6">
        <f ca="1"/>
        <v>-3284.0104387675278</v>
      </c>
      <c r="AO16" s="33">
        <f t="shared" ca="1" si="16"/>
        <v>16</v>
      </c>
      <c r="AP16" s="34">
        <f ca="1"/>
        <v>-0.16856091255710418</v>
      </c>
      <c r="AQ16" s="34">
        <f ca="1"/>
        <v>-0.14865188445736227</v>
      </c>
      <c r="AR16" s="34">
        <f ca="1"/>
        <v>-1.0441675973986864</v>
      </c>
      <c r="AS16" s="34">
        <f ca="1"/>
        <v>-2.2354026780935161</v>
      </c>
      <c r="AT16" s="34">
        <f t="shared" ca="1" si="17"/>
        <v>-3.596783072506669</v>
      </c>
      <c r="AU16" s="33">
        <f t="shared" ca="1" si="18"/>
        <v>26</v>
      </c>
      <c r="AV16" s="21">
        <v>9</v>
      </c>
      <c r="AW16" s="6" t="str">
        <f t="shared" ca="1" si="7"/>
        <v>aobus</v>
      </c>
      <c r="AX16" s="6">
        <f t="shared" ca="1" si="19"/>
        <v>-6506.7077962129943</v>
      </c>
      <c r="AY16" s="6" t="str">
        <f t="shared" ca="1" si="8"/>
        <v>aoact</v>
      </c>
      <c r="AZ16" s="6">
        <f t="shared" ca="1" si="20"/>
        <v>-15.351998627189683</v>
      </c>
      <c r="BA16" s="197"/>
      <c r="BB16" s="36">
        <f t="shared" si="21"/>
        <v>0.97603164614977345</v>
      </c>
      <c r="BC16" s="36">
        <f ca="1"/>
        <v>-9.4687227119502602</v>
      </c>
      <c r="BD16" s="33">
        <f t="shared" ca="1" si="22"/>
        <v>13</v>
      </c>
      <c r="BE16" s="203">
        <f ca="1"/>
        <v>-9.2417730154805589E-2</v>
      </c>
      <c r="BF16" s="33">
        <f t="shared" ca="1" si="23"/>
        <v>16</v>
      </c>
      <c r="BG16" s="36">
        <f t="shared" si="9"/>
        <v>0.47753724800785724</v>
      </c>
      <c r="BH16" s="42">
        <f ca="1"/>
        <v>-4.9725638448681373</v>
      </c>
      <c r="BI16" s="33">
        <f t="shared" ca="1" si="24"/>
        <v>25</v>
      </c>
      <c r="BJ16" s="203">
        <f ca="1"/>
        <v>-2.3745844540216998E-2</v>
      </c>
      <c r="BK16" s="33">
        <f t="shared" ca="1" si="25"/>
        <v>26</v>
      </c>
      <c r="BL16" s="204">
        <v>9</v>
      </c>
      <c r="BM16" s="6" t="str">
        <f t="shared" ca="1" si="10"/>
        <v>aobus</v>
      </c>
      <c r="BN16" s="42">
        <f t="shared" ca="1" si="11"/>
        <v>-0.18311000422162491</v>
      </c>
      <c r="BO16" s="6" t="str">
        <f t="shared" ca="1" si="26"/>
        <v>aoact</v>
      </c>
      <c r="BP16" s="42">
        <f t="shared" ca="1" si="27"/>
        <v>-0.1013533942509387</v>
      </c>
      <c r="BQ16" s="205">
        <v>9</v>
      </c>
      <c r="BR16" s="6" t="str">
        <f t="shared" ca="1" si="28"/>
        <v>aobus</v>
      </c>
      <c r="BS16" s="6" t="str">
        <f ca="1">VLOOKUP(BR16,Notes!$A$12:$B$206,2,0)</f>
        <v>Other business activities</v>
      </c>
      <c r="BT16" s="42">
        <f t="shared" ca="1" si="29"/>
        <v>-10.052014687131836</v>
      </c>
      <c r="BU16" s="205">
        <v>9</v>
      </c>
      <c r="BV16" s="6" t="str">
        <f t="shared" ca="1" si="12"/>
        <v>aweav</v>
      </c>
      <c r="BW16" s="6" t="str">
        <f ca="1">VLOOKUP(BV16,Notes!$A$12:$B$206,2,0)</f>
        <v>Spinning, weaving and finishing of textiles</v>
      </c>
      <c r="BX16" s="42">
        <f t="shared" ca="1" si="30"/>
        <v>-7.1561739580180932</v>
      </c>
    </row>
    <row r="17" spans="1:76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-2589.8187128606423</v>
      </c>
      <c r="R17" s="28">
        <v>0</v>
      </c>
      <c r="S17" s="28"/>
      <c r="T17" s="35" t="e">
        <f ca="1"/>
        <v>#DIV/0!</v>
      </c>
      <c r="U17" s="30">
        <f ca="1"/>
        <v>-8.2840394427762707</v>
      </c>
      <c r="V17" s="31">
        <v>0</v>
      </c>
      <c r="W17" s="32">
        <f ca="1"/>
        <v>-8.2840394427762707</v>
      </c>
      <c r="X17" s="28">
        <f ca="1"/>
        <v>-811.29979343059654</v>
      </c>
      <c r="Y17" s="28">
        <f t="shared" ca="1" si="31"/>
        <v>-1778.5189194300458</v>
      </c>
      <c r="Z17" s="33">
        <f t="shared" ca="1" si="13"/>
        <v>38</v>
      </c>
      <c r="AA17" s="33">
        <f t="shared" ca="1" si="13"/>
        <v>38</v>
      </c>
      <c r="AB17" s="33">
        <f t="shared" ca="1" si="1"/>
        <v>39</v>
      </c>
      <c r="AC17" s="21">
        <v>10</v>
      </c>
      <c r="AD17" s="6" t="str">
        <f t="shared" ca="1" si="2"/>
        <v>aacct</v>
      </c>
      <c r="AE17" s="6">
        <f t="shared" ca="1" si="14"/>
        <v>-7931.6456439411004</v>
      </c>
      <c r="AF17" s="6" t="str">
        <f t="shared" ca="1" si="3"/>
        <v>acnst</v>
      </c>
      <c r="AG17" s="6">
        <f t="shared" ca="1" si="4"/>
        <v>-7298.9868977294609</v>
      </c>
      <c r="AH17" s="6" t="str">
        <f t="shared" ca="1" si="5"/>
        <v>aobus</v>
      </c>
      <c r="AI17" s="6">
        <f t="shared" ca="1" si="6"/>
        <v>-16475.052901009323</v>
      </c>
      <c r="AJ17" s="17"/>
      <c r="AK17" s="6">
        <v>5397.3207380130389</v>
      </c>
      <c r="AL17" s="6">
        <f ca="1"/>
        <v>-140.06589020713449</v>
      </c>
      <c r="AM17" s="6">
        <f t="shared" ca="1" si="15"/>
        <v>-307.05028858300903</v>
      </c>
      <c r="AN17" s="6">
        <f ca="1"/>
        <v>-447.11617879014352</v>
      </c>
      <c r="AO17" s="33">
        <f t="shared" ca="1" si="16"/>
        <v>47</v>
      </c>
      <c r="AP17" s="34">
        <f ca="1"/>
        <v>-0.45264324849509818</v>
      </c>
      <c r="AQ17" s="34">
        <f ca="1"/>
        <v>-0.58393464678409623</v>
      </c>
      <c r="AR17" s="34">
        <f ca="1"/>
        <v>-1.9753922358759288</v>
      </c>
      <c r="AS17" s="34">
        <f ca="1"/>
        <v>-1.7506596461537389</v>
      </c>
      <c r="AT17" s="34">
        <f t="shared" ca="1" si="17"/>
        <v>-4.7626297773088622</v>
      </c>
      <c r="AU17" s="33">
        <f t="shared" ca="1" si="18"/>
        <v>22</v>
      </c>
      <c r="AV17" s="21">
        <v>10</v>
      </c>
      <c r="AW17" s="6" t="str">
        <f t="shared" ca="1" si="7"/>
        <v>aofin</v>
      </c>
      <c r="AX17" s="6">
        <f t="shared" ca="1" si="19"/>
        <v>-5353.5175206258536</v>
      </c>
      <c r="AY17" s="6" t="str">
        <f t="shared" ca="1" si="8"/>
        <v>altrp</v>
      </c>
      <c r="AZ17" s="6">
        <f t="shared" ca="1" si="20"/>
        <v>-15.329266939810321</v>
      </c>
      <c r="BA17" s="197"/>
      <c r="BB17" s="36">
        <f t="shared" si="21"/>
        <v>0.15188993482975202</v>
      </c>
      <c r="BC17" s="36">
        <f ca="1"/>
        <v>-8.2840394427762725</v>
      </c>
      <c r="BD17" s="33">
        <f t="shared" ca="1" si="22"/>
        <v>21</v>
      </c>
      <c r="BE17" s="203">
        <f ca="1"/>
        <v>-1.2582622110903831E-2</v>
      </c>
      <c r="BF17" s="33">
        <f t="shared" ca="1" si="23"/>
        <v>47</v>
      </c>
      <c r="BG17" s="36">
        <f t="shared" si="9"/>
        <v>0.43937901240500965</v>
      </c>
      <c r="BH17" s="42">
        <f ca="1"/>
        <v>-7.1561739580180932</v>
      </c>
      <c r="BI17" s="33">
        <f t="shared" ca="1" si="24"/>
        <v>9</v>
      </c>
      <c r="BJ17" s="203">
        <f ca="1"/>
        <v>-3.1442726462724384E-2</v>
      </c>
      <c r="BK17" s="33">
        <f t="shared" ca="1" si="25"/>
        <v>22</v>
      </c>
      <c r="BL17" s="204">
        <v>10</v>
      </c>
      <c r="BM17" s="6" t="str">
        <f t="shared" ca="1" si="10"/>
        <v>aofin</v>
      </c>
      <c r="BN17" s="42">
        <f t="shared" ca="1" si="11"/>
        <v>-0.15065723657867081</v>
      </c>
      <c r="BO17" s="6" t="str">
        <f t="shared" ca="1" si="26"/>
        <v>altrp</v>
      </c>
      <c r="BP17" s="42">
        <f t="shared" ca="1" si="27"/>
        <v>-0.101203320392225</v>
      </c>
      <c r="BQ17" s="205">
        <v>10</v>
      </c>
      <c r="BR17" s="6" t="str">
        <f t="shared" ca="1" si="28"/>
        <v>aofin</v>
      </c>
      <c r="BS17" s="6" t="str">
        <f ca="1">VLOOKUP(BR17,Notes!$A$12:$B$206,2,0)</f>
        <v>Activities to financial intermediation</v>
      </c>
      <c r="BT17" s="42">
        <f t="shared" ca="1" si="29"/>
        <v>-9.9700996098595702</v>
      </c>
      <c r="BU17" s="205">
        <v>10</v>
      </c>
      <c r="BV17" s="6" t="str">
        <f t="shared" ca="1" si="12"/>
        <v>amtvp</v>
      </c>
      <c r="BW17" s="6" t="str">
        <f ca="1">VLOOKUP(BV17,Notes!$A$12:$B$206,2,0)</f>
        <v>Motor vehicles, trailers, parts</v>
      </c>
      <c r="BX17" s="42">
        <f t="shared" ca="1" si="30"/>
        <v>-7.1173667011138306</v>
      </c>
    </row>
    <row r="18" spans="1:76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-1846.7812834505958</v>
      </c>
      <c r="R18" s="28">
        <v>0</v>
      </c>
      <c r="S18" s="28"/>
      <c r="T18" s="35" t="e">
        <f ca="1"/>
        <v>#DIV/0!</v>
      </c>
      <c r="U18" s="30">
        <f ca="1"/>
        <v>-7.2717518701528734</v>
      </c>
      <c r="V18" s="31">
        <v>0</v>
      </c>
      <c r="W18" s="32">
        <f ca="1"/>
        <v>-7.2717518701528734</v>
      </c>
      <c r="X18" s="28">
        <f ca="1"/>
        <v>-1597.5865953421865</v>
      </c>
      <c r="Y18" s="28">
        <f t="shared" ca="1" si="31"/>
        <v>-249.19468810840931</v>
      </c>
      <c r="Z18" s="33">
        <f t="shared" ca="1" si="13"/>
        <v>29</v>
      </c>
      <c r="AA18" s="33">
        <f t="shared" ca="1" si="13"/>
        <v>53</v>
      </c>
      <c r="AB18" s="33">
        <f t="shared" ca="1" si="1"/>
        <v>45</v>
      </c>
      <c r="AC18" s="21">
        <v>11</v>
      </c>
      <c r="AD18" s="6" t="str">
        <f t="shared" ca="1" si="2"/>
        <v>abevt</v>
      </c>
      <c r="AE18" s="6">
        <f t="shared" ca="1" si="14"/>
        <v>-6702.2271237418108</v>
      </c>
      <c r="AF18" s="6" t="str">
        <f t="shared" ca="1" si="3"/>
        <v>apetr</v>
      </c>
      <c r="AG18" s="6">
        <f t="shared" ca="1" si="4"/>
        <v>-7181.8511148497892</v>
      </c>
      <c r="AH18" s="6" t="str">
        <f t="shared" ca="1" si="5"/>
        <v>afood</v>
      </c>
      <c r="AI18" s="6">
        <f t="shared" ca="1" si="6"/>
        <v>-14754.959539110881</v>
      </c>
      <c r="AJ18" s="17"/>
      <c r="AK18" s="6">
        <v>5657.1193846404985</v>
      </c>
      <c r="AL18" s="6">
        <f ca="1"/>
        <v>-355.8634121909854</v>
      </c>
      <c r="AM18" s="6">
        <f t="shared" ca="1" si="15"/>
        <v>-55.508272458390763</v>
      </c>
      <c r="AN18" s="6">
        <f ca="1"/>
        <v>-411.37168464937616</v>
      </c>
      <c r="AO18" s="33">
        <f t="shared" ca="1" si="16"/>
        <v>48</v>
      </c>
      <c r="AP18" s="34">
        <f ca="1"/>
        <v>-0.55536382260175043</v>
      </c>
      <c r="AQ18" s="34">
        <f ca="1"/>
        <v>-1.2183035374664812</v>
      </c>
      <c r="AR18" s="34">
        <f ca="1"/>
        <v>-0.53463458950460307</v>
      </c>
      <c r="AS18" s="34">
        <f ca="1"/>
        <v>-1.1961079759329778</v>
      </c>
      <c r="AT18" s="34">
        <f t="shared" ca="1" si="17"/>
        <v>-3.5044099255058123</v>
      </c>
      <c r="AU18" s="33">
        <f t="shared" ca="1" si="18"/>
        <v>27</v>
      </c>
      <c r="AV18" s="21">
        <v>11</v>
      </c>
      <c r="AW18" s="6" t="str">
        <f t="shared" ca="1" si="7"/>
        <v>amtvs</v>
      </c>
      <c r="AX18" s="6">
        <f t="shared" ca="1" si="19"/>
        <v>-5233.1849341783209</v>
      </c>
      <c r="AY18" s="6" t="str">
        <f t="shared" ca="1" si="8"/>
        <v>afabm</v>
      </c>
      <c r="AZ18" s="6">
        <f t="shared" ca="1" si="20"/>
        <v>-12.466523758774532</v>
      </c>
      <c r="BA18" s="197"/>
      <c r="BB18" s="36">
        <f t="shared" si="21"/>
        <v>0.15920111780748067</v>
      </c>
      <c r="BC18" s="36">
        <f ca="1"/>
        <v>-7.2717518701528734</v>
      </c>
      <c r="BD18" s="33">
        <f t="shared" ca="1" si="22"/>
        <v>28</v>
      </c>
      <c r="BE18" s="203">
        <f ca="1"/>
        <v>-1.1576710261469754E-2</v>
      </c>
      <c r="BF18" s="33">
        <f t="shared" ca="1" si="23"/>
        <v>48</v>
      </c>
      <c r="BG18" s="36">
        <f t="shared" si="9"/>
        <v>0.96449854892632614</v>
      </c>
      <c r="BH18" s="42">
        <f ca="1"/>
        <v>-2.3987594446983924</v>
      </c>
      <c r="BI18" s="33">
        <f t="shared" ca="1" si="24"/>
        <v>54</v>
      </c>
      <c r="BJ18" s="203">
        <f ca="1"/>
        <v>-2.3136000036349195E-2</v>
      </c>
      <c r="BK18" s="33">
        <f t="shared" ca="1" si="25"/>
        <v>27</v>
      </c>
      <c r="BL18" s="204">
        <v>11</v>
      </c>
      <c r="BM18" s="6" t="str">
        <f t="shared" ca="1" si="10"/>
        <v>amtvs</v>
      </c>
      <c r="BN18" s="42">
        <f t="shared" ca="1" si="11"/>
        <v>-0.14727086960131383</v>
      </c>
      <c r="BO18" s="6" t="str">
        <f t="shared" ca="1" si="26"/>
        <v>afabm</v>
      </c>
      <c r="BP18" s="42">
        <f t="shared" ca="1" si="27"/>
        <v>-8.2303583275728065E-2</v>
      </c>
      <c r="BQ18" s="205">
        <v>11</v>
      </c>
      <c r="BR18" s="6" t="str">
        <f t="shared" ca="1" si="28"/>
        <v>amtvs</v>
      </c>
      <c r="BS18" s="6" t="str">
        <f ca="1">VLOOKUP(BR18,Notes!$A$12:$B$206,2,0)</f>
        <v>Sale, maintenance, repair of motor vehicles</v>
      </c>
      <c r="BT18" s="42">
        <f t="shared" ca="1" si="29"/>
        <v>-9.886947154140671</v>
      </c>
      <c r="BU18" s="205">
        <v>11</v>
      </c>
      <c r="BV18" s="6" t="str">
        <f t="shared" ca="1" si="12"/>
        <v>arent</v>
      </c>
      <c r="BW18" s="6" t="str">
        <f ca="1">VLOOKUP(BV18,Notes!$A$12:$B$206,2,0)</f>
        <v>Renting of machinery and equipment</v>
      </c>
      <c r="BX18" s="42">
        <f t="shared" ca="1" si="30"/>
        <v>-6.9768205778499395</v>
      </c>
    </row>
    <row r="19" spans="1:76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-843.31615432338833</v>
      </c>
      <c r="R19" s="28">
        <v>0</v>
      </c>
      <c r="S19" s="28"/>
      <c r="T19" s="35" t="e">
        <f ca="1"/>
        <v>#DIV/0!</v>
      </c>
      <c r="U19" s="30">
        <f ca="1"/>
        <v>-11.540748762441801</v>
      </c>
      <c r="V19" s="31">
        <v>0</v>
      </c>
      <c r="W19" s="32">
        <f ca="1"/>
        <v>-11.540748762441801</v>
      </c>
      <c r="X19" s="28">
        <f ca="1"/>
        <v>-577.70966952110075</v>
      </c>
      <c r="Y19" s="28">
        <f t="shared" ca="1" si="31"/>
        <v>-265.60648480228758</v>
      </c>
      <c r="Z19" s="33">
        <f t="shared" ca="1" si="13"/>
        <v>42</v>
      </c>
      <c r="AA19" s="33">
        <f t="shared" ca="1" si="13"/>
        <v>50</v>
      </c>
      <c r="AB19" s="33">
        <f t="shared" ca="1" si="1"/>
        <v>52</v>
      </c>
      <c r="AC19" s="21">
        <v>12</v>
      </c>
      <c r="AD19" s="6" t="str">
        <f t="shared" ca="1" si="2"/>
        <v>aeduc</v>
      </c>
      <c r="AE19" s="6">
        <f t="shared" ca="1" si="14"/>
        <v>-4876.4501211495071</v>
      </c>
      <c r="AF19" s="6" t="str">
        <f t="shared" ca="1" si="3"/>
        <v>areal</v>
      </c>
      <c r="AG19" s="6">
        <f t="shared" ca="1" si="4"/>
        <v>-7012.2786336358386</v>
      </c>
      <c r="AH19" s="6" t="str">
        <f t="shared" ca="1" si="5"/>
        <v>aofin</v>
      </c>
      <c r="AI19" s="6">
        <f t="shared" ca="1" si="6"/>
        <v>-10846.369922407681</v>
      </c>
      <c r="AJ19" s="17"/>
      <c r="AK19" s="6">
        <v>1697.5108360016977</v>
      </c>
      <c r="AL19" s="6">
        <f ca="1"/>
        <v>-134.2040923026079</v>
      </c>
      <c r="AM19" s="6">
        <f t="shared" ca="1" si="15"/>
        <v>-61.70136849557349</v>
      </c>
      <c r="AN19" s="6">
        <f ca="1"/>
        <v>-195.90546079818139</v>
      </c>
      <c r="AO19" s="33">
        <f t="shared" ca="1" si="16"/>
        <v>53</v>
      </c>
      <c r="AP19" s="34">
        <f ca="1"/>
        <v>-5.7651443831565792E-3</v>
      </c>
      <c r="AQ19" s="34">
        <f ca="1"/>
        <v>-0.17853412173035269</v>
      </c>
      <c r="AR19" s="34">
        <f ca="1"/>
        <v>-0.95387536353181812</v>
      </c>
      <c r="AS19" s="34">
        <f ca="1"/>
        <v>-0.34835891071228742</v>
      </c>
      <c r="AT19" s="34">
        <f t="shared" ca="1" si="17"/>
        <v>-1.4865335403576148</v>
      </c>
      <c r="AU19" s="33">
        <f t="shared" ca="1" si="18"/>
        <v>44</v>
      </c>
      <c r="AV19" s="21">
        <v>12</v>
      </c>
      <c r="AW19" s="6" t="str">
        <f t="shared" ca="1" si="7"/>
        <v>afood</v>
      </c>
      <c r="AX19" s="6">
        <f t="shared" ca="1" si="19"/>
        <v>-4312.993637532808</v>
      </c>
      <c r="AY19" s="6" t="str">
        <f t="shared" ca="1" si="8"/>
        <v>amach</v>
      </c>
      <c r="AZ19" s="6">
        <f t="shared" ca="1" si="20"/>
        <v>-10.122580762629809</v>
      </c>
      <c r="BA19" s="197"/>
      <c r="BB19" s="36">
        <f t="shared" si="21"/>
        <v>4.7770889070419535E-2</v>
      </c>
      <c r="BC19" s="36">
        <f ca="1"/>
        <v>-11.540748762441801</v>
      </c>
      <c r="BD19" s="33">
        <f t="shared" ca="1" si="22"/>
        <v>3</v>
      </c>
      <c r="BE19" s="203">
        <f ca="1"/>
        <v>-5.5131182892018881E-3</v>
      </c>
      <c r="BF19" s="33">
        <f t="shared" ca="1" si="23"/>
        <v>53</v>
      </c>
      <c r="BG19" s="36">
        <f t="shared" si="9"/>
        <v>9.267277301412645E-2</v>
      </c>
      <c r="BH19" s="42">
        <f ca="1"/>
        <v>-10.589999233710184</v>
      </c>
      <c r="BI19" s="33">
        <f t="shared" ca="1" si="24"/>
        <v>1</v>
      </c>
      <c r="BJ19" s="203">
        <f ca="1"/>
        <v>-9.8140459520539691E-3</v>
      </c>
      <c r="BK19" s="33">
        <f t="shared" ca="1" si="25"/>
        <v>44</v>
      </c>
      <c r="BL19" s="204">
        <v>12</v>
      </c>
      <c r="BM19" s="6" t="str">
        <f t="shared" ca="1" si="10"/>
        <v>afood</v>
      </c>
      <c r="BN19" s="42">
        <f t="shared" ca="1" si="11"/>
        <v>-0.12137509596421742</v>
      </c>
      <c r="BO19" s="6" t="str">
        <f t="shared" ca="1" si="26"/>
        <v>amach</v>
      </c>
      <c r="BP19" s="42">
        <f t="shared" ca="1" si="27"/>
        <v>-6.6828948059878587E-2</v>
      </c>
      <c r="BQ19" s="205">
        <v>12</v>
      </c>
      <c r="BR19" s="6" t="str">
        <f t="shared" ca="1" si="28"/>
        <v>afood</v>
      </c>
      <c r="BS19" s="6" t="str">
        <f ca="1">VLOOKUP(BR19,Notes!$A$12:$B$206,2,0)</f>
        <v>Food</v>
      </c>
      <c r="BT19" s="42">
        <f t="shared" ca="1" si="29"/>
        <v>-9.4798712391811701</v>
      </c>
      <c r="BU19" s="205">
        <v>12</v>
      </c>
      <c r="BV19" s="6" t="str">
        <f t="shared" ca="1" si="12"/>
        <v>afurn</v>
      </c>
      <c r="BW19" s="6" t="str">
        <f ca="1">VLOOKUP(BV19,Notes!$A$12:$B$206,2,0)</f>
        <v>Furniture</v>
      </c>
      <c r="BX19" s="42">
        <f t="shared" ca="1" si="30"/>
        <v>-6.4068765448926612</v>
      </c>
    </row>
    <row r="20" spans="1:76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-976.25187210228421</v>
      </c>
      <c r="R20" s="28">
        <v>0</v>
      </c>
      <c r="S20" s="28"/>
      <c r="T20" s="35" t="e">
        <f ca="1"/>
        <v>#DIV/0!</v>
      </c>
      <c r="U20" s="30">
        <f ca="1"/>
        <v>-10.234699927119696</v>
      </c>
      <c r="V20" s="31">
        <v>0</v>
      </c>
      <c r="W20" s="32">
        <f ca="1"/>
        <v>-10.234699927119696</v>
      </c>
      <c r="X20" s="28">
        <f ca="1"/>
        <v>-832.13828573303635</v>
      </c>
      <c r="Y20" s="28">
        <f t="shared" ca="1" si="31"/>
        <v>-144.11358636924786</v>
      </c>
      <c r="Z20" s="33">
        <f t="shared" ca="1" si="13"/>
        <v>37</v>
      </c>
      <c r="AA20" s="33">
        <f t="shared" ca="1" si="13"/>
        <v>56</v>
      </c>
      <c r="AB20" s="33">
        <f t="shared" ca="1" si="1"/>
        <v>49</v>
      </c>
      <c r="AC20" s="21">
        <v>13</v>
      </c>
      <c r="AD20" s="6" t="str">
        <f t="shared" ca="1" si="2"/>
        <v>aobus</v>
      </c>
      <c r="AE20" s="6">
        <f t="shared" ca="1" si="14"/>
        <v>-3503.1823168541105</v>
      </c>
      <c r="AF20" s="6" t="str">
        <f t="shared" ca="1" si="3"/>
        <v>apost</v>
      </c>
      <c r="AG20" s="6">
        <f t="shared" ca="1" si="4"/>
        <v>-6520.2850680652737</v>
      </c>
      <c r="AH20" s="6" t="str">
        <f t="shared" ca="1" si="5"/>
        <v>afins</v>
      </c>
      <c r="AI20" s="6">
        <f t="shared" ca="1" si="6"/>
        <v>-10140.025761049958</v>
      </c>
      <c r="AJ20" s="17"/>
      <c r="AK20" s="6">
        <v>1535.4607687463567</v>
      </c>
      <c r="AL20" s="6">
        <f ca="1"/>
        <v>-133.95146347592609</v>
      </c>
      <c r="AM20" s="6">
        <f t="shared" ca="1" si="15"/>
        <v>-23.198338703908803</v>
      </c>
      <c r="AN20" s="6">
        <f ca="1"/>
        <v>-157.14980217983489</v>
      </c>
      <c r="AO20" s="33">
        <f t="shared" ca="1" si="16"/>
        <v>57</v>
      </c>
      <c r="AP20" s="34">
        <f ca="1"/>
        <v>-4.7875012556906398E-2</v>
      </c>
      <c r="AQ20" s="34">
        <f ca="1"/>
        <v>-0.25283676753837558</v>
      </c>
      <c r="AR20" s="34">
        <f ca="1"/>
        <v>-0.42528408233392034</v>
      </c>
      <c r="AS20" s="34">
        <f ca="1"/>
        <v>-0.4868672162388199</v>
      </c>
      <c r="AT20" s="34">
        <f t="shared" ca="1" si="17"/>
        <v>-1.2128630786680223</v>
      </c>
      <c r="AU20" s="33">
        <f t="shared" ca="1" si="18"/>
        <v>51</v>
      </c>
      <c r="AV20" s="21">
        <v>13</v>
      </c>
      <c r="AW20" s="6" t="str">
        <f t="shared" ca="1" si="7"/>
        <v>aelcg</v>
      </c>
      <c r="AX20" s="6">
        <f t="shared" ca="1" si="19"/>
        <v>-3893.2033589672014</v>
      </c>
      <c r="AY20" s="6" t="str">
        <f t="shared" ca="1" si="8"/>
        <v>afood</v>
      </c>
      <c r="AZ20" s="6">
        <f t="shared" ca="1" si="20"/>
        <v>-9.2379346094671178</v>
      </c>
      <c r="BA20" s="197"/>
      <c r="BB20" s="36">
        <f t="shared" si="21"/>
        <v>4.3210520074518068E-2</v>
      </c>
      <c r="BC20" s="36">
        <f ca="1"/>
        <v>-10.234699927119696</v>
      </c>
      <c r="BD20" s="33">
        <f t="shared" ca="1" si="22"/>
        <v>7</v>
      </c>
      <c r="BE20" s="203">
        <f ca="1"/>
        <v>-4.4224670665747425E-3</v>
      </c>
      <c r="BF20" s="33">
        <f t="shared" ca="1" si="23"/>
        <v>57</v>
      </c>
      <c r="BG20" s="36">
        <f t="shared" si="9"/>
        <v>8.8229331372821851E-2</v>
      </c>
      <c r="BH20" s="42">
        <f ca="1"/>
        <v>-9.0755334589981356</v>
      </c>
      <c r="BI20" s="33">
        <f t="shared" ca="1" si="24"/>
        <v>4</v>
      </c>
      <c r="BJ20" s="203">
        <f ca="1"/>
        <v>-8.0072824893907858E-3</v>
      </c>
      <c r="BK20" s="33">
        <f t="shared" ca="1" si="25"/>
        <v>51</v>
      </c>
      <c r="BL20" s="204">
        <v>13</v>
      </c>
      <c r="BM20" s="6" t="str">
        <f t="shared" ca="1" si="10"/>
        <v>aelcg</v>
      </c>
      <c r="BN20" s="42">
        <f t="shared" ca="1" si="11"/>
        <v>-0.109561471918416</v>
      </c>
      <c r="BO20" s="6" t="str">
        <f t="shared" ca="1" si="26"/>
        <v>afood</v>
      </c>
      <c r="BP20" s="42">
        <f t="shared" ca="1" si="27"/>
        <v>-6.0988543008299451E-2</v>
      </c>
      <c r="BQ20" s="205">
        <v>13</v>
      </c>
      <c r="BR20" s="6" t="str">
        <f t="shared" ca="1" si="28"/>
        <v>aelcg</v>
      </c>
      <c r="BS20" s="6" t="str">
        <f ca="1">VLOOKUP(BR20,Notes!$A$12:$B$206,2,0)</f>
        <v>Electricity, gas, steam and hot water supply</v>
      </c>
      <c r="BT20" s="42">
        <f t="shared" ca="1" si="29"/>
        <v>-9.4687227119502602</v>
      </c>
      <c r="BU20" s="205">
        <v>13</v>
      </c>
      <c r="BV20" s="6" t="str">
        <f t="shared" ca="1" si="12"/>
        <v>anmmi</v>
      </c>
      <c r="BW20" s="6" t="str">
        <f ca="1">VLOOKUP(BV20,Notes!$A$12:$B$206,2,0)</f>
        <v>Non-metallic minerals</v>
      </c>
      <c r="BX20" s="42">
        <f t="shared" ca="1" si="30"/>
        <v>-6.3289893719842683</v>
      </c>
    </row>
    <row r="21" spans="1:76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-3998.5755791397955</v>
      </c>
      <c r="R21" s="28">
        <v>0</v>
      </c>
      <c r="S21" s="28"/>
      <c r="T21" s="35" t="e">
        <f ca="1"/>
        <v>#DIV/0!</v>
      </c>
      <c r="U21" s="30">
        <f ca="1"/>
        <v>-7.9999278400124787</v>
      </c>
      <c r="V21" s="31">
        <v>0</v>
      </c>
      <c r="W21" s="32">
        <f ca="1"/>
        <v>-7.9999278400124787</v>
      </c>
      <c r="X21" s="28">
        <f ca="1"/>
        <v>-1129.8482306110695</v>
      </c>
      <c r="Y21" s="28">
        <f t="shared" ca="1" si="31"/>
        <v>-2868.727348528726</v>
      </c>
      <c r="Z21" s="33">
        <f t="shared" ca="1" si="13"/>
        <v>31</v>
      </c>
      <c r="AA21" s="33">
        <f t="shared" ca="1" si="13"/>
        <v>28</v>
      </c>
      <c r="AB21" s="33">
        <f t="shared" ca="1" si="1"/>
        <v>36</v>
      </c>
      <c r="AC21" s="21">
        <v>14</v>
      </c>
      <c r="AD21" s="6" t="str">
        <f t="shared" ca="1" si="2"/>
        <v>agold</v>
      </c>
      <c r="AE21" s="6">
        <f t="shared" ca="1" si="14"/>
        <v>-3386.2524059948132</v>
      </c>
      <c r="AF21" s="6" t="str">
        <f t="shared" ca="1" si="3"/>
        <v>aelcg</v>
      </c>
      <c r="AG21" s="6">
        <f t="shared" ca="1" si="4"/>
        <v>-6096.6576343204579</v>
      </c>
      <c r="AH21" s="6" t="str">
        <f t="shared" ca="1" si="5"/>
        <v>amach</v>
      </c>
      <c r="AI21" s="6">
        <f t="shared" ca="1" si="6"/>
        <v>-10025.498457782111</v>
      </c>
      <c r="AJ21" s="17"/>
      <c r="AK21" s="6">
        <v>19056.848420258219</v>
      </c>
      <c r="AL21" s="6">
        <f ca="1"/>
        <v>-430.77644685805819</v>
      </c>
      <c r="AM21" s="6">
        <f t="shared" ca="1" si="15"/>
        <v>-1093.7576753431572</v>
      </c>
      <c r="AN21" s="6">
        <f ca="1"/>
        <v>-1524.5341222012155</v>
      </c>
      <c r="AO21" s="33">
        <f t="shared" ca="1" si="16"/>
        <v>31</v>
      </c>
      <c r="AP21" s="34">
        <f ca="1"/>
        <v>-0.10964990503192387</v>
      </c>
      <c r="AQ21" s="34">
        <f ca="1"/>
        <v>-0.19368852108211529</v>
      </c>
      <c r="AR21" s="34">
        <f ca="1"/>
        <v>-1.6075148933399466</v>
      </c>
      <c r="AS21" s="34">
        <f ca="1"/>
        <v>-1.1061581486630347</v>
      </c>
      <c r="AT21" s="34">
        <f t="shared" ca="1" si="17"/>
        <v>-3.0170114681170208</v>
      </c>
      <c r="AU21" s="33">
        <f t="shared" ca="1" si="18"/>
        <v>29</v>
      </c>
      <c r="AV21" s="21">
        <v>14</v>
      </c>
      <c r="AW21" s="6" t="str">
        <f t="shared" ca="1" si="7"/>
        <v>acoal</v>
      </c>
      <c r="AX21" s="6">
        <f t="shared" ca="1" si="19"/>
        <v>-3692.2883405390589</v>
      </c>
      <c r="AY21" s="6" t="str">
        <f t="shared" ca="1" si="8"/>
        <v>abisc</v>
      </c>
      <c r="AZ21" s="6">
        <f t="shared" ca="1" si="20"/>
        <v>-8.9958837516655947</v>
      </c>
      <c r="BA21" s="197"/>
      <c r="BB21" s="36">
        <f t="shared" si="21"/>
        <v>0.53629265428444339</v>
      </c>
      <c r="BC21" s="36">
        <f ca="1"/>
        <v>-7.9999278400124778</v>
      </c>
      <c r="BD21" s="33">
        <f t="shared" ca="1" si="22"/>
        <v>24</v>
      </c>
      <c r="BE21" s="203">
        <f ca="1"/>
        <v>-4.2903025354043056E-2</v>
      </c>
      <c r="BF21" s="33">
        <f t="shared" ca="1" si="23"/>
        <v>31</v>
      </c>
      <c r="BG21" s="36">
        <f t="shared" si="9"/>
        <v>0.40275467972671508</v>
      </c>
      <c r="BH21" s="42">
        <f ca="1"/>
        <v>-4.9454946942044122</v>
      </c>
      <c r="BI21" s="33">
        <f t="shared" ca="1" si="24"/>
        <v>26</v>
      </c>
      <c r="BJ21" s="203">
        <f ca="1"/>
        <v>-1.9918211316544667E-2</v>
      </c>
      <c r="BK21" s="33">
        <f t="shared" ca="1" si="25"/>
        <v>29</v>
      </c>
      <c r="BL21" s="204">
        <v>14</v>
      </c>
      <c r="BM21" s="6" t="str">
        <f t="shared" ca="1" si="10"/>
        <v>acoal</v>
      </c>
      <c r="BN21" s="42">
        <f t="shared" ca="1" si="11"/>
        <v>-0.10390737601849301</v>
      </c>
      <c r="BO21" s="6" t="str">
        <f t="shared" ca="1" si="26"/>
        <v>abisc</v>
      </c>
      <c r="BP21" s="42">
        <f t="shared" ca="1" si="27"/>
        <v>-5.939053113927243E-2</v>
      </c>
      <c r="BQ21" s="205">
        <v>14</v>
      </c>
      <c r="BR21" s="6" t="str">
        <f t="shared" ca="1" si="28"/>
        <v>acoal</v>
      </c>
      <c r="BS21" s="6" t="str">
        <f ca="1">VLOOKUP(BR21,Notes!$A$12:$B$206,2,0)</f>
        <v>Mining of coal and lignite</v>
      </c>
      <c r="BT21" s="42">
        <f t="shared" ca="1" si="29"/>
        <v>-9.2626593928163494</v>
      </c>
      <c r="BU21" s="205">
        <v>14</v>
      </c>
      <c r="BV21" s="6" t="str">
        <f t="shared" ca="1" si="12"/>
        <v>arubb</v>
      </c>
      <c r="BW21" s="6" t="str">
        <f ca="1">VLOOKUP(BV21,Notes!$A$12:$B$206,2,0)</f>
        <v>Rubber</v>
      </c>
      <c r="BX21" s="42">
        <f t="shared" ca="1" si="30"/>
        <v>-6.3170819598333043</v>
      </c>
    </row>
    <row r="22" spans="1:76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-4698.6386776634936</v>
      </c>
      <c r="R22" s="28">
        <v>0</v>
      </c>
      <c r="S22" s="28"/>
      <c r="T22" s="35" t="e">
        <f ca="1"/>
        <v>#DIV/0!</v>
      </c>
      <c r="U22" s="30">
        <f ca="1"/>
        <v>-5.7154319940579228</v>
      </c>
      <c r="V22" s="31">
        <v>0</v>
      </c>
      <c r="W22" s="32">
        <f ca="1"/>
        <v>-5.7154319940579228</v>
      </c>
      <c r="X22" s="28">
        <f ca="1"/>
        <v>-910.5619776939028</v>
      </c>
      <c r="Y22" s="28">
        <f t="shared" ca="1" si="31"/>
        <v>-3788.0766999695907</v>
      </c>
      <c r="Z22" s="33">
        <f t="shared" ca="1" si="13"/>
        <v>33</v>
      </c>
      <c r="AA22" s="33">
        <f t="shared" ca="1" si="13"/>
        <v>23</v>
      </c>
      <c r="AB22" s="33">
        <f t="shared" ca="1" si="1"/>
        <v>30</v>
      </c>
      <c r="AC22" s="21">
        <v>15</v>
      </c>
      <c r="AD22" s="6" t="str">
        <f t="shared" ca="1" si="2"/>
        <v>acoal</v>
      </c>
      <c r="AE22" s="6">
        <f t="shared" ca="1" si="14"/>
        <v>-3342.4260735537514</v>
      </c>
      <c r="AF22" s="6" t="str">
        <f t="shared" ca="1" si="3"/>
        <v>afabm</v>
      </c>
      <c r="AG22" s="6">
        <f t="shared" ca="1" si="4"/>
        <v>-5470.376896956619</v>
      </c>
      <c r="AH22" s="6" t="str">
        <f t="shared" ca="1" si="5"/>
        <v>abevt</v>
      </c>
      <c r="AI22" s="6">
        <f t="shared" ca="1" si="6"/>
        <v>-9461.1490557619582</v>
      </c>
      <c r="AJ22" s="17"/>
      <c r="AK22" s="6">
        <v>18842.519346137829</v>
      </c>
      <c r="AL22" s="6">
        <f ca="1"/>
        <v>-208.70146307328</v>
      </c>
      <c r="AM22" s="6">
        <f t="shared" ca="1" si="15"/>
        <v>-868.22991612243516</v>
      </c>
      <c r="AN22" s="6">
        <f ca="1"/>
        <v>-1076.9313791957152</v>
      </c>
      <c r="AO22" s="33">
        <f t="shared" ca="1" si="16"/>
        <v>34</v>
      </c>
      <c r="AP22" s="34">
        <f ca="1"/>
        <v>-1.6555736379242392E-2</v>
      </c>
      <c r="AQ22" s="34">
        <f ca="1"/>
        <v>-7.376422390983832E-2</v>
      </c>
      <c r="AR22" s="34">
        <f ca="1"/>
        <v>-1.0768793775780381</v>
      </c>
      <c r="AS22" s="34">
        <f ca="1"/>
        <v>-1.1048145048095985</v>
      </c>
      <c r="AT22" s="34">
        <f t="shared" ca="1" si="17"/>
        <v>-2.2720138426767171</v>
      </c>
      <c r="AU22" s="33">
        <f t="shared" ca="1" si="18"/>
        <v>35</v>
      </c>
      <c r="AV22" s="21">
        <v>15</v>
      </c>
      <c r="AW22" s="6" t="str">
        <f t="shared" ca="1" si="7"/>
        <v>aacct</v>
      </c>
      <c r="AX22" s="6">
        <f t="shared" ca="1" si="19"/>
        <v>-3575.9139986544769</v>
      </c>
      <c r="AY22" s="6" t="str">
        <f t="shared" ca="1" si="8"/>
        <v>amtvp</v>
      </c>
      <c r="AZ22" s="6">
        <f t="shared" ca="1" si="20"/>
        <v>-8.1838745054817235</v>
      </c>
      <c r="BA22" s="197"/>
      <c r="BB22" s="36">
        <f t="shared" si="21"/>
        <v>0.53026106367116232</v>
      </c>
      <c r="BC22" s="36">
        <f ca="1"/>
        <v>-5.7154319940579219</v>
      </c>
      <c r="BD22" s="33">
        <f t="shared" ca="1" si="22"/>
        <v>40</v>
      </c>
      <c r="BE22" s="203">
        <f ca="1"/>
        <v>-3.0306710485093459E-2</v>
      </c>
      <c r="BF22" s="33">
        <f t="shared" ca="1" si="23"/>
        <v>34</v>
      </c>
      <c r="BG22" s="36">
        <f t="shared" si="9"/>
        <v>0.3265314346751052</v>
      </c>
      <c r="BH22" s="42">
        <f ca="1"/>
        <v>-4.5936653251946442</v>
      </c>
      <c r="BI22" s="33">
        <f t="shared" ca="1" si="24"/>
        <v>30</v>
      </c>
      <c r="BJ22" s="203">
        <f ca="1"/>
        <v>-1.4999761290530909E-2</v>
      </c>
      <c r="BK22" s="33">
        <f t="shared" ca="1" si="25"/>
        <v>35</v>
      </c>
      <c r="BL22" s="204">
        <v>15</v>
      </c>
      <c r="BM22" s="6" t="str">
        <f t="shared" ca="1" si="10"/>
        <v>aacct</v>
      </c>
      <c r="BN22" s="42">
        <f t="shared" ca="1" si="11"/>
        <v>-0.10063240088495821</v>
      </c>
      <c r="BO22" s="6" t="str">
        <f t="shared" ca="1" si="26"/>
        <v>amtvp</v>
      </c>
      <c r="BP22" s="42">
        <f t="shared" ca="1" si="27"/>
        <v>-5.4029672578607801E-2</v>
      </c>
      <c r="BQ22" s="205">
        <v>15</v>
      </c>
      <c r="BR22" s="6" t="str">
        <f t="shared" ca="1" si="28"/>
        <v>aacct</v>
      </c>
      <c r="BS22" s="6" t="str">
        <f ca="1">VLOOKUP(BR22,Notes!$A$12:$B$206,2,0)</f>
        <v>Hotels and restaurants</v>
      </c>
      <c r="BT22" s="42">
        <f t="shared" ca="1" si="29"/>
        <v>-9.2283528106730373</v>
      </c>
      <c r="BU22" s="205">
        <v>15</v>
      </c>
      <c r="BV22" s="6" t="str">
        <f t="shared" ca="1" si="12"/>
        <v>aemch</v>
      </c>
      <c r="BW22" s="6" t="str">
        <f ca="1">VLOOKUP(BV22,Notes!$A$12:$B$206,2,0)</f>
        <v>Electrical machinery and apparatus</v>
      </c>
      <c r="BX22" s="42">
        <f t="shared" ca="1" si="30"/>
        <v>-5.785766981669342</v>
      </c>
    </row>
    <row r="23" spans="1:76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-2269.4882824175106</v>
      </c>
      <c r="R23" s="28">
        <v>0</v>
      </c>
      <c r="S23" s="28"/>
      <c r="T23" s="35" t="e">
        <f ca="1"/>
        <v>#DIV/0!</v>
      </c>
      <c r="U23" s="30">
        <f ca="1"/>
        <v>-4.7333161491602356</v>
      </c>
      <c r="V23" s="31">
        <v>0</v>
      </c>
      <c r="W23" s="32">
        <f ca="1"/>
        <v>-4.7333161491602356</v>
      </c>
      <c r="X23" s="28">
        <f ca="1"/>
        <v>-132.36052156633781</v>
      </c>
      <c r="Y23" s="28">
        <f t="shared" ca="1" si="31"/>
        <v>-2137.1277608511728</v>
      </c>
      <c r="Z23" s="33">
        <f t="shared" ca="1" si="13"/>
        <v>53</v>
      </c>
      <c r="AA23" s="33">
        <f t="shared" ca="1" si="13"/>
        <v>32</v>
      </c>
      <c r="AB23" s="33">
        <f t="shared" ca="1" si="1"/>
        <v>41</v>
      </c>
      <c r="AC23" s="21">
        <v>16</v>
      </c>
      <c r="AD23" s="6" t="str">
        <f t="shared" ca="1" si="2"/>
        <v>afabm</v>
      </c>
      <c r="AE23" s="6">
        <f t="shared" ca="1" si="14"/>
        <v>-3170.6975299667142</v>
      </c>
      <c r="AF23" s="6" t="str">
        <f t="shared" ca="1" si="3"/>
        <v>aagri</v>
      </c>
      <c r="AG23" s="6">
        <f t="shared" ca="1" si="4"/>
        <v>-5284.5644742033364</v>
      </c>
      <c r="AH23" s="6" t="str">
        <f t="shared" ca="1" si="5"/>
        <v>aacct</v>
      </c>
      <c r="AI23" s="6">
        <f t="shared" ca="1" si="6"/>
        <v>-9394.8639731552048</v>
      </c>
      <c r="AJ23" s="17"/>
      <c r="AK23" s="6">
        <v>13671.117346026102</v>
      </c>
      <c r="AL23" s="6">
        <f ca="1"/>
        <v>-37.739839520676355</v>
      </c>
      <c r="AM23" s="6">
        <f t="shared" ca="1" si="15"/>
        <v>-609.35736558942335</v>
      </c>
      <c r="AN23" s="6">
        <f ca="1"/>
        <v>-647.09720511009971</v>
      </c>
      <c r="AO23" s="33">
        <f t="shared" ca="1" si="16"/>
        <v>42</v>
      </c>
      <c r="AP23" s="34">
        <f ca="1"/>
        <v>-5.7455534299903126E-2</v>
      </c>
      <c r="AQ23" s="34">
        <f ca="1"/>
        <v>-0.13688798539619138</v>
      </c>
      <c r="AR23" s="34">
        <f ca="1"/>
        <v>-0.93804808491139702</v>
      </c>
      <c r="AS23" s="34">
        <f ca="1"/>
        <v>-1.9701032810794521</v>
      </c>
      <c r="AT23" s="34">
        <f t="shared" ca="1" si="17"/>
        <v>-3.1024948856869434</v>
      </c>
      <c r="AU23" s="33">
        <f t="shared" ca="1" si="18"/>
        <v>28</v>
      </c>
      <c r="AV23" s="21">
        <v>16</v>
      </c>
      <c r="AW23" s="6" t="str">
        <f t="shared" ca="1" si="7"/>
        <v>abevt</v>
      </c>
      <c r="AX23" s="6">
        <f t="shared" ca="1" si="19"/>
        <v>-3284.0104387675278</v>
      </c>
      <c r="AY23" s="6" t="str">
        <f t="shared" ca="1" si="8"/>
        <v>afins</v>
      </c>
      <c r="AZ23" s="6">
        <f t="shared" ca="1" si="20"/>
        <v>-7.2892634141288388</v>
      </c>
      <c r="BA23" s="197"/>
      <c r="BB23" s="36">
        <f t="shared" si="21"/>
        <v>0.38472887262620575</v>
      </c>
      <c r="BC23" s="36">
        <f ca="1"/>
        <v>-4.7333161491602356</v>
      </c>
      <c r="BD23" s="33">
        <f t="shared" ca="1" si="22"/>
        <v>51</v>
      </c>
      <c r="BE23" s="203">
        <f ca="1"/>
        <v>-1.8210433858498309E-2</v>
      </c>
      <c r="BF23" s="33">
        <f t="shared" ca="1" si="23"/>
        <v>42</v>
      </c>
      <c r="BG23" s="36">
        <f t="shared" si="9"/>
        <v>0.57728323834879713</v>
      </c>
      <c r="BH23" s="42">
        <f ca="1"/>
        <v>-3.548097136857018</v>
      </c>
      <c r="BI23" s="33">
        <f t="shared" ca="1" si="24"/>
        <v>37</v>
      </c>
      <c r="BJ23" s="203">
        <f ca="1"/>
        <v>-2.0482570051409146E-2</v>
      </c>
      <c r="BK23" s="33">
        <f t="shared" ca="1" si="25"/>
        <v>28</v>
      </c>
      <c r="BL23" s="204">
        <v>16</v>
      </c>
      <c r="BM23" s="6" t="str">
        <f t="shared" ca="1" si="10"/>
        <v>abevt</v>
      </c>
      <c r="BN23" s="42">
        <f t="shared" ca="1" si="11"/>
        <v>-9.2417730154805589E-2</v>
      </c>
      <c r="BO23" s="6" t="str">
        <f t="shared" ca="1" si="26"/>
        <v>afins</v>
      </c>
      <c r="BP23" s="42">
        <f t="shared" ca="1" si="27"/>
        <v>-4.8123479330090708E-2</v>
      </c>
      <c r="BQ23" s="205">
        <v>16</v>
      </c>
      <c r="BR23" s="6" t="str">
        <f t="shared" ca="1" si="28"/>
        <v>abevt</v>
      </c>
      <c r="BS23" s="6" t="str">
        <f ca="1">VLOOKUP(BR23,Notes!$A$12:$B$206,2,0)</f>
        <v>Beverages and tobacco</v>
      </c>
      <c r="BT23" s="42">
        <f t="shared" ca="1" si="29"/>
        <v>-9.1735909122209982</v>
      </c>
      <c r="BU23" s="205">
        <v>16</v>
      </c>
      <c r="BV23" s="6" t="str">
        <f t="shared" ca="1" si="12"/>
        <v>aacct</v>
      </c>
      <c r="BW23" s="6" t="str">
        <f ca="1">VLOOKUP(BV23,Notes!$A$12:$B$206,2,0)</f>
        <v>Hotels and restaurants</v>
      </c>
      <c r="BX23" s="42">
        <f t="shared" ca="1" si="30"/>
        <v>-5.7103303074920726</v>
      </c>
    </row>
    <row r="24" spans="1:76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-9173.7272249680591</v>
      </c>
      <c r="R24" s="28">
        <v>0</v>
      </c>
      <c r="S24" s="28"/>
      <c r="T24" s="35" t="e">
        <f ca="1"/>
        <v>#DIV/0!</v>
      </c>
      <c r="U24" s="30">
        <f ca="1"/>
        <v>-5.7351511554827015</v>
      </c>
      <c r="V24" s="31">
        <v>0</v>
      </c>
      <c r="W24" s="32">
        <f ca="1"/>
        <v>-5.7351511554827015</v>
      </c>
      <c r="X24" s="28">
        <f ca="1"/>
        <v>-1991.8761101182704</v>
      </c>
      <c r="Y24" s="28">
        <f t="shared" ca="1" si="31"/>
        <v>-7181.8511148497892</v>
      </c>
      <c r="Z24" s="33">
        <f t="shared" ca="1" si="13"/>
        <v>23</v>
      </c>
      <c r="AA24" s="33">
        <f t="shared" ca="1" si="13"/>
        <v>11</v>
      </c>
      <c r="AB24" s="33">
        <f t="shared" ca="1" si="1"/>
        <v>18</v>
      </c>
      <c r="AC24" s="21">
        <v>17</v>
      </c>
      <c r="AD24" s="6" t="str">
        <f t="shared" ca="1" si="2"/>
        <v>aatrp</v>
      </c>
      <c r="AE24" s="6">
        <f t="shared" ca="1" si="14"/>
        <v>-3103.3892790837317</v>
      </c>
      <c r="AF24" s="6" t="str">
        <f t="shared" ca="1" si="3"/>
        <v>amore</v>
      </c>
      <c r="AG24" s="6">
        <f t="shared" ca="1" si="4"/>
        <v>-5224.0587577443603</v>
      </c>
      <c r="AH24" s="6" t="str">
        <f t="shared" ca="1" si="5"/>
        <v>amtvs</v>
      </c>
      <c r="AI24" s="6">
        <f t="shared" ca="1" si="6"/>
        <v>-9267.9258707236877</v>
      </c>
      <c r="AJ24" s="17"/>
      <c r="AK24" s="6">
        <v>40729.341659067555</v>
      </c>
      <c r="AL24" s="6">
        <f ca="1"/>
        <v>-507.18775432706173</v>
      </c>
      <c r="AM24" s="6">
        <f t="shared" ca="1" si="15"/>
        <v>-1828.7015544534484</v>
      </c>
      <c r="AN24" s="6">
        <f ca="1"/>
        <v>-2335.88930878051</v>
      </c>
      <c r="AO24" s="33">
        <f t="shared" ca="1" si="16"/>
        <v>25</v>
      </c>
      <c r="AP24" s="34">
        <f ca="1"/>
        <v>-3.9714354357353522E-2</v>
      </c>
      <c r="AQ24" s="34">
        <f ca="1"/>
        <v>-0.16502958512536942</v>
      </c>
      <c r="AR24" s="34">
        <f ca="1"/>
        <v>-0.44894159231775105</v>
      </c>
      <c r="AS24" s="34">
        <f ca="1"/>
        <v>-1.3403598119959446</v>
      </c>
      <c r="AT24" s="34">
        <f t="shared" ca="1" si="17"/>
        <v>-1.9940453437964185</v>
      </c>
      <c r="AU24" s="33">
        <f t="shared" ca="1" si="18"/>
        <v>39</v>
      </c>
      <c r="AV24" s="21">
        <v>17</v>
      </c>
      <c r="AW24" s="6" t="str">
        <f t="shared" ca="1" si="7"/>
        <v>amach</v>
      </c>
      <c r="AX24" s="6">
        <f t="shared" ca="1" si="19"/>
        <v>-3267.3404989635833</v>
      </c>
      <c r="AY24" s="6" t="str">
        <f t="shared" ca="1" si="8"/>
        <v>awtrd</v>
      </c>
      <c r="AZ24" s="6">
        <f t="shared" ca="1" si="20"/>
        <v>-6.8450276575851676</v>
      </c>
      <c r="BA24" s="197"/>
      <c r="BB24" s="36">
        <f t="shared" si="21"/>
        <v>1.1461940749016741</v>
      </c>
      <c r="BC24" s="36">
        <f ca="1"/>
        <v>-5.7351511554827015</v>
      </c>
      <c r="BD24" s="33">
        <f t="shared" ca="1" si="22"/>
        <v>39</v>
      </c>
      <c r="BE24" s="203">
        <f ca="1"/>
        <v>-6.5735962730797626E-2</v>
      </c>
      <c r="BF24" s="33">
        <f t="shared" ca="1" si="23"/>
        <v>25</v>
      </c>
      <c r="BG24" s="36">
        <f t="shared" si="9"/>
        <v>0.2678715437841514</v>
      </c>
      <c r="BH24" s="42">
        <f ca="1"/>
        <v>-4.9145281131905527</v>
      </c>
      <c r="BI24" s="33">
        <f t="shared" ca="1" si="24"/>
        <v>27</v>
      </c>
      <c r="BJ24" s="203">
        <f ca="1"/>
        <v>-1.316462232650966E-2</v>
      </c>
      <c r="BK24" s="33">
        <f t="shared" ca="1" si="25"/>
        <v>39</v>
      </c>
      <c r="BL24" s="204">
        <v>17</v>
      </c>
      <c r="BM24" s="6" t="str">
        <f t="shared" ca="1" si="10"/>
        <v>amach</v>
      </c>
      <c r="BN24" s="42">
        <f t="shared" ca="1" si="11"/>
        <v>-9.1948609234752732E-2</v>
      </c>
      <c r="BO24" s="6" t="str">
        <f t="shared" ca="1" si="26"/>
        <v>awtrd</v>
      </c>
      <c r="BP24" s="42">
        <f t="shared" ca="1" si="27"/>
        <v>-4.5190649353569465E-2</v>
      </c>
      <c r="BQ24" s="205">
        <v>17</v>
      </c>
      <c r="BR24" s="6" t="str">
        <f t="shared" ca="1" si="28"/>
        <v>amach</v>
      </c>
      <c r="BS24" s="6" t="str">
        <f ca="1">VLOOKUP(BR24,Notes!$A$12:$B$206,2,0)</f>
        <v>Machinery and equipment</v>
      </c>
      <c r="BT24" s="42">
        <f t="shared" ca="1" si="29"/>
        <v>-8.9525685649895212</v>
      </c>
      <c r="BU24" s="205">
        <v>17</v>
      </c>
      <c r="BV24" s="6" t="str">
        <f t="shared" ca="1" si="12"/>
        <v>arsea</v>
      </c>
      <c r="BW24" s="6" t="str">
        <f ca="1">VLOOKUP(BV24,Notes!$A$12:$B$206,2,0)</f>
        <v>Research and experimental development</v>
      </c>
      <c r="BX24" s="42">
        <f t="shared" ca="1" si="30"/>
        <v>-5.6516852532992319</v>
      </c>
    </row>
    <row r="25" spans="1:76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-6927.3467393042756</v>
      </c>
      <c r="R25" s="28">
        <v>0</v>
      </c>
      <c r="S25" s="28"/>
      <c r="T25" s="35" t="e">
        <f ca="1"/>
        <v>#DIV/0!</v>
      </c>
      <c r="U25" s="30">
        <f ca="1"/>
        <v>-6.0021598894744486</v>
      </c>
      <c r="V25" s="31">
        <v>0</v>
      </c>
      <c r="W25" s="32">
        <f ca="1"/>
        <v>-6.0021598894744486</v>
      </c>
      <c r="X25" s="28">
        <f ca="1"/>
        <v>-1823.200944028056</v>
      </c>
      <c r="Y25" s="28">
        <f t="shared" ca="1" si="31"/>
        <v>-5104.1457952762194</v>
      </c>
      <c r="Z25" s="33">
        <f t="shared" ca="1" si="13"/>
        <v>26</v>
      </c>
      <c r="AA25" s="33">
        <f t="shared" ca="1" si="13"/>
        <v>18</v>
      </c>
      <c r="AB25" s="33">
        <f t="shared" ca="1" si="1"/>
        <v>21</v>
      </c>
      <c r="AC25" s="21">
        <v>18</v>
      </c>
      <c r="AD25" s="6" t="str">
        <f t="shared" ca="1" si="2"/>
        <v>aemch</v>
      </c>
      <c r="AE25" s="6">
        <f t="shared" ca="1" si="14"/>
        <v>-2801.224259040569</v>
      </c>
      <c r="AF25" s="6" t="str">
        <f t="shared" ca="1" si="3"/>
        <v>abchm</v>
      </c>
      <c r="AG25" s="6">
        <f t="shared" ca="1" si="4"/>
        <v>-5104.1457952762194</v>
      </c>
      <c r="AH25" s="6" t="str">
        <f t="shared" ca="1" si="5"/>
        <v>apetr</v>
      </c>
      <c r="AI25" s="6">
        <f t="shared" ca="1" si="6"/>
        <v>-9173.7272249680591</v>
      </c>
      <c r="AJ25" s="17"/>
      <c r="AK25" s="6">
        <v>21963.228322968826</v>
      </c>
      <c r="AL25" s="6">
        <f ca="1"/>
        <v>-346.95355955311629</v>
      </c>
      <c r="AM25" s="6">
        <f t="shared" ca="1" si="15"/>
        <v>-971.31452128181036</v>
      </c>
      <c r="AN25" s="6">
        <f ca="1"/>
        <v>-1318.2680808349266</v>
      </c>
      <c r="AO25" s="33">
        <f t="shared" ca="1" si="16"/>
        <v>32</v>
      </c>
      <c r="AP25" s="34">
        <f ca="1"/>
        <v>-1.9174219627887963E-2</v>
      </c>
      <c r="AQ25" s="34">
        <f ca="1"/>
        <v>-0.16733617786574523</v>
      </c>
      <c r="AR25" s="34">
        <f ca="1"/>
        <v>-0.42165541278419044</v>
      </c>
      <c r="AS25" s="34">
        <f ca="1"/>
        <v>-0.31833648292433719</v>
      </c>
      <c r="AT25" s="34">
        <f t="shared" ca="1" si="17"/>
        <v>-0.92650229320216071</v>
      </c>
      <c r="AU25" s="33">
        <f t="shared" ca="1" si="18"/>
        <v>52</v>
      </c>
      <c r="AV25" s="21">
        <v>18</v>
      </c>
      <c r="AW25" s="6" t="str">
        <f t="shared" ca="1" si="7"/>
        <v>aagri</v>
      </c>
      <c r="AX25" s="6">
        <f t="shared" ca="1" si="19"/>
        <v>-2813.5453605955595</v>
      </c>
      <c r="AY25" s="6" t="str">
        <f t="shared" ca="1" si="8"/>
        <v>amore</v>
      </c>
      <c r="AZ25" s="6">
        <f t="shared" ca="1" si="20"/>
        <v>-6.0760188625817726</v>
      </c>
      <c r="BA25" s="197"/>
      <c r="BB25" s="36">
        <f t="shared" si="21"/>
        <v>0.61808320842070374</v>
      </c>
      <c r="BC25" s="36">
        <f ca="1"/>
        <v>-6.0021598894744486</v>
      </c>
      <c r="BD25" s="33">
        <f t="shared" ca="1" si="22"/>
        <v>37</v>
      </c>
      <c r="BE25" s="203">
        <f ca="1"/>
        <v>-3.7098342419404233E-2</v>
      </c>
      <c r="BF25" s="33">
        <f t="shared" ca="1" si="23"/>
        <v>32</v>
      </c>
      <c r="BG25" s="36">
        <f t="shared" si="9"/>
        <v>0.1192297074284039</v>
      </c>
      <c r="BH25" s="42">
        <f ca="1"/>
        <v>-5.1302129770874076</v>
      </c>
      <c r="BI25" s="33">
        <f t="shared" ca="1" si="24"/>
        <v>22</v>
      </c>
      <c r="BJ25" s="203">
        <f ca="1"/>
        <v>-6.1167379230353258E-3</v>
      </c>
      <c r="BK25" s="33">
        <f t="shared" ca="1" si="25"/>
        <v>52</v>
      </c>
      <c r="BL25" s="204">
        <v>18</v>
      </c>
      <c r="BM25" s="6" t="str">
        <f t="shared" ca="1" si="10"/>
        <v>aagri</v>
      </c>
      <c r="BN25" s="42">
        <f t="shared" ca="1" si="11"/>
        <v>-7.9178029656754176E-2</v>
      </c>
      <c r="BO25" s="6" t="str">
        <f t="shared" ca="1" si="26"/>
        <v>amore</v>
      </c>
      <c r="BP25" s="42">
        <f t="shared" ca="1" si="27"/>
        <v>-4.0113678369193717E-2</v>
      </c>
      <c r="BQ25" s="205">
        <v>18</v>
      </c>
      <c r="BR25" s="6" t="str">
        <f t="shared" ca="1" si="28"/>
        <v>aagri</v>
      </c>
      <c r="BS25" s="6" t="str">
        <f ca="1">VLOOKUP(BR25,Notes!$A$12:$B$206,2,0)</f>
        <v>Agriculture</v>
      </c>
      <c r="BT25" s="42">
        <f t="shared" ca="1" si="29"/>
        <v>-8.8351620638452495</v>
      </c>
      <c r="BU25" s="205">
        <v>18</v>
      </c>
      <c r="BV25" s="6" t="str">
        <f t="shared" ca="1" si="12"/>
        <v>aomnf</v>
      </c>
      <c r="BW25" s="6" t="str">
        <f ca="1">VLOOKUP(BV25,Notes!$A$12:$B$206,2,0)</f>
        <v>Manufacturing n.e.c, recycling</v>
      </c>
      <c r="BX25" s="42">
        <f t="shared" ca="1" si="30"/>
        <v>-5.5675050553425294</v>
      </c>
    </row>
    <row r="26" spans="1:76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-3839.9292831886564</v>
      </c>
      <c r="R26" s="28">
        <v>0</v>
      </c>
      <c r="S26" s="28"/>
      <c r="T26" s="35" t="e">
        <f ca="1"/>
        <v>#DIV/0!</v>
      </c>
      <c r="U26" s="30">
        <f ca="1"/>
        <v>-3.026802938242878</v>
      </c>
      <c r="V26" s="31">
        <v>0</v>
      </c>
      <c r="W26" s="32">
        <f ca="1"/>
        <v>-3.026802938242878</v>
      </c>
      <c r="X26" s="28">
        <f ca="1"/>
        <v>-756.22146090393483</v>
      </c>
      <c r="Y26" s="28">
        <f t="shared" ca="1" si="31"/>
        <v>-3083.7078222847217</v>
      </c>
      <c r="Z26" s="33">
        <f t="shared" ca="1" si="13"/>
        <v>39</v>
      </c>
      <c r="AA26" s="33">
        <f t="shared" ca="1" si="13"/>
        <v>26</v>
      </c>
      <c r="AB26" s="33">
        <f t="shared" ca="1" si="1"/>
        <v>37</v>
      </c>
      <c r="AC26" s="21">
        <v>19</v>
      </c>
      <c r="AD26" s="6" t="str">
        <f t="shared" ca="1" si="2"/>
        <v>aomnf</v>
      </c>
      <c r="AE26" s="6">
        <f t="shared" ca="1" si="14"/>
        <v>-2757.6340034722812</v>
      </c>
      <c r="AF26" s="6" t="str">
        <f t="shared" ca="1" si="3"/>
        <v>amtvp</v>
      </c>
      <c r="AG26" s="6">
        <f t="shared" ca="1" si="4"/>
        <v>-4518.9156907840115</v>
      </c>
      <c r="AH26" s="6" t="str">
        <f t="shared" ca="1" si="5"/>
        <v>afabm</v>
      </c>
      <c r="AI26" s="6">
        <f t="shared" ca="1" si="6"/>
        <v>-8641.0744269233328</v>
      </c>
      <c r="AJ26" s="17"/>
      <c r="AK26" s="6">
        <v>27789.485082196501</v>
      </c>
      <c r="AL26" s="6">
        <f ca="1"/>
        <v>-165.64961021476583</v>
      </c>
      <c r="AM26" s="6">
        <f t="shared" ca="1" si="15"/>
        <v>-675.48334077572406</v>
      </c>
      <c r="AN26" s="6">
        <f ca="1"/>
        <v>-841.13295099048992</v>
      </c>
      <c r="AO26" s="33">
        <f t="shared" ca="1" si="16"/>
        <v>39</v>
      </c>
      <c r="AP26" s="34">
        <f ca="1"/>
        <v>-2.8010757250491191E-2</v>
      </c>
      <c r="AQ26" s="34">
        <f ca="1"/>
        <v>-0.11653470968346571</v>
      </c>
      <c r="AR26" s="34">
        <f ca="1"/>
        <v>-0.3936948991640597</v>
      </c>
      <c r="AS26" s="34">
        <f ca="1"/>
        <v>-0.93718205624307083</v>
      </c>
      <c r="AT26" s="34">
        <f t="shared" ca="1" si="17"/>
        <v>-1.4754224223410874</v>
      </c>
      <c r="AU26" s="33">
        <f t="shared" ca="1" si="18"/>
        <v>45</v>
      </c>
      <c r="AV26" s="21">
        <v>19</v>
      </c>
      <c r="AW26" s="6" t="str">
        <f t="shared" ca="1" si="7"/>
        <v>aomin</v>
      </c>
      <c r="AX26" s="6">
        <f t="shared" ca="1" si="19"/>
        <v>-2800.8726054833432</v>
      </c>
      <c r="AY26" s="6" t="str">
        <f t="shared" ca="1" si="8"/>
        <v>acomp</v>
      </c>
      <c r="AZ26" s="6">
        <f t="shared" ca="1" si="20"/>
        <v>-5.9648972352196905</v>
      </c>
      <c r="BA26" s="197"/>
      <c r="BB26" s="36">
        <f t="shared" si="21"/>
        <v>0.78204414430280533</v>
      </c>
      <c r="BC26" s="36">
        <f ca="1"/>
        <v>-3.026802938242878</v>
      </c>
      <c r="BD26" s="33">
        <f t="shared" ca="1" si="22"/>
        <v>58</v>
      </c>
      <c r="BE26" s="203">
        <f ca="1"/>
        <v>-2.3670935138113688E-2</v>
      </c>
      <c r="BF26" s="33">
        <f t="shared" ca="1" si="23"/>
        <v>39</v>
      </c>
      <c r="BG26" s="36">
        <f t="shared" si="9"/>
        <v>0.57376119539865855</v>
      </c>
      <c r="BH26" s="42">
        <f ca="1"/>
        <v>-1.6976907451044589</v>
      </c>
      <c r="BI26" s="33">
        <f t="shared" ca="1" si="24"/>
        <v>59</v>
      </c>
      <c r="BJ26" s="203">
        <f ca="1"/>
        <v>-9.7406907132837374E-3</v>
      </c>
      <c r="BK26" s="33">
        <f t="shared" ca="1" si="25"/>
        <v>45</v>
      </c>
      <c r="BL26" s="204">
        <v>19</v>
      </c>
      <c r="BM26" s="6" t="str">
        <f t="shared" ca="1" si="10"/>
        <v>aomin</v>
      </c>
      <c r="BN26" s="42">
        <f t="shared" ca="1" si="11"/>
        <v>-7.8821396423055246E-2</v>
      </c>
      <c r="BO26" s="6" t="str">
        <f t="shared" ca="1" si="26"/>
        <v>acomp</v>
      </c>
      <c r="BP26" s="42">
        <f t="shared" ca="1" si="27"/>
        <v>-3.9380057009438779E-2</v>
      </c>
      <c r="BQ26" s="205">
        <v>19</v>
      </c>
      <c r="BR26" s="6" t="str">
        <f t="shared" ca="1" si="28"/>
        <v>aomin</v>
      </c>
      <c r="BS26" s="6" t="str">
        <f ca="1">VLOOKUP(BR26,Notes!$A$12:$B$206,2,0)</f>
        <v>Other mining and quarrying</v>
      </c>
      <c r="BT26" s="42">
        <f t="shared" ca="1" si="29"/>
        <v>-8.6859968182008807</v>
      </c>
      <c r="BU26" s="205">
        <v>19</v>
      </c>
      <c r="BV26" s="6" t="str">
        <f t="shared" ca="1" si="12"/>
        <v>aatrp</v>
      </c>
      <c r="BW26" s="6" t="str">
        <f ca="1">VLOOKUP(BV26,Notes!$A$12:$B$206,2,0)</f>
        <v>Air transport</v>
      </c>
      <c r="BX26" s="42">
        <f t="shared" ca="1" si="30"/>
        <v>-5.51425488914869</v>
      </c>
    </row>
    <row r="27" spans="1:76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-1806.2367444913937</v>
      </c>
      <c r="R27" s="28">
        <v>0</v>
      </c>
      <c r="S27" s="28"/>
      <c r="T27" s="35" t="e">
        <f ca="1"/>
        <v>#DIV/0!</v>
      </c>
      <c r="U27" s="30">
        <f ca="1"/>
        <v>-8.6859968182008807</v>
      </c>
      <c r="V27" s="31">
        <v>0</v>
      </c>
      <c r="W27" s="32">
        <f ca="1"/>
        <v>-8.6859968182008807</v>
      </c>
      <c r="X27" s="28">
        <f ca="1"/>
        <v>-876.22269274800908</v>
      </c>
      <c r="Y27" s="28">
        <f t="shared" ca="1" si="31"/>
        <v>-930.01405174338458</v>
      </c>
      <c r="Z27" s="33">
        <f t="shared" ca="1" si="13"/>
        <v>35</v>
      </c>
      <c r="AA27" s="33">
        <f t="shared" ca="1" si="13"/>
        <v>46</v>
      </c>
      <c r="AB27" s="33">
        <f t="shared" ca="1" si="1"/>
        <v>46</v>
      </c>
      <c r="AC27" s="21">
        <v>20</v>
      </c>
      <c r="AD27" s="6" t="str">
        <f t="shared" ca="1" si="2"/>
        <v>arecr</v>
      </c>
      <c r="AE27" s="6">
        <f t="shared" ca="1" si="14"/>
        <v>-2371.5868913741087</v>
      </c>
      <c r="AF27" s="6" t="str">
        <f t="shared" ca="1" si="3"/>
        <v>atrps</v>
      </c>
      <c r="AG27" s="6">
        <f t="shared" ca="1" si="4"/>
        <v>-4116.5012805255974</v>
      </c>
      <c r="AH27" s="6" t="str">
        <f t="shared" ca="1" si="5"/>
        <v>aagri</v>
      </c>
      <c r="AI27" s="6">
        <f t="shared" ca="1" si="6"/>
        <v>-7546.2021810752058</v>
      </c>
      <c r="AJ27" s="17"/>
      <c r="AK27" s="6">
        <v>6023.609044630939</v>
      </c>
      <c r="AL27" s="6">
        <f ca="1"/>
        <v>-253.81440488503668</v>
      </c>
      <c r="AM27" s="6">
        <f t="shared" ca="1" si="15"/>
        <v>-269.39608507246714</v>
      </c>
      <c r="AN27" s="6">
        <f ca="1"/>
        <v>-523.2104899575038</v>
      </c>
      <c r="AO27" s="33">
        <f t="shared" ca="1" si="16"/>
        <v>45</v>
      </c>
      <c r="AP27" s="34">
        <f ca="1"/>
        <v>-7.5545138306712292E-2</v>
      </c>
      <c r="AQ27" s="34">
        <f ca="1"/>
        <v>-0.20255611880389274</v>
      </c>
      <c r="AR27" s="34">
        <f ca="1"/>
        <v>-0.7069371519109432</v>
      </c>
      <c r="AS27" s="34">
        <f ca="1"/>
        <v>-0.26495472813728177</v>
      </c>
      <c r="AT27" s="34">
        <f t="shared" ca="1" si="17"/>
        <v>-1.24999313715883</v>
      </c>
      <c r="AU27" s="33">
        <f t="shared" ca="1" si="18"/>
        <v>50</v>
      </c>
      <c r="AV27" s="21">
        <v>20</v>
      </c>
      <c r="AW27" s="6" t="str">
        <f t="shared" ca="1" si="7"/>
        <v>aeduc</v>
      </c>
      <c r="AX27" s="6">
        <f t="shared" ca="1" si="19"/>
        <v>-2791.5016229044109</v>
      </c>
      <c r="AY27" s="6" t="str">
        <f t="shared" ca="1" si="8"/>
        <v>areal</v>
      </c>
      <c r="AZ27" s="6">
        <f t="shared" ca="1" si="20"/>
        <v>-4.8658380579746021</v>
      </c>
      <c r="BA27" s="197"/>
      <c r="BB27" s="36">
        <f t="shared" si="21"/>
        <v>0.16951477031652515</v>
      </c>
      <c r="BC27" s="36">
        <f ca="1"/>
        <v>-8.6859968182008807</v>
      </c>
      <c r="BD27" s="33">
        <f t="shared" ca="1" si="22"/>
        <v>19</v>
      </c>
      <c r="BE27" s="203">
        <f ca="1"/>
        <v>-1.4724047556073904E-2</v>
      </c>
      <c r="BF27" s="33">
        <f t="shared" ca="1" si="23"/>
        <v>45</v>
      </c>
      <c r="BG27" s="36">
        <f t="shared" si="9"/>
        <v>0.13063648654663923</v>
      </c>
      <c r="BH27" s="42">
        <f ca="1"/>
        <v>-6.3170819598333043</v>
      </c>
      <c r="BI27" s="33">
        <f t="shared" ca="1" si="24"/>
        <v>14</v>
      </c>
      <c r="BJ27" s="203">
        <f ca="1"/>
        <v>-8.2524139245978081E-3</v>
      </c>
      <c r="BK27" s="33">
        <f t="shared" ca="1" si="25"/>
        <v>50</v>
      </c>
      <c r="BL27" s="204">
        <v>20</v>
      </c>
      <c r="BM27" s="6" t="str">
        <f t="shared" ca="1" si="10"/>
        <v>aeduc</v>
      </c>
      <c r="BN27" s="42">
        <f t="shared" ca="1" si="11"/>
        <v>-7.8557680775552557E-2</v>
      </c>
      <c r="BO27" s="6" t="str">
        <f t="shared" ca="1" si="26"/>
        <v>areal</v>
      </c>
      <c r="BP27" s="42">
        <f t="shared" ca="1" si="27"/>
        <v>-3.2124104165673753E-2</v>
      </c>
      <c r="BQ27" s="205">
        <v>20</v>
      </c>
      <c r="BR27" s="6" t="str">
        <f t="shared" ca="1" si="28"/>
        <v>aeduc</v>
      </c>
      <c r="BS27" s="6" t="str">
        <f ca="1">VLOOKUP(BR27,Notes!$A$12:$B$206,2,0)</f>
        <v>Education</v>
      </c>
      <c r="BT27" s="42">
        <f t="shared" ca="1" si="29"/>
        <v>-8.4142724890013305</v>
      </c>
      <c r="BU27" s="205">
        <v>20</v>
      </c>
      <c r="BV27" s="6" t="str">
        <f t="shared" ca="1" si="12"/>
        <v>aplas</v>
      </c>
      <c r="BW27" s="6" t="str">
        <f ca="1">VLOOKUP(BV27,Notes!$A$12:$B$206,2,0)</f>
        <v>Plastic</v>
      </c>
      <c r="BX27" s="42">
        <f t="shared" ca="1" si="30"/>
        <v>-5.3221485656742731</v>
      </c>
    </row>
    <row r="28" spans="1:76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-2406.4960376311687</v>
      </c>
      <c r="R28" s="28">
        <v>0</v>
      </c>
      <c r="S28" s="28"/>
      <c r="T28" s="35" t="e">
        <f ca="1"/>
        <v>#DIV/0!</v>
      </c>
      <c r="U28" s="30">
        <f ca="1"/>
        <v>-6.959699046278554</v>
      </c>
      <c r="V28" s="31">
        <v>0</v>
      </c>
      <c r="W28" s="32">
        <f ca="1"/>
        <v>-6.959699046278554</v>
      </c>
      <c r="X28" s="28">
        <f ca="1"/>
        <v>-278.23996045108083</v>
      </c>
      <c r="Y28" s="28">
        <f t="shared" ca="1" si="31"/>
        <v>-2128.2560771800881</v>
      </c>
      <c r="Z28" s="33">
        <f t="shared" ca="1" si="13"/>
        <v>47</v>
      </c>
      <c r="AA28" s="33">
        <f t="shared" ca="1" si="13"/>
        <v>33</v>
      </c>
      <c r="AB28" s="33">
        <f t="shared" ca="1" si="1"/>
        <v>40</v>
      </c>
      <c r="AC28" s="21">
        <v>21</v>
      </c>
      <c r="AD28" s="6" t="str">
        <f t="shared" ca="1" si="2"/>
        <v>aagri</v>
      </c>
      <c r="AE28" s="6">
        <f t="shared" ca="1" si="14"/>
        <v>-2261.6377068718693</v>
      </c>
      <c r="AF28" s="6" t="str">
        <f t="shared" ca="1" si="3"/>
        <v>anmmi</v>
      </c>
      <c r="AG28" s="6">
        <f t="shared" ca="1" si="4"/>
        <v>-3949.5242159319382</v>
      </c>
      <c r="AH28" s="6" t="str">
        <f t="shared" ca="1" si="5"/>
        <v>abchm</v>
      </c>
      <c r="AI28" s="6">
        <f t="shared" ca="1" si="6"/>
        <v>-6927.3467393042756</v>
      </c>
      <c r="AJ28" s="17"/>
      <c r="AK28" s="6">
        <v>12625.804926817915</v>
      </c>
      <c r="AL28" s="6">
        <f ca="1"/>
        <v>-101.59770251924911</v>
      </c>
      <c r="AM28" s="6">
        <f t="shared" ca="1" si="15"/>
        <v>-777.12032255748807</v>
      </c>
      <c r="AN28" s="6">
        <f ca="1"/>
        <v>-878.71802507673715</v>
      </c>
      <c r="AO28" s="33">
        <f t="shared" ca="1" si="16"/>
        <v>38</v>
      </c>
      <c r="AP28" s="34">
        <f ca="1"/>
        <v>-9.9816984855744126E-2</v>
      </c>
      <c r="AQ28" s="34">
        <f ca="1"/>
        <v>-0.56175313751134115</v>
      </c>
      <c r="AR28" s="34">
        <f ca="1"/>
        <v>-1.3914685990680002</v>
      </c>
      <c r="AS28" s="34">
        <f ca="1"/>
        <v>-0.36058233436808068</v>
      </c>
      <c r="AT28" s="34">
        <f t="shared" ca="1" si="17"/>
        <v>-2.4136210558031661</v>
      </c>
      <c r="AU28" s="33">
        <f t="shared" ca="1" si="18"/>
        <v>33</v>
      </c>
      <c r="AV28" s="21">
        <v>21</v>
      </c>
      <c r="AW28" s="6" t="str">
        <f t="shared" ca="1" si="7"/>
        <v>agold</v>
      </c>
      <c r="AX28" s="6">
        <f t="shared" ca="1" si="19"/>
        <v>-2669.0883879666981</v>
      </c>
      <c r="AY28" s="6" t="str">
        <f t="shared" ca="1" si="8"/>
        <v>anmmi</v>
      </c>
      <c r="AZ28" s="6">
        <f t="shared" ca="1" si="20"/>
        <v>-4.8211799838591167</v>
      </c>
      <c r="BA28" s="197"/>
      <c r="BB28" s="36">
        <f t="shared" si="21"/>
        <v>0.35531197432849365</v>
      </c>
      <c r="BC28" s="36">
        <f ca="1"/>
        <v>-6.959699046278554</v>
      </c>
      <c r="BD28" s="33">
        <f t="shared" ca="1" si="22"/>
        <v>30</v>
      </c>
      <c r="BE28" s="203">
        <f ca="1"/>
        <v>-2.4728644088653672E-2</v>
      </c>
      <c r="BF28" s="33">
        <f t="shared" ca="1" si="23"/>
        <v>38</v>
      </c>
      <c r="BG28" s="36">
        <f t="shared" si="9"/>
        <v>0.29940253070021344</v>
      </c>
      <c r="BH28" s="42">
        <f ca="1"/>
        <v>-5.3221485656742731</v>
      </c>
      <c r="BI28" s="33">
        <f t="shared" ca="1" si="24"/>
        <v>20</v>
      </c>
      <c r="BJ28" s="203">
        <f ca="1"/>
        <v>-1.5934647493253885E-2</v>
      </c>
      <c r="BK28" s="33">
        <f t="shared" ca="1" si="25"/>
        <v>33</v>
      </c>
      <c r="BL28" s="204">
        <v>21</v>
      </c>
      <c r="BM28" s="6" t="str">
        <f t="shared" ca="1" si="10"/>
        <v>agold</v>
      </c>
      <c r="BN28" s="42">
        <f t="shared" ca="1" si="11"/>
        <v>-7.5112760753283631E-2</v>
      </c>
      <c r="BO28" s="6" t="str">
        <f t="shared" ca="1" si="26"/>
        <v>anmmi</v>
      </c>
      <c r="BP28" s="42">
        <f t="shared" ca="1" si="27"/>
        <v>-3.1829273016829182E-2</v>
      </c>
      <c r="BQ28" s="205">
        <v>21</v>
      </c>
      <c r="BR28" s="6" t="str">
        <f t="shared" ca="1" si="28"/>
        <v>agold</v>
      </c>
      <c r="BS28" s="6" t="str">
        <f ca="1">VLOOKUP(BR28,Notes!$A$12:$B$206,2,0)</f>
        <v>Mining of gold and uranium ore</v>
      </c>
      <c r="BT28" s="42">
        <f t="shared" ca="1" si="29"/>
        <v>-8.2840394427762725</v>
      </c>
      <c r="BU28" s="205">
        <v>21</v>
      </c>
      <c r="BV28" s="6" t="str">
        <f t="shared" ca="1" si="12"/>
        <v>aobus</v>
      </c>
      <c r="BW28" s="6" t="str">
        <f ca="1">VLOOKUP(BV28,Notes!$A$12:$B$206,2,0)</f>
        <v>Other business activities</v>
      </c>
      <c r="BX28" s="42">
        <f t="shared" ca="1" si="30"/>
        <v>-5.2371930446155233</v>
      </c>
    </row>
    <row r="29" spans="1:76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-580.10397329420982</v>
      </c>
      <c r="R29" s="28">
        <v>0</v>
      </c>
      <c r="S29" s="28"/>
      <c r="T29" s="35" t="e">
        <f ca="1"/>
        <v>#DIV/0!</v>
      </c>
      <c r="U29" s="30">
        <f ca="1"/>
        <v>-5.9349722452376481</v>
      </c>
      <c r="V29" s="31">
        <v>0</v>
      </c>
      <c r="W29" s="32">
        <f ca="1"/>
        <v>-5.9349722452376481</v>
      </c>
      <c r="X29" s="28">
        <f ca="1"/>
        <v>-127.24593359668418</v>
      </c>
      <c r="Y29" s="28">
        <f t="shared" ca="1" si="31"/>
        <v>-452.85803969752567</v>
      </c>
      <c r="Z29" s="33">
        <f t="shared" ca="1" si="13"/>
        <v>54</v>
      </c>
      <c r="AA29" s="33">
        <f t="shared" ca="1" si="13"/>
        <v>49</v>
      </c>
      <c r="AB29" s="33">
        <f t="shared" ca="1" si="1"/>
        <v>54</v>
      </c>
      <c r="AC29" s="21">
        <v>22</v>
      </c>
      <c r="AD29" s="6" t="str">
        <f t="shared" ca="1" si="2"/>
        <v>ainsp</v>
      </c>
      <c r="AE29" s="6">
        <f t="shared" ca="1" si="14"/>
        <v>-2169.007133394422</v>
      </c>
      <c r="AF29" s="6" t="str">
        <f t="shared" ca="1" si="3"/>
        <v>aomin</v>
      </c>
      <c r="AG29" s="6">
        <f t="shared" ca="1" si="4"/>
        <v>-3922.9251493966635</v>
      </c>
      <c r="AH29" s="6" t="str">
        <f t="shared" ca="1" si="5"/>
        <v>apost</v>
      </c>
      <c r="AI29" s="6">
        <f t="shared" ca="1" si="6"/>
        <v>-6576.6737823073254</v>
      </c>
      <c r="AJ29" s="17"/>
      <c r="AK29" s="6">
        <v>3016.7141420282951</v>
      </c>
      <c r="AL29" s="6">
        <f ca="1"/>
        <v>-39.272714818539626</v>
      </c>
      <c r="AM29" s="6">
        <f t="shared" ca="1" si="15"/>
        <v>-139.76843222899873</v>
      </c>
      <c r="AN29" s="6">
        <f ca="1"/>
        <v>-179.04114704753835</v>
      </c>
      <c r="AO29" s="33">
        <f t="shared" ca="1" si="16"/>
        <v>54</v>
      </c>
      <c r="AP29" s="34">
        <f ca="1"/>
        <v>-3.667751770905349E-3</v>
      </c>
      <c r="AQ29" s="34">
        <f ca="1"/>
        <v>-1.3575012513489582E-2</v>
      </c>
      <c r="AR29" s="34">
        <f ca="1"/>
        <v>-0.4292496184538887</v>
      </c>
      <c r="AS29" s="34">
        <f ca="1"/>
        <v>-0.26045945853076885</v>
      </c>
      <c r="AT29" s="34">
        <f t="shared" ca="1" si="17"/>
        <v>-0.70695184126905253</v>
      </c>
      <c r="AU29" s="33">
        <f t="shared" ca="1" si="18"/>
        <v>54</v>
      </c>
      <c r="AV29" s="21">
        <v>22</v>
      </c>
      <c r="AW29" s="6" t="str">
        <f t="shared" ca="1" si="7"/>
        <v>atrps</v>
      </c>
      <c r="AX29" s="6">
        <f t="shared" ca="1" si="19"/>
        <v>-2564.1170093988558</v>
      </c>
      <c r="AY29" s="6" t="str">
        <f t="shared" ca="1" si="8"/>
        <v>aweav</v>
      </c>
      <c r="AZ29" s="6">
        <f t="shared" ca="1" si="20"/>
        <v>-4.7626297773088622</v>
      </c>
      <c r="BA29" s="197"/>
      <c r="BB29" s="36">
        <f t="shared" si="21"/>
        <v>8.4895550343252954E-2</v>
      </c>
      <c r="BC29" s="36">
        <f ca="1"/>
        <v>-5.9349722452376481</v>
      </c>
      <c r="BD29" s="33">
        <f t="shared" ca="1" si="22"/>
        <v>38</v>
      </c>
      <c r="BE29" s="203">
        <f ca="1"/>
        <v>-5.0385273503138171E-3</v>
      </c>
      <c r="BF29" s="33">
        <f t="shared" ca="1" si="23"/>
        <v>54</v>
      </c>
      <c r="BG29" s="36">
        <f t="shared" si="9"/>
        <v>0.11181961155763318</v>
      </c>
      <c r="BH29" s="42">
        <f ca="1"/>
        <v>-4.1739306144200805</v>
      </c>
      <c r="BI29" s="33">
        <f t="shared" ca="1" si="24"/>
        <v>31</v>
      </c>
      <c r="BJ29" s="203">
        <f ca="1"/>
        <v>-4.6672729997296655E-3</v>
      </c>
      <c r="BK29" s="33">
        <f t="shared" ca="1" si="25"/>
        <v>54</v>
      </c>
      <c r="BL29" s="204">
        <v>22</v>
      </c>
      <c r="BM29" s="6" t="str">
        <f t="shared" ca="1" si="10"/>
        <v>atrps</v>
      </c>
      <c r="BN29" s="42">
        <f t="shared" ca="1" si="11"/>
        <v>-7.2158684717489555E-2</v>
      </c>
      <c r="BO29" s="6" t="str">
        <f t="shared" ca="1" si="26"/>
        <v>aweav</v>
      </c>
      <c r="BP29" s="42">
        <f t="shared" ca="1" si="27"/>
        <v>-3.1442726462724384E-2</v>
      </c>
      <c r="BQ29" s="205">
        <v>22</v>
      </c>
      <c r="BR29" s="6" t="str">
        <f t="shared" ca="1" si="28"/>
        <v>atrps</v>
      </c>
      <c r="BS29" s="6" t="str">
        <f ca="1">VLOOKUP(BR29,Notes!$A$12:$B$206,2,0)</f>
        <v>Auxiliary transport</v>
      </c>
      <c r="BT29" s="42">
        <f t="shared" ca="1" si="29"/>
        <v>-8.2607343291209396</v>
      </c>
      <c r="BU29" s="205">
        <v>22</v>
      </c>
      <c r="BV29" s="6" t="str">
        <f t="shared" ca="1" si="12"/>
        <v>abchm</v>
      </c>
      <c r="BW29" s="6" t="str">
        <f ca="1">VLOOKUP(BV29,Notes!$A$12:$B$206,2,0)</f>
        <v>Nuclear fuel, basic chemicals</v>
      </c>
      <c r="BX29" s="42">
        <f t="shared" ca="1" si="30"/>
        <v>-5.1302129770874076</v>
      </c>
    </row>
    <row r="30" spans="1:76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-4624.4072446257805</v>
      </c>
      <c r="R30" s="28">
        <v>0</v>
      </c>
      <c r="S30" s="28"/>
      <c r="T30" s="35" t="e">
        <f ca="1"/>
        <v>#DIV/0!</v>
      </c>
      <c r="U30" s="30">
        <f ca="1"/>
        <v>-9.886947154140671</v>
      </c>
      <c r="V30" s="31">
        <v>0</v>
      </c>
      <c r="W30" s="32">
        <f ca="1"/>
        <v>-9.886947154140671</v>
      </c>
      <c r="X30" s="28">
        <f ca="1"/>
        <v>-674.88302869384222</v>
      </c>
      <c r="Y30" s="28">
        <f t="shared" ca="1" si="31"/>
        <v>-3949.5242159319382</v>
      </c>
      <c r="Z30" s="33">
        <f t="shared" ca="1" si="13"/>
        <v>40</v>
      </c>
      <c r="AA30" s="33">
        <f t="shared" ca="1" si="13"/>
        <v>21</v>
      </c>
      <c r="AB30" s="33">
        <f t="shared" ca="1" si="1"/>
        <v>32</v>
      </c>
      <c r="AC30" s="21">
        <v>23</v>
      </c>
      <c r="AD30" s="6" t="str">
        <f t="shared" ca="1" si="2"/>
        <v>apetr</v>
      </c>
      <c r="AE30" s="6">
        <f t="shared" ca="1" si="14"/>
        <v>-1991.8761101182704</v>
      </c>
      <c r="AF30" s="6" t="str">
        <f t="shared" ca="1" si="3"/>
        <v>apapr</v>
      </c>
      <c r="AG30" s="6">
        <f t="shared" ca="1" si="4"/>
        <v>-3788.0766999695907</v>
      </c>
      <c r="AH30" s="6" t="str">
        <f t="shared" ca="1" si="5"/>
        <v>aelcg</v>
      </c>
      <c r="AI30" s="6">
        <f t="shared" ca="1" si="6"/>
        <v>-6430.407161470901</v>
      </c>
      <c r="AJ30" s="17"/>
      <c r="AK30" s="6">
        <v>12522.307117476332</v>
      </c>
      <c r="AL30" s="6">
        <f ca="1"/>
        <v>-180.68370939877423</v>
      </c>
      <c r="AM30" s="6">
        <f t="shared" ca="1" si="15"/>
        <v>-1057.3901777853066</v>
      </c>
      <c r="AN30" s="6">
        <f ca="1"/>
        <v>-1238.0738871840808</v>
      </c>
      <c r="AO30" s="33">
        <f t="shared" ca="1" si="16"/>
        <v>33</v>
      </c>
      <c r="AP30" s="34">
        <f ca="1"/>
        <v>-0.49288133380627025</v>
      </c>
      <c r="AQ30" s="34">
        <f ca="1"/>
        <v>-0.66868223850386888</v>
      </c>
      <c r="AR30" s="34">
        <f ca="1"/>
        <v>-1.8876713553170674</v>
      </c>
      <c r="AS30" s="34">
        <f ca="1"/>
        <v>-1.7719450562319103</v>
      </c>
      <c r="AT30" s="34">
        <f t="shared" ca="1" si="17"/>
        <v>-4.8211799838591167</v>
      </c>
      <c r="AU30" s="33">
        <f t="shared" ca="1" si="18"/>
        <v>21</v>
      </c>
      <c r="AV30" s="21">
        <v>23</v>
      </c>
      <c r="AW30" s="6" t="str">
        <f t="shared" ca="1" si="7"/>
        <v>afabm</v>
      </c>
      <c r="AX30" s="6">
        <f t="shared" ca="1" si="19"/>
        <v>-2435.6706912408399</v>
      </c>
      <c r="AY30" s="6" t="str">
        <f t="shared" ca="1" si="8"/>
        <v>arecr</v>
      </c>
      <c r="AZ30" s="6">
        <f t="shared" ca="1" si="20"/>
        <v>-4.4675948237820924</v>
      </c>
      <c r="BA30" s="197"/>
      <c r="BB30" s="36">
        <f t="shared" si="21"/>
        <v>0.35239936707778907</v>
      </c>
      <c r="BC30" s="36">
        <f ca="1"/>
        <v>-9.886947154140671</v>
      </c>
      <c r="BD30" s="33">
        <f t="shared" ca="1" si="22"/>
        <v>11</v>
      </c>
      <c r="BE30" s="203">
        <f ca="1"/>
        <v>-3.4841539194507207E-2</v>
      </c>
      <c r="BF30" s="33">
        <f t="shared" ca="1" si="23"/>
        <v>33</v>
      </c>
      <c r="BG30" s="36">
        <f t="shared" si="9"/>
        <v>0.50291241059313163</v>
      </c>
      <c r="BH30" s="42">
        <f ca="1"/>
        <v>-6.3289893719842683</v>
      </c>
      <c r="BI30" s="33">
        <f t="shared" ca="1" si="24"/>
        <v>13</v>
      </c>
      <c r="BJ30" s="203">
        <f ca="1"/>
        <v>-3.1829273016829182E-2</v>
      </c>
      <c r="BK30" s="33">
        <f t="shared" ca="1" si="25"/>
        <v>21</v>
      </c>
      <c r="BL30" s="204">
        <v>23</v>
      </c>
      <c r="BM30" s="6" t="str">
        <f t="shared" ca="1" si="10"/>
        <v>afabm</v>
      </c>
      <c r="BN30" s="42">
        <f t="shared" ca="1" si="11"/>
        <v>-6.8543983305224612E-2</v>
      </c>
      <c r="BO30" s="6" t="str">
        <f t="shared" ca="1" si="26"/>
        <v>arecr</v>
      </c>
      <c r="BP30" s="42">
        <f t="shared" ca="1" si="27"/>
        <v>-2.9494915321727683E-2</v>
      </c>
      <c r="BQ30" s="205">
        <v>23</v>
      </c>
      <c r="BR30" s="6" t="str">
        <f t="shared" ca="1" si="28"/>
        <v>afabm</v>
      </c>
      <c r="BS30" s="6" t="str">
        <f ca="1">VLOOKUP(BR30,Notes!$A$12:$B$206,2,0)</f>
        <v>Fabricated metal products</v>
      </c>
      <c r="BT30" s="42">
        <f t="shared" ca="1" si="29"/>
        <v>-8.1184197326957896</v>
      </c>
      <c r="BU30" s="205">
        <v>23</v>
      </c>
      <c r="BV30" s="6" t="str">
        <f t="shared" ca="1" si="12"/>
        <v>acomp</v>
      </c>
      <c r="BW30" s="6" t="str">
        <f ca="1">VLOOKUP(BV30,Notes!$A$12:$B$206,2,0)</f>
        <v>Computer and related activities</v>
      </c>
      <c r="BX30" s="42">
        <f t="shared" ca="1" si="30"/>
        <v>-5.0922839092969197</v>
      </c>
    </row>
    <row r="31" spans="1:76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-16991.05999364001</v>
      </c>
      <c r="R31" s="28">
        <v>0</v>
      </c>
      <c r="S31" s="28"/>
      <c r="T31" s="35" t="e">
        <f ca="1"/>
        <v>#DIV/0!</v>
      </c>
      <c r="U31" s="30">
        <f ca="1"/>
        <v>-10.278796072037247</v>
      </c>
      <c r="V31" s="31">
        <v>0</v>
      </c>
      <c r="W31" s="32">
        <f ca="1"/>
        <v>-10.278796072037247</v>
      </c>
      <c r="X31" s="28">
        <f ca="1"/>
        <v>-8306.2030470662066</v>
      </c>
      <c r="Y31" s="28">
        <f t="shared" ca="1" si="31"/>
        <v>-8684.8569465738037</v>
      </c>
      <c r="Z31" s="33">
        <f t="shared" ca="1" si="13"/>
        <v>8</v>
      </c>
      <c r="AA31" s="33">
        <f t="shared" ca="1" si="13"/>
        <v>8</v>
      </c>
      <c r="AB31" s="33">
        <f t="shared" ca="1" si="1"/>
        <v>8</v>
      </c>
      <c r="AC31" s="21">
        <v>24</v>
      </c>
      <c r="AD31" s="6" t="str">
        <f t="shared" ca="1" si="2"/>
        <v>aotrp</v>
      </c>
      <c r="AE31" s="6">
        <f t="shared" ca="1" si="14"/>
        <v>-1945.3506356559944</v>
      </c>
      <c r="AF31" s="6" t="str">
        <f t="shared" ca="1" si="3"/>
        <v>afood</v>
      </c>
      <c r="AG31" s="6">
        <f t="shared" ca="1" si="4"/>
        <v>-3604.7849643278787</v>
      </c>
      <c r="AH31" s="6" t="str">
        <f t="shared" ca="1" si="5"/>
        <v>acoal</v>
      </c>
      <c r="AI31" s="6">
        <f t="shared" ca="1" si="6"/>
        <v>-6295.22081286305</v>
      </c>
      <c r="AJ31" s="17"/>
      <c r="AK31" s="6">
        <v>18426.285025698515</v>
      </c>
      <c r="AL31" s="6">
        <f ca="1"/>
        <v>-925.89577981821549</v>
      </c>
      <c r="AM31" s="6">
        <f t="shared" ca="1" si="15"/>
        <v>-968.10448162567081</v>
      </c>
      <c r="AN31" s="6">
        <f ca="1"/>
        <v>-1894.0002614438863</v>
      </c>
      <c r="AO31" s="33">
        <f t="shared" ca="1" si="16"/>
        <v>28</v>
      </c>
      <c r="AP31" s="34">
        <f ca="1"/>
        <v>-0.44909861702443438</v>
      </c>
      <c r="AQ31" s="34">
        <f ca="1"/>
        <v>-2.0742370586745253</v>
      </c>
      <c r="AR31" s="34">
        <f ca="1"/>
        <v>-3.5084367130075558</v>
      </c>
      <c r="AS31" s="34">
        <f ca="1"/>
        <v>-2.9641113629590787</v>
      </c>
      <c r="AT31" s="34">
        <f t="shared" ca="1" si="17"/>
        <v>-8.9958837516655947</v>
      </c>
      <c r="AU31" s="33">
        <f t="shared" ca="1" si="18"/>
        <v>14</v>
      </c>
      <c r="AV31" s="21">
        <v>24</v>
      </c>
      <c r="AW31" s="6" t="str">
        <f t="shared" ca="1" si="7"/>
        <v>amtvp</v>
      </c>
      <c r="AX31" s="6">
        <f t="shared" ca="1" si="19"/>
        <v>-2404.7378429952437</v>
      </c>
      <c r="AY31" s="6" t="str">
        <f t="shared" ca="1" si="8"/>
        <v>agold</v>
      </c>
      <c r="AZ31" s="6">
        <f t="shared" ca="1" si="20"/>
        <v>-3.7014522460562898</v>
      </c>
      <c r="BA31" s="197"/>
      <c r="BB31" s="36">
        <f t="shared" si="21"/>
        <v>0.51854751043350389</v>
      </c>
      <c r="BC31" s="36">
        <f ca="1"/>
        <v>-10.278796072037247</v>
      </c>
      <c r="BD31" s="33">
        <f t="shared" ca="1" si="22"/>
        <v>6</v>
      </c>
      <c r="BE31" s="203">
        <f ca="1"/>
        <v>-5.3300441134085927E-2</v>
      </c>
      <c r="BF31" s="33">
        <f t="shared" ca="1" si="23"/>
        <v>28</v>
      </c>
      <c r="BG31" s="36">
        <f t="shared" si="9"/>
        <v>0.75047347437731282</v>
      </c>
      <c r="BH31" s="42">
        <f ca="1"/>
        <v>-7.9137415467682297</v>
      </c>
      <c r="BI31" s="33">
        <f t="shared" ca="1" si="24"/>
        <v>7</v>
      </c>
      <c r="BJ31" s="203">
        <f ca="1"/>
        <v>-5.939053113927243E-2</v>
      </c>
      <c r="BK31" s="33">
        <f t="shared" ca="1" si="25"/>
        <v>14</v>
      </c>
      <c r="BL31" s="204">
        <v>24</v>
      </c>
      <c r="BM31" s="6" t="str">
        <f t="shared" ca="1" si="10"/>
        <v>amtvp</v>
      </c>
      <c r="BN31" s="42">
        <f t="shared" ca="1" si="11"/>
        <v>-6.7673479488204485E-2</v>
      </c>
      <c r="BO31" s="6" t="str">
        <f t="shared" ca="1" si="26"/>
        <v>agold</v>
      </c>
      <c r="BP31" s="42">
        <f t="shared" ca="1" si="27"/>
        <v>-2.4436867010340594E-2</v>
      </c>
      <c r="BQ31" s="205">
        <v>24</v>
      </c>
      <c r="BR31" s="6" t="str">
        <f t="shared" ca="1" si="28"/>
        <v>amtvp</v>
      </c>
      <c r="BS31" s="6" t="str">
        <f ca="1">VLOOKUP(BR31,Notes!$A$12:$B$206,2,0)</f>
        <v>Motor vehicles, trailers, parts</v>
      </c>
      <c r="BT31" s="42">
        <f t="shared" ca="1" si="29"/>
        <v>-7.9999278400124778</v>
      </c>
      <c r="BU31" s="205">
        <v>24</v>
      </c>
      <c r="BV31" s="6" t="str">
        <f t="shared" ca="1" si="12"/>
        <v>afore</v>
      </c>
      <c r="BW31" s="6" t="str">
        <f ca="1">VLOOKUP(BV31,Notes!$A$12:$B$206,2,0)</f>
        <v>Forestry</v>
      </c>
      <c r="BX31" s="42">
        <f t="shared" ca="1" si="30"/>
        <v>-5.0675543822188569</v>
      </c>
    </row>
    <row r="32" spans="1:76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-4922.223782148576</v>
      </c>
      <c r="R32" s="28">
        <v>0</v>
      </c>
      <c r="S32" s="28"/>
      <c r="T32" s="35" t="e">
        <f ca="1"/>
        <v>#DIV/0!</v>
      </c>
      <c r="U32" s="30">
        <f ca="1"/>
        <v>-10.089103492992813</v>
      </c>
      <c r="V32" s="31">
        <v>0</v>
      </c>
      <c r="W32" s="32">
        <f ca="1"/>
        <v>-10.089103492992813</v>
      </c>
      <c r="X32" s="28">
        <f ca="1"/>
        <v>-1820.3732104716075</v>
      </c>
      <c r="Y32" s="28">
        <f t="shared" ca="1" si="31"/>
        <v>-3101.8505716769687</v>
      </c>
      <c r="Z32" s="33">
        <f t="shared" ca="1" si="13"/>
        <v>27</v>
      </c>
      <c r="AA32" s="33">
        <f t="shared" ca="1" si="13"/>
        <v>25</v>
      </c>
      <c r="AB32" s="33">
        <f t="shared" ca="1" si="1"/>
        <v>28</v>
      </c>
      <c r="AC32" s="21">
        <v>25</v>
      </c>
      <c r="AD32" s="6" t="str">
        <f t="shared" ca="1" si="2"/>
        <v>afurn</v>
      </c>
      <c r="AE32" s="6">
        <f t="shared" ca="1" si="14"/>
        <v>-1828.210523667685</v>
      </c>
      <c r="AF32" s="6" t="str">
        <f t="shared" ca="1" si="3"/>
        <v>anfme</v>
      </c>
      <c r="AG32" s="6">
        <f t="shared" ca="1" si="4"/>
        <v>-3101.8505716769687</v>
      </c>
      <c r="AH32" s="6" t="str">
        <f t="shared" ca="1" si="5"/>
        <v>aeduc</v>
      </c>
      <c r="AI32" s="6">
        <f t="shared" ca="1" si="6"/>
        <v>-6294.2843166822277</v>
      </c>
      <c r="AJ32" s="17"/>
      <c r="AK32" s="6">
        <v>8917.4891927943318</v>
      </c>
      <c r="AL32" s="6">
        <f ca="1"/>
        <v>-332.73175434410552</v>
      </c>
      <c r="AM32" s="6">
        <f t="shared" ca="1" si="15"/>
        <v>-566.96295929336395</v>
      </c>
      <c r="AN32" s="6">
        <f ca="1"/>
        <v>-899.69471363746948</v>
      </c>
      <c r="AO32" s="33">
        <f t="shared" ca="1" si="16"/>
        <v>36</v>
      </c>
      <c r="AP32" s="34">
        <f ca="1"/>
        <v>-5.7021555471588915E-2</v>
      </c>
      <c r="AQ32" s="34">
        <f ca="1"/>
        <v>-0.1147136154912148</v>
      </c>
      <c r="AR32" s="34">
        <f ca="1"/>
        <v>-0.63601251752592569</v>
      </c>
      <c r="AS32" s="34">
        <f ca="1"/>
        <v>-0.89831986966103972</v>
      </c>
      <c r="AT32" s="34">
        <f t="shared" ca="1" si="17"/>
        <v>-1.7060675581497691</v>
      </c>
      <c r="AU32" s="33">
        <f t="shared" ca="1" si="18"/>
        <v>42</v>
      </c>
      <c r="AV32" s="21">
        <v>25</v>
      </c>
      <c r="AW32" s="6" t="str">
        <f t="shared" ca="1" si="7"/>
        <v>apetr</v>
      </c>
      <c r="AX32" s="6">
        <f t="shared" ca="1" si="19"/>
        <v>-2335.88930878051</v>
      </c>
      <c r="AY32" s="6" t="str">
        <f t="shared" ca="1" si="8"/>
        <v>arent</v>
      </c>
      <c r="AZ32" s="6">
        <f t="shared" ca="1" si="20"/>
        <v>-3.6517188297737162</v>
      </c>
      <c r="BA32" s="197"/>
      <c r="BB32" s="36">
        <f t="shared" si="21"/>
        <v>0.25095355975401679</v>
      </c>
      <c r="BC32" s="36">
        <f ca="1"/>
        <v>-10.089103492992813</v>
      </c>
      <c r="BD32" s="33">
        <f t="shared" ca="1" si="22"/>
        <v>8</v>
      </c>
      <c r="BE32" s="203">
        <f ca="1"/>
        <v>-2.5318964362932316E-2</v>
      </c>
      <c r="BF32" s="33">
        <f t="shared" ca="1" si="23"/>
        <v>36</v>
      </c>
      <c r="BG32" s="36">
        <f t="shared" si="9"/>
        <v>0.12556892512238868</v>
      </c>
      <c r="BH32" s="42">
        <f ca="1"/>
        <v>-8.9698963073219691</v>
      </c>
      <c r="BI32" s="33">
        <f t="shared" ca="1" si="24"/>
        <v>6</v>
      </c>
      <c r="BJ32" s="203">
        <f ca="1"/>
        <v>-1.1263402377697032E-2</v>
      </c>
      <c r="BK32" s="33">
        <f t="shared" ca="1" si="25"/>
        <v>42</v>
      </c>
      <c r="BL32" s="204">
        <v>25</v>
      </c>
      <c r="BM32" s="6" t="str">
        <f t="shared" ca="1" si="10"/>
        <v>apetr</v>
      </c>
      <c r="BN32" s="42">
        <f t="shared" ca="1" si="11"/>
        <v>-6.5735962730797626E-2</v>
      </c>
      <c r="BO32" s="6" t="str">
        <f t="shared" ca="1" si="26"/>
        <v>arent</v>
      </c>
      <c r="BP32" s="42">
        <f t="shared" ca="1" si="27"/>
        <v>-2.41085286180347E-2</v>
      </c>
      <c r="BQ32" s="205">
        <v>25</v>
      </c>
      <c r="BR32" s="6" t="str">
        <f t="shared" ca="1" si="28"/>
        <v>apetr</v>
      </c>
      <c r="BS32" s="6" t="str">
        <f ca="1">VLOOKUP(BR32,Notes!$A$12:$B$206,2,0)</f>
        <v>Coke oven, petroleum refineries</v>
      </c>
      <c r="BT32" s="42">
        <f t="shared" ca="1" si="29"/>
        <v>-7.5934659006445413</v>
      </c>
      <c r="BU32" s="205">
        <v>25</v>
      </c>
      <c r="BV32" s="6" t="str">
        <f t="shared" ca="1" si="12"/>
        <v>abevt</v>
      </c>
      <c r="BW32" s="6" t="str">
        <f ca="1">VLOOKUP(BV32,Notes!$A$12:$B$206,2,0)</f>
        <v>Beverages and tobacco</v>
      </c>
      <c r="BX32" s="42">
        <f t="shared" ca="1" si="30"/>
        <v>-4.9725638448681373</v>
      </c>
    </row>
    <row r="33" spans="1:76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-8641.0744269233328</v>
      </c>
      <c r="R33" s="28">
        <v>0</v>
      </c>
      <c r="S33" s="28"/>
      <c r="T33" s="35" t="e">
        <f ca="1"/>
        <v>#DIV/0!</v>
      </c>
      <c r="U33" s="30">
        <f ca="1"/>
        <v>-9.1735909122209982</v>
      </c>
      <c r="V33" s="31">
        <v>0</v>
      </c>
      <c r="W33" s="32">
        <f ca="1"/>
        <v>-9.1735909122209982</v>
      </c>
      <c r="X33" s="28">
        <f ca="1"/>
        <v>-3170.6975299667142</v>
      </c>
      <c r="Y33" s="28">
        <f t="shared" ca="1" si="31"/>
        <v>-5470.376896956619</v>
      </c>
      <c r="Z33" s="33">
        <f t="shared" ca="1" si="13"/>
        <v>16</v>
      </c>
      <c r="AA33" s="33">
        <f t="shared" ca="1" si="13"/>
        <v>15</v>
      </c>
      <c r="AB33" s="33">
        <f t="shared" ca="1" si="1"/>
        <v>19</v>
      </c>
      <c r="AC33" s="21">
        <v>26</v>
      </c>
      <c r="AD33" s="6" t="str">
        <f t="shared" ca="1" si="2"/>
        <v>abchm</v>
      </c>
      <c r="AE33" s="6">
        <f t="shared" ca="1" si="14"/>
        <v>-1823.200944028056</v>
      </c>
      <c r="AF33" s="6" t="str">
        <f t="shared" ca="1" si="3"/>
        <v>aochm</v>
      </c>
      <c r="AG33" s="6">
        <f t="shared" ca="1" si="4"/>
        <v>-3083.7078222847217</v>
      </c>
      <c r="AH33" s="6" t="str">
        <f t="shared" ca="1" si="5"/>
        <v>aomin</v>
      </c>
      <c r="AI33" s="6">
        <f t="shared" ca="1" si="6"/>
        <v>-5675.3872818889258</v>
      </c>
      <c r="AJ33" s="17"/>
      <c r="AK33" s="6">
        <v>26550.897184613448</v>
      </c>
      <c r="AL33" s="6">
        <f ca="1"/>
        <v>-893.72856464093161</v>
      </c>
      <c r="AM33" s="6">
        <f t="shared" ca="1" si="15"/>
        <v>-1541.9421265999083</v>
      </c>
      <c r="AN33" s="6">
        <f ca="1"/>
        <v>-2435.6706912408399</v>
      </c>
      <c r="AO33" s="33">
        <f t="shared" ca="1" si="16"/>
        <v>23</v>
      </c>
      <c r="AP33" s="34">
        <f ca="1"/>
        <v>-0.88377371028191587</v>
      </c>
      <c r="AQ33" s="34">
        <f ca="1"/>
        <v>-1.9450042342079403</v>
      </c>
      <c r="AR33" s="34">
        <f ca="1"/>
        <v>-5.438330309761187</v>
      </c>
      <c r="AS33" s="34">
        <f ca="1"/>
        <v>-4.1994155045234871</v>
      </c>
      <c r="AT33" s="34">
        <f t="shared" ca="1" si="17"/>
        <v>-12.466523758774532</v>
      </c>
      <c r="AU33" s="33">
        <f t="shared" ca="1" si="18"/>
        <v>11</v>
      </c>
      <c r="AV33" s="21">
        <v>26</v>
      </c>
      <c r="AW33" s="6" t="str">
        <f t="shared" ca="1" si="7"/>
        <v>apost</v>
      </c>
      <c r="AX33" s="6">
        <f t="shared" ca="1" si="19"/>
        <v>-2256.39212081402</v>
      </c>
      <c r="AY33" s="6" t="str">
        <f t="shared" ca="1" si="8"/>
        <v>abevt</v>
      </c>
      <c r="AZ33" s="6">
        <f t="shared" ca="1" si="20"/>
        <v>-3.596783072506669</v>
      </c>
      <c r="BA33" s="197"/>
      <c r="BB33" s="36">
        <f t="shared" si="21"/>
        <v>0.74718813996720479</v>
      </c>
      <c r="BC33" s="36">
        <f ca="1"/>
        <v>-9.1735909122209982</v>
      </c>
      <c r="BD33" s="33">
        <f t="shared" ca="1" si="22"/>
        <v>16</v>
      </c>
      <c r="BE33" s="203">
        <f ca="1"/>
        <v>-6.8543983305224612E-2</v>
      </c>
      <c r="BF33" s="33">
        <f t="shared" ca="1" si="23"/>
        <v>23</v>
      </c>
      <c r="BG33" s="36">
        <f t="shared" si="9"/>
        <v>1.1222338006142321</v>
      </c>
      <c r="BH33" s="42">
        <f ca="1"/>
        <v>-7.3339070014359633</v>
      </c>
      <c r="BI33" s="33">
        <f t="shared" ca="1" si="24"/>
        <v>8</v>
      </c>
      <c r="BJ33" s="203">
        <f ca="1"/>
        <v>-8.2303583275728065E-2</v>
      </c>
      <c r="BK33" s="33">
        <f t="shared" ca="1" si="25"/>
        <v>11</v>
      </c>
      <c r="BL33" s="204">
        <v>26</v>
      </c>
      <c r="BM33" s="6" t="str">
        <f t="shared" ca="1" si="10"/>
        <v>apost</v>
      </c>
      <c r="BN33" s="42">
        <f t="shared" ca="1" si="11"/>
        <v>-6.3498774450631804E-2</v>
      </c>
      <c r="BO33" s="6" t="str">
        <f t="shared" ca="1" si="26"/>
        <v>abevt</v>
      </c>
      <c r="BP33" s="42">
        <f t="shared" ca="1" si="27"/>
        <v>-2.3745844540216998E-2</v>
      </c>
      <c r="BQ33" s="205">
        <v>26</v>
      </c>
      <c r="BR33" s="6" t="str">
        <f t="shared" ca="1" si="28"/>
        <v>apost</v>
      </c>
      <c r="BS33" s="6" t="str">
        <f ca="1">VLOOKUP(BR33,Notes!$A$12:$B$206,2,0)</f>
        <v>Post and telecommunication</v>
      </c>
      <c r="BT33" s="42">
        <f t="shared" ca="1" si="29"/>
        <v>-7.2954287448557054</v>
      </c>
      <c r="BU33" s="205">
        <v>26</v>
      </c>
      <c r="BV33" s="6" t="str">
        <f t="shared" ca="1" si="12"/>
        <v>awood</v>
      </c>
      <c r="BW33" s="6" t="str">
        <f ca="1">VLOOKUP(BV33,Notes!$A$12:$B$206,2,0)</f>
        <v>Sawmilling, planing of wood, cork, straw</v>
      </c>
      <c r="BX33" s="42">
        <f t="shared" ca="1" si="30"/>
        <v>-4.9454946942044122</v>
      </c>
    </row>
    <row r="34" spans="1:76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-10025.498457782111</v>
      </c>
      <c r="R34" s="28">
        <v>0</v>
      </c>
      <c r="S34" s="28"/>
      <c r="T34" s="35" t="e">
        <f ca="1"/>
        <v>#DIV/0!</v>
      </c>
      <c r="U34" s="30">
        <f ca="1"/>
        <v>-10.398910133534248</v>
      </c>
      <c r="V34" s="31">
        <v>0</v>
      </c>
      <c r="W34" s="32">
        <f ca="1"/>
        <v>-10.398910133534248</v>
      </c>
      <c r="X34" s="28">
        <f ca="1"/>
        <v>-8192.0255795536505</v>
      </c>
      <c r="Y34" s="28">
        <f t="shared" ca="1" si="31"/>
        <v>-1833.4728782284601</v>
      </c>
      <c r="Z34" s="33">
        <f t="shared" ca="1" si="13"/>
        <v>9</v>
      </c>
      <c r="AA34" s="33">
        <f t="shared" ca="1" si="13"/>
        <v>37</v>
      </c>
      <c r="AB34" s="33">
        <f t="shared" ca="1" si="1"/>
        <v>14</v>
      </c>
      <c r="AC34" s="21">
        <v>27</v>
      </c>
      <c r="AD34" s="6" t="str">
        <f t="shared" ca="1" si="2"/>
        <v>anfme</v>
      </c>
      <c r="AE34" s="6">
        <f t="shared" ca="1" si="14"/>
        <v>-1820.3732104716075</v>
      </c>
      <c r="AF34" s="6" t="str">
        <f t="shared" ca="1" si="3"/>
        <v>acoal</v>
      </c>
      <c r="AG34" s="6">
        <f t="shared" ca="1" si="4"/>
        <v>-2952.7947393092986</v>
      </c>
      <c r="AH34" s="6" t="str">
        <f t="shared" ca="1" si="5"/>
        <v>atrps</v>
      </c>
      <c r="AI34" s="6">
        <f t="shared" ca="1" si="6"/>
        <v>-5008.4606926083979</v>
      </c>
      <c r="AJ34" s="17"/>
      <c r="AK34" s="6">
        <v>31420.028224180081</v>
      </c>
      <c r="AL34" s="6">
        <f ca="1"/>
        <v>-2669.8061006477474</v>
      </c>
      <c r="AM34" s="6">
        <f t="shared" ca="1" si="15"/>
        <v>-597.53439831583592</v>
      </c>
      <c r="AN34" s="6">
        <f ca="1"/>
        <v>-3267.3404989635833</v>
      </c>
      <c r="AO34" s="33">
        <f t="shared" ca="1" si="16"/>
        <v>17</v>
      </c>
      <c r="AP34" s="34">
        <f ca="1"/>
        <v>-0.37521917370915486</v>
      </c>
      <c r="AQ34" s="34">
        <f ca="1"/>
        <v>-0.80269879923894172</v>
      </c>
      <c r="AR34" s="34">
        <f ca="1"/>
        <v>-3.4097509448452956</v>
      </c>
      <c r="AS34" s="34">
        <f ca="1"/>
        <v>-5.5349118448364161</v>
      </c>
      <c r="AT34" s="34">
        <f t="shared" ca="1" si="17"/>
        <v>-10.122580762629809</v>
      </c>
      <c r="AU34" s="33">
        <f t="shared" ca="1" si="18"/>
        <v>12</v>
      </c>
      <c r="AV34" s="21">
        <v>27</v>
      </c>
      <c r="AW34" s="6" t="str">
        <f t="shared" ca="1" si="7"/>
        <v>ainsp</v>
      </c>
      <c r="AX34" s="6">
        <f t="shared" ca="1" si="19"/>
        <v>-2120.8971145764576</v>
      </c>
      <c r="AY34" s="6" t="str">
        <f t="shared" ca="1" si="8"/>
        <v>aknit</v>
      </c>
      <c r="AZ34" s="6">
        <f t="shared" ca="1" si="20"/>
        <v>-3.5044099255058123</v>
      </c>
      <c r="BA34" s="197"/>
      <c r="BB34" s="36">
        <f t="shared" si="21"/>
        <v>0.88421390370744957</v>
      </c>
      <c r="BC34" s="36">
        <f ca="1"/>
        <v>-10.398910133534248</v>
      </c>
      <c r="BD34" s="33">
        <f t="shared" ca="1" si="22"/>
        <v>4</v>
      </c>
      <c r="BE34" s="203">
        <f ca="1"/>
        <v>-9.1948609234752732E-2</v>
      </c>
      <c r="BF34" s="33">
        <f t="shared" ca="1" si="23"/>
        <v>17</v>
      </c>
      <c r="BG34" s="36">
        <f t="shared" si="9"/>
        <v>0.73079717547548551</v>
      </c>
      <c r="BH34" s="42">
        <f ca="1"/>
        <v>-9.1446642519378969</v>
      </c>
      <c r="BI34" s="33">
        <f t="shared" ca="1" si="24"/>
        <v>3</v>
      </c>
      <c r="BJ34" s="203">
        <f ca="1"/>
        <v>-6.6828948059878587E-2</v>
      </c>
      <c r="BK34" s="33">
        <f t="shared" ca="1" si="25"/>
        <v>12</v>
      </c>
      <c r="BL34" s="204">
        <v>27</v>
      </c>
      <c r="BM34" s="6" t="str">
        <f t="shared" ca="1" si="10"/>
        <v>ainsp</v>
      </c>
      <c r="BN34" s="42">
        <f t="shared" ca="1" si="11"/>
        <v>-5.9685710772159978E-2</v>
      </c>
      <c r="BO34" s="6" t="str">
        <f t="shared" ca="1" si="26"/>
        <v>aknit</v>
      </c>
      <c r="BP34" s="42">
        <f t="shared" ca="1" si="27"/>
        <v>-2.3136000036349195E-2</v>
      </c>
      <c r="BQ34" s="205">
        <v>27</v>
      </c>
      <c r="BR34" s="6" t="str">
        <f t="shared" ca="1" si="28"/>
        <v>ainsp</v>
      </c>
      <c r="BS34" s="6" t="str">
        <f ca="1">VLOOKUP(BR34,Notes!$A$12:$B$206,2,0)</f>
        <v>Insurance and pension funding</v>
      </c>
      <c r="BT34" s="42">
        <f t="shared" ca="1" si="29"/>
        <v>-7.2930657039925499</v>
      </c>
      <c r="BU34" s="205">
        <v>27</v>
      </c>
      <c r="BV34" s="6" t="str">
        <f t="shared" ca="1" si="12"/>
        <v>apetr</v>
      </c>
      <c r="BW34" s="6" t="str">
        <f ca="1">VLOOKUP(BV34,Notes!$A$12:$B$206,2,0)</f>
        <v>Coke oven, petroleum refineries</v>
      </c>
      <c r="BX34" s="42">
        <f t="shared" ca="1" si="30"/>
        <v>-4.9145281131905527</v>
      </c>
    </row>
    <row r="35" spans="1:76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-4647.9137663376578</v>
      </c>
      <c r="R35" s="28">
        <v>0</v>
      </c>
      <c r="S35" s="28"/>
      <c r="T35" s="35" t="e">
        <f ca="1"/>
        <v>#DIV/0!</v>
      </c>
      <c r="U35" s="30">
        <f ca="1"/>
        <v>-9.2626593928163494</v>
      </c>
      <c r="V35" s="31">
        <v>0</v>
      </c>
      <c r="W35" s="32">
        <f ca="1"/>
        <v>-9.2626593928163494</v>
      </c>
      <c r="X35" s="28">
        <f ca="1"/>
        <v>-2801.224259040569</v>
      </c>
      <c r="Y35" s="28">
        <f t="shared" ca="1" si="31"/>
        <v>-1846.6895072970888</v>
      </c>
      <c r="Z35" s="33">
        <f t="shared" ca="1" si="13"/>
        <v>18</v>
      </c>
      <c r="AA35" s="33">
        <f t="shared" ca="1" si="13"/>
        <v>36</v>
      </c>
      <c r="AB35" s="33">
        <f t="shared" ca="1" si="1"/>
        <v>31</v>
      </c>
      <c r="AC35" s="21">
        <v>28</v>
      </c>
      <c r="AD35" s="6" t="str">
        <f t="shared" ca="1" si="2"/>
        <v>aomin</v>
      </c>
      <c r="AE35" s="6">
        <f t="shared" ca="1" si="14"/>
        <v>-1752.4621324922623</v>
      </c>
      <c r="AF35" s="6" t="str">
        <f t="shared" ca="1" si="3"/>
        <v>awood</v>
      </c>
      <c r="AG35" s="6">
        <f t="shared" ca="1" si="4"/>
        <v>-2868.727348528726</v>
      </c>
      <c r="AH35" s="6" t="str">
        <f t="shared" ca="1" si="5"/>
        <v>anfme</v>
      </c>
      <c r="AI35" s="6">
        <f t="shared" ca="1" si="6"/>
        <v>-4922.223782148576</v>
      </c>
      <c r="AJ35" s="17"/>
      <c r="AK35" s="6">
        <v>7488.4574357530018</v>
      </c>
      <c r="AL35" s="6">
        <f ca="1"/>
        <v>-418.04003641046967</v>
      </c>
      <c r="AM35" s="6">
        <f t="shared" ca="1" si="15"/>
        <v>-275.59026963936009</v>
      </c>
      <c r="AN35" s="6">
        <f ca="1"/>
        <v>-693.63030604982976</v>
      </c>
      <c r="AO35" s="33">
        <f t="shared" ca="1" si="16"/>
        <v>40</v>
      </c>
      <c r="AP35" s="34">
        <f ca="1"/>
        <v>-8.1636576072635664E-2</v>
      </c>
      <c r="AQ35" s="34">
        <f ca="1"/>
        <v>-0.23999477171719555</v>
      </c>
      <c r="AR35" s="34">
        <f ca="1"/>
        <v>-0.48774655935134703</v>
      </c>
      <c r="AS35" s="34">
        <f ca="1"/>
        <v>-1.0271963937466229</v>
      </c>
      <c r="AT35" s="34">
        <f t="shared" ca="1" si="17"/>
        <v>-1.836574300887801</v>
      </c>
      <c r="AU35" s="33">
        <f t="shared" ca="1" si="18"/>
        <v>41</v>
      </c>
      <c r="AV35" s="21">
        <v>28</v>
      </c>
      <c r="AW35" s="6" t="str">
        <f t="shared" ca="1" si="7"/>
        <v>abisc</v>
      </c>
      <c r="AX35" s="6">
        <f t="shared" ca="1" si="19"/>
        <v>-1894.0002614438863</v>
      </c>
      <c r="AY35" s="6" t="str">
        <f t="shared" ca="1" si="8"/>
        <v>aprnt</v>
      </c>
      <c r="AZ35" s="6">
        <f t="shared" ca="1" si="20"/>
        <v>-3.1024948856869434</v>
      </c>
      <c r="BA35" s="197"/>
      <c r="BB35" s="36">
        <f t="shared" si="21"/>
        <v>0.21073813603129024</v>
      </c>
      <c r="BC35" s="36">
        <f ca="1"/>
        <v>-9.2626593928163494</v>
      </c>
      <c r="BD35" s="33">
        <f t="shared" ca="1" si="22"/>
        <v>14</v>
      </c>
      <c r="BE35" s="203">
        <f ca="1"/>
        <v>-1.9519955751348402E-2</v>
      </c>
      <c r="BF35" s="33">
        <f t="shared" ca="1" si="23"/>
        <v>40</v>
      </c>
      <c r="BG35" s="36">
        <f t="shared" si="9"/>
        <v>0.20956605537966067</v>
      </c>
      <c r="BH35" s="42">
        <f ca="1"/>
        <v>-5.785766981669342</v>
      </c>
      <c r="BI35" s="33">
        <f t="shared" ca="1" si="24"/>
        <v>15</v>
      </c>
      <c r="BJ35" s="203">
        <f ca="1"/>
        <v>-1.2125003636943294E-2</v>
      </c>
      <c r="BK35" s="33">
        <f t="shared" ca="1" si="25"/>
        <v>41</v>
      </c>
      <c r="BL35" s="204">
        <v>28</v>
      </c>
      <c r="BM35" s="6" t="str">
        <f t="shared" ca="1" si="10"/>
        <v>abisc</v>
      </c>
      <c r="BN35" s="42">
        <f t="shared" ca="1" si="11"/>
        <v>-5.3300441134085927E-2</v>
      </c>
      <c r="BO35" s="6" t="str">
        <f t="shared" ca="1" si="26"/>
        <v>aprnt</v>
      </c>
      <c r="BP35" s="42">
        <f t="shared" ca="1" si="27"/>
        <v>-2.0482570051409146E-2</v>
      </c>
      <c r="BQ35" s="205">
        <v>28</v>
      </c>
      <c r="BR35" s="6" t="str">
        <f t="shared" ca="1" si="28"/>
        <v>abisc</v>
      </c>
      <c r="BS35" s="6" t="str">
        <f ca="1">VLOOKUP(BR35,Notes!$A$12:$B$206,2,0)</f>
        <v>Basic iron and steel, casting of metals</v>
      </c>
      <c r="BT35" s="42">
        <f t="shared" ca="1" si="29"/>
        <v>-7.2717518701528734</v>
      </c>
      <c r="BU35" s="205">
        <v>28</v>
      </c>
      <c r="BV35" s="6" t="str">
        <f t="shared" ca="1" si="12"/>
        <v>areal</v>
      </c>
      <c r="BW35" s="6" t="str">
        <f ca="1">VLOOKUP(BV35,Notes!$A$12:$B$206,2,0)</f>
        <v>Real estate activities</v>
      </c>
      <c r="BX35" s="42">
        <f t="shared" ca="1" si="30"/>
        <v>-4.875626509128689</v>
      </c>
    </row>
    <row r="36" spans="1:76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-740.0405331824137</v>
      </c>
      <c r="R36" s="28">
        <v>0</v>
      </c>
      <c r="S36" s="28"/>
      <c r="T36" s="35" t="e">
        <f ca="1"/>
        <v>#DIV/0!</v>
      </c>
      <c r="U36" s="30">
        <f ca="1"/>
        <v>-5.2650154918110044</v>
      </c>
      <c r="V36" s="31">
        <v>0</v>
      </c>
      <c r="W36" s="32">
        <f ca="1"/>
        <v>-5.2650154918110044</v>
      </c>
      <c r="X36" s="28">
        <f ca="1"/>
        <v>-229.33842569876643</v>
      </c>
      <c r="Y36" s="28">
        <f t="shared" ca="1" si="31"/>
        <v>-510.7021074836473</v>
      </c>
      <c r="Z36" s="33">
        <f t="shared" ca="1" si="13"/>
        <v>48</v>
      </c>
      <c r="AA36" s="33">
        <f t="shared" ca="1" si="13"/>
        <v>48</v>
      </c>
      <c r="AB36" s="33">
        <f t="shared" ca="1" si="1"/>
        <v>53</v>
      </c>
      <c r="AC36" s="21">
        <v>29</v>
      </c>
      <c r="AD36" s="6" t="str">
        <f t="shared" ca="1" si="2"/>
        <v>aknit</v>
      </c>
      <c r="AE36" s="6">
        <f t="shared" ca="1" si="14"/>
        <v>-1597.5865953421865</v>
      </c>
      <c r="AF36" s="6" t="str">
        <f t="shared" ca="1" si="3"/>
        <v>abevt</v>
      </c>
      <c r="AG36" s="6">
        <f t="shared" ca="1" si="4"/>
        <v>-2758.9219320201473</v>
      </c>
      <c r="AH36" s="6" t="str">
        <f t="shared" ca="1" si="5"/>
        <v>agold</v>
      </c>
      <c r="AI36" s="6">
        <f t="shared" ca="1" si="6"/>
        <v>-4829.3099258204684</v>
      </c>
      <c r="AJ36" s="17"/>
      <c r="AK36" s="6">
        <v>4004.303818894839</v>
      </c>
      <c r="AL36" s="6">
        <f ca="1"/>
        <v>-65.335315751720898</v>
      </c>
      <c r="AM36" s="6">
        <f t="shared" ca="1" si="15"/>
        <v>-145.49190065227208</v>
      </c>
      <c r="AN36" s="6">
        <f ca="1"/>
        <v>-210.82721640399296</v>
      </c>
      <c r="AO36" s="33">
        <f t="shared" ca="1" si="16"/>
        <v>52</v>
      </c>
      <c r="AP36" s="34">
        <f ca="1"/>
        <v>-1.4615096484388527E-3</v>
      </c>
      <c r="AQ36" s="34">
        <f ca="1"/>
        <v>-6.1501956928454393E-2</v>
      </c>
      <c r="AR36" s="34">
        <f ca="1"/>
        <v>-1.2461687462668462E-2</v>
      </c>
      <c r="AS36" s="34">
        <f ca="1"/>
        <v>-4.6686417418122725E-2</v>
      </c>
      <c r="AT36" s="34">
        <f t="shared" ca="1" si="17"/>
        <v>-0.12211157145768443</v>
      </c>
      <c r="AU36" s="33">
        <f t="shared" ca="1" si="18"/>
        <v>60</v>
      </c>
      <c r="AV36" s="21">
        <v>29</v>
      </c>
      <c r="AW36" s="6" t="str">
        <f t="shared" ca="1" si="7"/>
        <v>aomnf</v>
      </c>
      <c r="AX36" s="6">
        <f t="shared" ca="1" si="19"/>
        <v>-1810.931151695364</v>
      </c>
      <c r="AY36" s="6" t="str">
        <f t="shared" ca="1" si="8"/>
        <v>awood</v>
      </c>
      <c r="AZ36" s="6">
        <f t="shared" ca="1" si="20"/>
        <v>-3.0170114681170208</v>
      </c>
      <c r="BA36" s="197"/>
      <c r="BB36" s="36">
        <f t="shared" si="21"/>
        <v>0.11268803089778412</v>
      </c>
      <c r="BC36" s="36">
        <f ca="1"/>
        <v>-5.2650154918110053</v>
      </c>
      <c r="BD36" s="33">
        <f t="shared" ca="1" si="22"/>
        <v>44</v>
      </c>
      <c r="BE36" s="203">
        <f ca="1"/>
        <v>-5.9330422841851064E-3</v>
      </c>
      <c r="BF36" s="33">
        <f t="shared" ca="1" si="23"/>
        <v>52</v>
      </c>
      <c r="BG36" s="36">
        <f t="shared" si="9"/>
        <v>3.355718875655421E-2</v>
      </c>
      <c r="BH36" s="42">
        <f ca="1"/>
        <v>-2.4023961545161021</v>
      </c>
      <c r="BI36" s="33">
        <f t="shared" ca="1" si="24"/>
        <v>53</v>
      </c>
      <c r="BJ36" s="203">
        <f ca="1"/>
        <v>-8.0617661225116809E-4</v>
      </c>
      <c r="BK36" s="33">
        <f t="shared" ca="1" si="25"/>
        <v>60</v>
      </c>
      <c r="BL36" s="204">
        <v>29</v>
      </c>
      <c r="BM36" s="6" t="str">
        <f t="shared" ca="1" si="10"/>
        <v>aomnf</v>
      </c>
      <c r="BN36" s="42">
        <f t="shared" ca="1" si="11"/>
        <v>-5.0962732800911438E-2</v>
      </c>
      <c r="BO36" s="6" t="str">
        <f t="shared" ca="1" si="26"/>
        <v>awood</v>
      </c>
      <c r="BP36" s="42">
        <f t="shared" ca="1" si="27"/>
        <v>-1.9918211316544667E-2</v>
      </c>
      <c r="BQ36" s="205">
        <v>29</v>
      </c>
      <c r="BR36" s="6" t="str">
        <f t="shared" ca="1" si="28"/>
        <v>aomnf</v>
      </c>
      <c r="BS36" s="6" t="str">
        <f ca="1">VLOOKUP(BR36,Notes!$A$12:$B$206,2,0)</f>
        <v>Manufacturing n.e.c, recycling</v>
      </c>
      <c r="BT36" s="42">
        <f t="shared" ca="1" si="29"/>
        <v>-6.9768205778499395</v>
      </c>
      <c r="BU36" s="205">
        <v>29</v>
      </c>
      <c r="BV36" s="6" t="str">
        <f t="shared" ca="1" si="12"/>
        <v>aoact</v>
      </c>
      <c r="BW36" s="6" t="str">
        <f ca="1">VLOOKUP(BV36,Notes!$A$12:$B$206,2,0)</f>
        <v>Other activities</v>
      </c>
      <c r="BX36" s="42">
        <f t="shared" ca="1" si="30"/>
        <v>-4.8706744969506159</v>
      </c>
    </row>
    <row r="37" spans="1:76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-501.77355832662585</v>
      </c>
      <c r="R37" s="28">
        <v>0</v>
      </c>
      <c r="S37" s="28"/>
      <c r="T37" s="35" t="e">
        <f ca="1"/>
        <v>#DIV/0!</v>
      </c>
      <c r="U37" s="30">
        <f ca="1"/>
        <v>-5.2369030846964986</v>
      </c>
      <c r="V37" s="31">
        <v>0</v>
      </c>
      <c r="W37" s="32">
        <f ca="1"/>
        <v>-5.2369030846964986</v>
      </c>
      <c r="X37" s="28">
        <f ca="1"/>
        <v>-434.25267987348644</v>
      </c>
      <c r="Y37" s="28">
        <f t="shared" ca="1" si="31"/>
        <v>-67.520878453139403</v>
      </c>
      <c r="Z37" s="33">
        <f t="shared" ca="1" si="13"/>
        <v>43</v>
      </c>
      <c r="AA37" s="33">
        <f t="shared" ca="1" si="13"/>
        <v>59</v>
      </c>
      <c r="AB37" s="33">
        <f t="shared" ca="1" si="1"/>
        <v>55</v>
      </c>
      <c r="AC37" s="21">
        <v>30</v>
      </c>
      <c r="AD37" s="6" t="str">
        <f t="shared" ca="1" si="2"/>
        <v>aofin</v>
      </c>
      <c r="AE37" s="6">
        <f t="shared" ca="1" si="14"/>
        <v>-1167.7973045936606</v>
      </c>
      <c r="AF37" s="6" t="str">
        <f t="shared" ca="1" si="3"/>
        <v>aheal</v>
      </c>
      <c r="AG37" s="6">
        <f t="shared" ca="1" si="4"/>
        <v>-2409.8780678398471</v>
      </c>
      <c r="AH37" s="6" t="str">
        <f t="shared" ca="1" si="5"/>
        <v>apapr</v>
      </c>
      <c r="AI37" s="6">
        <f t="shared" ca="1" si="6"/>
        <v>-4698.6386776634936</v>
      </c>
      <c r="AJ37" s="17"/>
      <c r="AK37" s="6">
        <v>3260.8015679417335</v>
      </c>
      <c r="AL37" s="6">
        <f ca="1"/>
        <v>-147.7861186984012</v>
      </c>
      <c r="AM37" s="6">
        <f t="shared" ca="1" si="15"/>
        <v>-22.978899198971249</v>
      </c>
      <c r="AN37" s="6">
        <f ca="1"/>
        <v>-170.76501789737245</v>
      </c>
      <c r="AO37" s="33">
        <f t="shared" ca="1" si="16"/>
        <v>55</v>
      </c>
      <c r="AP37" s="34">
        <f ca="1"/>
        <v>0</v>
      </c>
      <c r="AQ37" s="34">
        <f ca="1"/>
        <v>-2.9716611832285047E-2</v>
      </c>
      <c r="AR37" s="34">
        <f ca="1"/>
        <v>-0.14296542051865135</v>
      </c>
      <c r="AS37" s="34">
        <f ca="1"/>
        <v>-0.26957594685272968</v>
      </c>
      <c r="AT37" s="34">
        <f t="shared" ca="1" si="17"/>
        <v>-0.44225797920366605</v>
      </c>
      <c r="AU37" s="33">
        <f t="shared" ca="1" si="18"/>
        <v>57</v>
      </c>
      <c r="AV37" s="21">
        <v>30</v>
      </c>
      <c r="AW37" s="6" t="str">
        <f t="shared" ca="1" si="7"/>
        <v>aatrp</v>
      </c>
      <c r="AX37" s="6">
        <f t="shared" ca="1" si="19"/>
        <v>-1545.5003646225437</v>
      </c>
      <c r="AY37" s="6" t="str">
        <f t="shared" ca="1" si="8"/>
        <v>afurn</v>
      </c>
      <c r="AZ37" s="6">
        <f t="shared" ca="1" si="20"/>
        <v>-2.9783661750752506</v>
      </c>
      <c r="BA37" s="197"/>
      <c r="BB37" s="36">
        <f t="shared" si="21"/>
        <v>9.1764592413263887E-2</v>
      </c>
      <c r="BC37" s="36">
        <f ca="1"/>
        <v>-5.2369030846964995</v>
      </c>
      <c r="BD37" s="33">
        <f t="shared" ca="1" si="22"/>
        <v>46</v>
      </c>
      <c r="BE37" s="203">
        <f ca="1"/>
        <v>-4.8056227707493869E-3</v>
      </c>
      <c r="BF37" s="33">
        <f t="shared" ca="1" si="23"/>
        <v>55</v>
      </c>
      <c r="BG37" s="36">
        <f t="shared" si="9"/>
        <v>0.1240742095698275</v>
      </c>
      <c r="BH37" s="42">
        <f ca="1"/>
        <v>-2.3532471132785902</v>
      </c>
      <c r="BI37" s="33">
        <f t="shared" ca="1" si="24"/>
        <v>55</v>
      </c>
      <c r="BJ37" s="203">
        <f ca="1"/>
        <v>-2.919772755025194E-3</v>
      </c>
      <c r="BK37" s="33">
        <f t="shared" ca="1" si="25"/>
        <v>57</v>
      </c>
      <c r="BL37" s="204">
        <v>30</v>
      </c>
      <c r="BM37" s="6" t="str">
        <f t="shared" ca="1" si="10"/>
        <v>aatrp</v>
      </c>
      <c r="BN37" s="42">
        <f t="shared" ca="1" si="11"/>
        <v>-4.3493051655902733E-2</v>
      </c>
      <c r="BO37" s="6" t="str">
        <f t="shared" ca="1" si="26"/>
        <v>afurn</v>
      </c>
      <c r="BP37" s="42">
        <f t="shared" ca="1" si="27"/>
        <v>-1.966307635224962E-2</v>
      </c>
      <c r="BQ37" s="205">
        <v>30</v>
      </c>
      <c r="BR37" s="6" t="str">
        <f t="shared" ca="1" si="28"/>
        <v>aatrp</v>
      </c>
      <c r="BS37" s="6" t="str">
        <f ca="1">VLOOKUP(BR37,Notes!$A$12:$B$206,2,0)</f>
        <v>Air transport</v>
      </c>
      <c r="BT37" s="42">
        <f t="shared" ca="1" si="29"/>
        <v>-6.959699046278554</v>
      </c>
      <c r="BU37" s="205">
        <v>30</v>
      </c>
      <c r="BV37" s="6" t="str">
        <f t="shared" ca="1" si="12"/>
        <v>apapr</v>
      </c>
      <c r="BW37" s="6" t="str">
        <f ca="1">VLOOKUP(BV37,Notes!$A$12:$B$206,2,0)</f>
        <v>Paper</v>
      </c>
      <c r="BX37" s="42">
        <f t="shared" ca="1" si="30"/>
        <v>-4.5936653251946442</v>
      </c>
    </row>
    <row r="38" spans="1:76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-17776.26990752327</v>
      </c>
      <c r="R38" s="28">
        <v>0</v>
      </c>
      <c r="S38" s="28"/>
      <c r="T38" s="35" t="e">
        <f ca="1"/>
        <v>#DIV/0!</v>
      </c>
      <c r="U38" s="30">
        <f ca="1"/>
        <v>-9.4798712391811684</v>
      </c>
      <c r="V38" s="31">
        <v>0</v>
      </c>
      <c r="W38" s="32">
        <f ca="1"/>
        <v>-9.4798712391811684</v>
      </c>
      <c r="X38" s="28">
        <f ca="1"/>
        <v>-13257.354216739259</v>
      </c>
      <c r="Y38" s="28">
        <f t="shared" ca="1" si="31"/>
        <v>-4518.9156907840115</v>
      </c>
      <c r="Z38" s="33">
        <f t="shared" ca="1" si="13"/>
        <v>4</v>
      </c>
      <c r="AA38" s="33">
        <f t="shared" ca="1" si="13"/>
        <v>19</v>
      </c>
      <c r="AB38" s="33">
        <f t="shared" ca="1" si="1"/>
        <v>7</v>
      </c>
      <c r="AC38" s="21">
        <v>31</v>
      </c>
      <c r="AD38" s="6" t="str">
        <f t="shared" ca="1" si="2"/>
        <v>awood</v>
      </c>
      <c r="AE38" s="6">
        <f t="shared" ca="1" si="14"/>
        <v>-1129.8482306110695</v>
      </c>
      <c r="AF38" s="6" t="str">
        <f t="shared" ca="1" si="3"/>
        <v>ainsp</v>
      </c>
      <c r="AG38" s="6">
        <f t="shared" ca="1" si="4"/>
        <v>-2324.6340213212784</v>
      </c>
      <c r="AH38" s="6" t="str">
        <f t="shared" ca="1" si="5"/>
        <v>aemch</v>
      </c>
      <c r="AI38" s="6">
        <f t="shared" ca="1" si="6"/>
        <v>-4647.9137663376578</v>
      </c>
      <c r="AJ38" s="17"/>
      <c r="AK38" s="6">
        <v>25366.777483814796</v>
      </c>
      <c r="AL38" s="6">
        <f ca="1"/>
        <v>-1793.428067239968</v>
      </c>
      <c r="AM38" s="6">
        <f t="shared" ca="1" si="15"/>
        <v>-611.30977575527572</v>
      </c>
      <c r="AN38" s="6">
        <f ca="1"/>
        <v>-2404.7378429952437</v>
      </c>
      <c r="AO38" s="33">
        <f t="shared" ca="1" si="16"/>
        <v>24</v>
      </c>
      <c r="AP38" s="34">
        <f ca="1"/>
        <v>-0.33878322981280018</v>
      </c>
      <c r="AQ38" s="34">
        <f ca="1"/>
        <v>-1.167822464971821</v>
      </c>
      <c r="AR38" s="34">
        <f ca="1"/>
        <v>-2.9941685511968394</v>
      </c>
      <c r="AS38" s="34">
        <f ca="1"/>
        <v>-3.6831002595002627</v>
      </c>
      <c r="AT38" s="34">
        <f t="shared" ca="1" si="17"/>
        <v>-8.1838745054817235</v>
      </c>
      <c r="AU38" s="33">
        <f t="shared" ca="1" si="18"/>
        <v>15</v>
      </c>
      <c r="AV38" s="21">
        <v>31</v>
      </c>
      <c r="AW38" s="6" t="str">
        <f t="shared" ca="1" si="7"/>
        <v>awood</v>
      </c>
      <c r="AX38" s="6">
        <f t="shared" ca="1" si="19"/>
        <v>-1524.5341222012155</v>
      </c>
      <c r="AY38" s="6" t="str">
        <f t="shared" ca="1" si="8"/>
        <v>aelcg</v>
      </c>
      <c r="AZ38" s="6">
        <f t="shared" ca="1" si="20"/>
        <v>-2.7959613959906058</v>
      </c>
      <c r="BA38" s="197"/>
      <c r="BB38" s="36">
        <f t="shared" si="21"/>
        <v>0.71386496483732642</v>
      </c>
      <c r="BC38" s="36">
        <f ca="1"/>
        <v>-9.4798712391811701</v>
      </c>
      <c r="BD38" s="33">
        <f t="shared" ca="1" si="22"/>
        <v>12</v>
      </c>
      <c r="BE38" s="203">
        <f ca="1"/>
        <v>-6.7673479488204485E-2</v>
      </c>
      <c r="BF38" s="33">
        <f t="shared" ca="1" si="23"/>
        <v>24</v>
      </c>
      <c r="BG38" s="36">
        <f t="shared" si="9"/>
        <v>0.75912447464808075</v>
      </c>
      <c r="BH38" s="42">
        <f ca="1"/>
        <v>-7.1173667011138306</v>
      </c>
      <c r="BI38" s="33">
        <f t="shared" ca="1" si="24"/>
        <v>10</v>
      </c>
      <c r="BJ38" s="203">
        <f ca="1"/>
        <v>-5.4029672578607801E-2</v>
      </c>
      <c r="BK38" s="33">
        <f t="shared" ca="1" si="25"/>
        <v>15</v>
      </c>
      <c r="BL38" s="204">
        <v>31</v>
      </c>
      <c r="BM38" s="6" t="str">
        <f t="shared" ca="1" si="10"/>
        <v>awood</v>
      </c>
      <c r="BN38" s="42">
        <f t="shared" ca="1" si="11"/>
        <v>-4.2903025354043056E-2</v>
      </c>
      <c r="BO38" s="6" t="str">
        <f t="shared" ca="1" si="26"/>
        <v>aelcg</v>
      </c>
      <c r="BP38" s="42">
        <f t="shared" ca="1" si="27"/>
        <v>-1.8458845949630986E-2</v>
      </c>
      <c r="BQ38" s="205">
        <v>31</v>
      </c>
      <c r="BR38" s="6" t="str">
        <f t="shared" ca="1" si="28"/>
        <v>awood</v>
      </c>
      <c r="BS38" s="6" t="str">
        <f ca="1">VLOOKUP(BR38,Notes!$A$12:$B$206,2,0)</f>
        <v>Sawmilling, planing of wood, cork, straw</v>
      </c>
      <c r="BT38" s="42">
        <f t="shared" ca="1" si="29"/>
        <v>-6.8180855054206067</v>
      </c>
      <c r="BU38" s="205">
        <v>31</v>
      </c>
      <c r="BV38" s="6" t="str">
        <f t="shared" ca="1" si="12"/>
        <v>aglss</v>
      </c>
      <c r="BW38" s="6" t="str">
        <f ca="1">VLOOKUP(BV38,Notes!$A$12:$B$206,2,0)</f>
        <v>Glass</v>
      </c>
      <c r="BX38" s="42">
        <f t="shared" ca="1" si="30"/>
        <v>-4.1739306144200805</v>
      </c>
    </row>
    <row r="39" spans="1:76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-2179.5099276537312</v>
      </c>
      <c r="R39" s="28">
        <v>0</v>
      </c>
      <c r="S39" s="28"/>
      <c r="T39" s="35" t="e">
        <f ca="1"/>
        <v>#DIV/0!</v>
      </c>
      <c r="U39" s="30">
        <f ca="1"/>
        <v>-11.715302596532972</v>
      </c>
      <c r="V39" s="31">
        <v>0</v>
      </c>
      <c r="W39" s="32">
        <f ca="1"/>
        <v>-11.715302596532972</v>
      </c>
      <c r="X39" s="28">
        <f ca="1"/>
        <v>-1945.3506356559944</v>
      </c>
      <c r="Y39" s="28">
        <f t="shared" ca="1" si="31"/>
        <v>-234.15929199773677</v>
      </c>
      <c r="Z39" s="33">
        <f t="shared" ca="1" si="13"/>
        <v>24</v>
      </c>
      <c r="AA39" s="33">
        <f t="shared" ca="1" si="13"/>
        <v>54</v>
      </c>
      <c r="AB39" s="33">
        <f t="shared" ca="1" si="1"/>
        <v>42</v>
      </c>
      <c r="AC39" s="21">
        <v>32</v>
      </c>
      <c r="AD39" s="6" t="str">
        <f t="shared" ca="1" si="2"/>
        <v>afins</v>
      </c>
      <c r="AE39" s="6">
        <f t="shared" ca="1" si="14"/>
        <v>-931.19762816444768</v>
      </c>
      <c r="AF39" s="6" t="str">
        <f t="shared" ca="1" si="3"/>
        <v>aprnt</v>
      </c>
      <c r="AG39" s="6">
        <f t="shared" ca="1" si="4"/>
        <v>-2137.1277608511728</v>
      </c>
      <c r="AH39" s="6" t="str">
        <f t="shared" ca="1" si="5"/>
        <v>anmmi</v>
      </c>
      <c r="AI39" s="6">
        <f t="shared" ca="1" si="6"/>
        <v>-4624.4072446257805</v>
      </c>
      <c r="AJ39" s="17"/>
      <c r="AK39" s="6">
        <v>5628.1452329343529</v>
      </c>
      <c r="AL39" s="6">
        <f ca="1"/>
        <v>-588.51541926975005</v>
      </c>
      <c r="AM39" s="6">
        <f t="shared" ca="1" si="15"/>
        <v>-70.838825340854896</v>
      </c>
      <c r="AN39" s="6">
        <f ca="1"/>
        <v>-659.35424461060495</v>
      </c>
      <c r="AO39" s="33">
        <f t="shared" ca="1" si="16"/>
        <v>41</v>
      </c>
      <c r="AP39" s="34">
        <f ca="1"/>
        <v>0</v>
      </c>
      <c r="AQ39" s="34">
        <f ca="1"/>
        <v>-0.56473870678804605</v>
      </c>
      <c r="AR39" s="34">
        <f ca="1"/>
        <v>-0.39518239371142483</v>
      </c>
      <c r="AS39" s="34">
        <f ca="1"/>
        <v>-0.48866568579911079</v>
      </c>
      <c r="AT39" s="34">
        <f t="shared" ca="1" si="17"/>
        <v>-1.4485867862985817</v>
      </c>
      <c r="AU39" s="33">
        <f t="shared" ca="1" si="18"/>
        <v>46</v>
      </c>
      <c r="AV39" s="21">
        <v>32</v>
      </c>
      <c r="AW39" s="6" t="str">
        <f t="shared" ca="1" si="7"/>
        <v>abchm</v>
      </c>
      <c r="AX39" s="6">
        <f t="shared" ca="1" si="19"/>
        <v>-1318.2680808349266</v>
      </c>
      <c r="AY39" s="6" t="str">
        <f t="shared" ca="1" si="8"/>
        <v>amorg</v>
      </c>
      <c r="AZ39" s="6">
        <f t="shared" ca="1" si="20"/>
        <v>-2.6934967290633982</v>
      </c>
      <c r="BA39" s="197"/>
      <c r="BB39" s="36">
        <f t="shared" si="21"/>
        <v>0.15838573509668519</v>
      </c>
      <c r="BC39" s="36">
        <f ca="1"/>
        <v>-11.715302596532972</v>
      </c>
      <c r="BD39" s="33">
        <f t="shared" ca="1" si="22"/>
        <v>1</v>
      </c>
      <c r="BE39" s="203">
        <f ca="1"/>
        <v>-1.8555368136319795E-2</v>
      </c>
      <c r="BF39" s="33">
        <f t="shared" ca="1" si="23"/>
        <v>41</v>
      </c>
      <c r="BG39" s="36">
        <f t="shared" si="9"/>
        <v>0.10554086648047317</v>
      </c>
      <c r="BH39" s="42">
        <f ca="1"/>
        <v>-9.0614404052769579</v>
      </c>
      <c r="BI39" s="33">
        <f t="shared" ca="1" si="24"/>
        <v>5</v>
      </c>
      <c r="BJ39" s="203">
        <f ca="1"/>
        <v>-9.5635227193410013E-3</v>
      </c>
      <c r="BK39" s="33">
        <f t="shared" ca="1" si="25"/>
        <v>46</v>
      </c>
      <c r="BL39" s="204">
        <v>32</v>
      </c>
      <c r="BM39" s="6" t="str">
        <f t="shared" ca="1" si="10"/>
        <v>abchm</v>
      </c>
      <c r="BN39" s="42">
        <f t="shared" ca="1" si="11"/>
        <v>-3.7098342419404233E-2</v>
      </c>
      <c r="BO39" s="6" t="str">
        <f t="shared" ca="1" si="26"/>
        <v>amorg</v>
      </c>
      <c r="BP39" s="42">
        <f t="shared" ca="1" si="27"/>
        <v>-1.7782377560331408E-2</v>
      </c>
      <c r="BQ39" s="205">
        <v>32</v>
      </c>
      <c r="BR39" s="6" t="str">
        <f t="shared" ca="1" si="28"/>
        <v>abchm</v>
      </c>
      <c r="BS39" s="6" t="str">
        <f ca="1">VLOOKUP(BR39,Notes!$A$12:$B$206,2,0)</f>
        <v>Nuclear fuel, basic chemicals</v>
      </c>
      <c r="BT39" s="42">
        <f t="shared" ca="1" si="29"/>
        <v>-6.6843366500121721</v>
      </c>
      <c r="BU39" s="205">
        <v>32</v>
      </c>
      <c r="BV39" s="6" t="str">
        <f t="shared" ca="1" si="12"/>
        <v>afish</v>
      </c>
      <c r="BW39" s="6" t="str">
        <f ca="1">VLOOKUP(BV39,Notes!$A$12:$B$206,2,0)</f>
        <v>Fishing</v>
      </c>
      <c r="BX39" s="42">
        <f t="shared" ca="1" si="30"/>
        <v>-4.1719616831462245</v>
      </c>
    </row>
    <row r="40" spans="1:76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-2080.5220381586619</v>
      </c>
      <c r="R40" s="28">
        <v>0</v>
      </c>
      <c r="S40" s="28"/>
      <c r="T40" s="35" t="e">
        <f ca="1"/>
        <v>#DIV/0!</v>
      </c>
      <c r="U40" s="30">
        <f ca="1"/>
        <v>-10.052014687131837</v>
      </c>
      <c r="V40" s="31">
        <v>0</v>
      </c>
      <c r="W40" s="32">
        <f ca="1"/>
        <v>-10.052014687131837</v>
      </c>
      <c r="X40" s="28">
        <f ca="1"/>
        <v>-1828.210523667685</v>
      </c>
      <c r="Y40" s="28">
        <f t="shared" ca="1" si="31"/>
        <v>-252.31151449097683</v>
      </c>
      <c r="Z40" s="33">
        <f t="shared" ca="1" si="13"/>
        <v>25</v>
      </c>
      <c r="AA40" s="33">
        <f t="shared" ca="1" si="13"/>
        <v>52</v>
      </c>
      <c r="AB40" s="33">
        <f t="shared" ca="1" si="1"/>
        <v>44</v>
      </c>
      <c r="AC40" s="21">
        <v>33</v>
      </c>
      <c r="AD40" s="6" t="str">
        <f t="shared" ref="AD40:AD69" ca="1" si="32">INDEX($A$8:$A$69,MATCH($AC40,$Z$8:$Z$69,0),1)</f>
        <v>apapr</v>
      </c>
      <c r="AE40" s="6">
        <f t="shared" ca="1" si="14"/>
        <v>-910.5619776939028</v>
      </c>
      <c r="AF40" s="6" t="str">
        <f t="shared" ref="AF40:AF69" ca="1" si="33">INDEX($A$8:$A$69,MATCH($AC40,$AA$8:$AA$69,0),1)</f>
        <v>aplas</v>
      </c>
      <c r="AG40" s="6">
        <f t="shared" ca="1" si="4"/>
        <v>-2128.2560771800881</v>
      </c>
      <c r="AH40" s="6" t="str">
        <f t="shared" ref="AH40:AH69" ca="1" si="34">INDEX($A$8:$A$69,MATCH($AC40,$AB$8:$AB$69,0),1)</f>
        <v>aomnf</v>
      </c>
      <c r="AI40" s="6">
        <f t="shared" ca="1" si="6"/>
        <v>-4608.1724064034179</v>
      </c>
      <c r="AJ40" s="17"/>
      <c r="AK40" s="6">
        <v>5033.5644922268402</v>
      </c>
      <c r="AL40" s="6">
        <f ca="1"/>
        <v>-444.61349042673481</v>
      </c>
      <c r="AM40" s="6">
        <f t="shared" ca="1" si="15"/>
        <v>-61.361151618160193</v>
      </c>
      <c r="AN40" s="6">
        <f ca="1"/>
        <v>-505.97464204489501</v>
      </c>
      <c r="AO40" s="33">
        <f t="shared" ca="1" si="16"/>
        <v>46</v>
      </c>
      <c r="AP40" s="34">
        <f ca="1"/>
        <v>-0.48712262492760239</v>
      </c>
      <c r="AQ40" s="34">
        <f ca="1"/>
        <v>-0.84970130117340192</v>
      </c>
      <c r="AR40" s="34">
        <f ca="1"/>
        <v>-0.83166483474871478</v>
      </c>
      <c r="AS40" s="34">
        <f ca="1"/>
        <v>-0.80987741422553128</v>
      </c>
      <c r="AT40" s="34">
        <f t="shared" ca="1" si="17"/>
        <v>-2.9783661750752506</v>
      </c>
      <c r="AU40" s="33">
        <f t="shared" ca="1" si="18"/>
        <v>30</v>
      </c>
      <c r="AV40" s="21">
        <v>33</v>
      </c>
      <c r="AW40" s="6" t="str">
        <f t="shared" ref="AW40:AW69" ca="1" si="35">INDEX($A$8:$A$69,MATCH($AV40,$AO$8:$AO$69,0),1)</f>
        <v>anmmi</v>
      </c>
      <c r="AX40" s="6">
        <f t="shared" ca="1" si="19"/>
        <v>-1238.0738871840808</v>
      </c>
      <c r="AY40" s="6" t="str">
        <f t="shared" ref="AY40:AY69" ca="1" si="36">INDEX($A$8:$A$69,MATCH($AV40,$AU$8:$AU$69,0),1)</f>
        <v>aplas</v>
      </c>
      <c r="AZ40" s="6">
        <f t="shared" ca="1" si="20"/>
        <v>-2.4136210558031661</v>
      </c>
      <c r="BA40" s="197"/>
      <c r="BB40" s="36">
        <f t="shared" si="21"/>
        <v>0.14165320532111791</v>
      </c>
      <c r="BC40" s="36">
        <f ca="1"/>
        <v>-10.052014687131836</v>
      </c>
      <c r="BD40" s="33">
        <f t="shared" ca="1" si="22"/>
        <v>9</v>
      </c>
      <c r="BE40" s="203">
        <f ca="1"/>
        <v>-1.4239001003671788E-2</v>
      </c>
      <c r="BF40" s="33">
        <f t="shared" ca="1" si="23"/>
        <v>46</v>
      </c>
      <c r="BG40" s="36">
        <f t="shared" ref="BG40:BG69" si="37">100*M40/SUM(M$8:M$69)</f>
        <v>0.30690580994454059</v>
      </c>
      <c r="BH40" s="42">
        <f ca="1"/>
        <v>-6.4068765448926612</v>
      </c>
      <c r="BI40" s="33">
        <f t="shared" ca="1" si="24"/>
        <v>12</v>
      </c>
      <c r="BJ40" s="203">
        <f ca="1"/>
        <v>-1.966307635224962E-2</v>
      </c>
      <c r="BK40" s="33">
        <f t="shared" ca="1" si="25"/>
        <v>30</v>
      </c>
      <c r="BL40" s="204">
        <v>33</v>
      </c>
      <c r="BM40" s="6" t="str">
        <f t="shared" ref="BM40:BM69" ca="1" si="38">INDEX($A$8:$A$69,MATCH($BL40,$BF$8:$BF$69,0),1)</f>
        <v>anmmi</v>
      </c>
      <c r="BN40" s="42">
        <f t="shared" ca="1" si="11"/>
        <v>-3.4841539194507207E-2</v>
      </c>
      <c r="BO40" s="6" t="str">
        <f t="shared" ca="1" si="26"/>
        <v>aplas</v>
      </c>
      <c r="BP40" s="42">
        <f t="shared" ca="1" si="27"/>
        <v>-1.5934647493253885E-2</v>
      </c>
      <c r="BQ40" s="205">
        <v>33</v>
      </c>
      <c r="BR40" s="6" t="str">
        <f t="shared" ca="1" si="28"/>
        <v>anmmi</v>
      </c>
      <c r="BS40" s="6" t="str">
        <f ca="1">VLOOKUP(BR40,Notes!$A$12:$B$206,2,0)</f>
        <v>Non-metallic minerals</v>
      </c>
      <c r="BT40" s="42">
        <f t="shared" ca="1" si="29"/>
        <v>-6.5194700256485447</v>
      </c>
      <c r="BU40" s="205">
        <v>33</v>
      </c>
      <c r="BV40" s="6" t="str">
        <f t="shared" ref="BV40:BV69" ca="1" si="39">INDEX($A$8:$A$69,MATCH($BU40,$BI$8:$BI$69,0),1)</f>
        <v>altrp</v>
      </c>
      <c r="BW40" s="6" t="str">
        <f ca="1">VLOOKUP(BV40,Notes!$A$12:$B$206,2,0)</f>
        <v>Land transport, transport via pipe lines</v>
      </c>
      <c r="BX40" s="42">
        <f t="shared" ca="1" si="30"/>
        <v>-3.9776196166237723</v>
      </c>
    </row>
    <row r="41" spans="1:76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-4608.1724064034179</v>
      </c>
      <c r="R41" s="28">
        <v>0</v>
      </c>
      <c r="S41" s="28"/>
      <c r="T41" s="35" t="e">
        <f ca="1"/>
        <v>#DIV/0!</v>
      </c>
      <c r="U41" s="30">
        <f ca="1"/>
        <v>-8.9525685649895212</v>
      </c>
      <c r="V41" s="31">
        <v>0</v>
      </c>
      <c r="W41" s="32">
        <f ca="1"/>
        <v>-8.9525685649895212</v>
      </c>
      <c r="X41" s="28">
        <f ca="1"/>
        <v>-2757.6340034722812</v>
      </c>
      <c r="Y41" s="28">
        <f t="shared" ca="1" si="31"/>
        <v>-1850.5384029311367</v>
      </c>
      <c r="Z41" s="33">
        <f t="shared" ca="1" si="13"/>
        <v>19</v>
      </c>
      <c r="AA41" s="33">
        <f t="shared" ca="1" si="13"/>
        <v>35</v>
      </c>
      <c r="AB41" s="33">
        <f t="shared" ca="1" si="1"/>
        <v>33</v>
      </c>
      <c r="AC41" s="21">
        <v>34</v>
      </c>
      <c r="AD41" s="6" t="str">
        <f t="shared" ca="1" si="32"/>
        <v>atrps</v>
      </c>
      <c r="AE41" s="6">
        <f t="shared" ca="1" si="14"/>
        <v>-891.9594120828001</v>
      </c>
      <c r="AF41" s="6" t="str">
        <f t="shared" ca="1" si="33"/>
        <v>awatd</v>
      </c>
      <c r="AG41" s="6">
        <f t="shared" ca="1" si="4"/>
        <v>-2045.3436205092603</v>
      </c>
      <c r="AH41" s="6" t="str">
        <f t="shared" ca="1" si="34"/>
        <v>ainsp</v>
      </c>
      <c r="AI41" s="6">
        <f t="shared" ca="1" si="6"/>
        <v>-4493.6411547157004</v>
      </c>
      <c r="AJ41" s="17"/>
      <c r="AK41" s="6">
        <v>20228.06235494588</v>
      </c>
      <c r="AL41" s="6">
        <f ca="1"/>
        <v>-1083.7019281055889</v>
      </c>
      <c r="AM41" s="6">
        <f t="shared" ca="1" si="15"/>
        <v>-727.22922358977507</v>
      </c>
      <c r="AN41" s="6">
        <f ca="1"/>
        <v>-1810.931151695364</v>
      </c>
      <c r="AO41" s="33">
        <f t="shared" ca="1" si="16"/>
        <v>29</v>
      </c>
      <c r="AP41" s="34">
        <f ca="1"/>
        <v>-0.11090605460202746</v>
      </c>
      <c r="AQ41" s="34">
        <f ca="1"/>
        <v>-0.14979012369076641</v>
      </c>
      <c r="AR41" s="34">
        <f ca="1"/>
        <v>-0.80061090169429594</v>
      </c>
      <c r="AS41" s="34">
        <f ca="1"/>
        <v>-0.56379216771896823</v>
      </c>
      <c r="AT41" s="34">
        <f t="shared" ca="1" si="17"/>
        <v>-1.625099247706058</v>
      </c>
      <c r="AU41" s="33">
        <f t="shared" ca="1" si="18"/>
        <v>43</v>
      </c>
      <c r="AV41" s="21">
        <v>34</v>
      </c>
      <c r="AW41" s="6" t="str">
        <f t="shared" ca="1" si="35"/>
        <v>apapr</v>
      </c>
      <c r="AX41" s="6">
        <f t="shared" ca="1" si="19"/>
        <v>-1076.9313791957152</v>
      </c>
      <c r="AY41" s="6" t="str">
        <f t="shared" ca="1" si="36"/>
        <v>acoal</v>
      </c>
      <c r="AZ41" s="6">
        <f t="shared" ca="1" si="20"/>
        <v>-2.3887280060768243</v>
      </c>
      <c r="BA41" s="197"/>
      <c r="BB41" s="36">
        <f t="shared" si="21"/>
        <v>0.56925263884835819</v>
      </c>
      <c r="BC41" s="36">
        <f ca="1"/>
        <v>-8.9525685649895212</v>
      </c>
      <c r="BD41" s="33">
        <f t="shared" ca="1" si="22"/>
        <v>17</v>
      </c>
      <c r="BE41" s="203">
        <f ca="1"/>
        <v>-5.0962732800911438E-2</v>
      </c>
      <c r="BF41" s="33">
        <f t="shared" ca="1" si="23"/>
        <v>29</v>
      </c>
      <c r="BG41" s="36">
        <f t="shared" si="37"/>
        <v>0.19270484941060004</v>
      </c>
      <c r="BH41" s="42">
        <f ca="1"/>
        <v>-5.5675050553425294</v>
      </c>
      <c r="BI41" s="33">
        <f t="shared" ca="1" si="24"/>
        <v>18</v>
      </c>
      <c r="BJ41" s="203">
        <f ca="1"/>
        <v>-1.0728852232825365E-2</v>
      </c>
      <c r="BK41" s="33">
        <f t="shared" ca="1" si="25"/>
        <v>43</v>
      </c>
      <c r="BL41" s="204">
        <v>34</v>
      </c>
      <c r="BM41" s="6" t="str">
        <f t="shared" ca="1" si="38"/>
        <v>apapr</v>
      </c>
      <c r="BN41" s="42">
        <f t="shared" ca="1" si="11"/>
        <v>-3.0306710485093459E-2</v>
      </c>
      <c r="BO41" s="6" t="str">
        <f t="shared" ref="BO41:BO69" ca="1" si="40">INDEX($A$8:$A$69,MATCH($AV41,$AU$8:$AU$69,0),1)</f>
        <v>acoal</v>
      </c>
      <c r="BP41" s="42">
        <f t="shared" ca="1" si="27"/>
        <v>-1.57703043908155E-2</v>
      </c>
      <c r="BQ41" s="205">
        <v>34</v>
      </c>
      <c r="BR41" s="6" t="str">
        <f t="shared" ref="BR41:BR69" ca="1" si="41">INDEX($A$8:$A$69,MATCH($BL41,$BF$8:$BF$69,0),1)</f>
        <v>apapr</v>
      </c>
      <c r="BS41" s="6" t="str">
        <f ca="1">VLOOKUP(BR41,Notes!$A$12:$B$206,2,0)</f>
        <v>Paper</v>
      </c>
      <c r="BT41" s="42">
        <f t="shared" ca="1" si="29"/>
        <v>-6.5049294134720856</v>
      </c>
      <c r="BU41" s="205">
        <v>34</v>
      </c>
      <c r="BV41" s="6" t="str">
        <f t="shared" ca="1" si="39"/>
        <v>aagri</v>
      </c>
      <c r="BW41" s="6" t="str">
        <f ca="1">VLOOKUP(BV41,Notes!$A$12:$B$206,2,0)</f>
        <v>Agriculture</v>
      </c>
      <c r="BX41" s="42">
        <f t="shared" ca="1" si="30"/>
        <v>-3.9200784637240433</v>
      </c>
    </row>
    <row r="42" spans="1:76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-6430.407161470901</v>
      </c>
      <c r="R42" s="28">
        <v>0</v>
      </c>
      <c r="S42" s="28"/>
      <c r="T42" s="35" t="e">
        <f ca="1"/>
        <v>#DIV/0!</v>
      </c>
      <c r="U42" s="30">
        <f ca="1"/>
        <v>-3.6187906767774747</v>
      </c>
      <c r="V42" s="31">
        <v>0</v>
      </c>
      <c r="W42" s="32">
        <f ca="1"/>
        <v>-3.6187906767774747</v>
      </c>
      <c r="X42" s="28">
        <f ca="1"/>
        <v>-333.7495271504427</v>
      </c>
      <c r="Y42" s="28">
        <f t="shared" ca="1" si="31"/>
        <v>-6096.6576343204579</v>
      </c>
      <c r="Z42" s="33">
        <f t="shared" ca="1" si="13"/>
        <v>45</v>
      </c>
      <c r="AA42" s="33">
        <f t="shared" ca="1" si="13"/>
        <v>14</v>
      </c>
      <c r="AB42" s="33">
        <f t="shared" ca="1" si="1"/>
        <v>23</v>
      </c>
      <c r="AC42" s="21">
        <v>35</v>
      </c>
      <c r="AD42" s="6" t="str">
        <f t="shared" ca="1" si="32"/>
        <v>arubb</v>
      </c>
      <c r="AE42" s="6">
        <f t="shared" ca="1" si="14"/>
        <v>-876.22269274800908</v>
      </c>
      <c r="AF42" s="6" t="str">
        <f t="shared" ca="1" si="33"/>
        <v>aomnf</v>
      </c>
      <c r="AG42" s="6">
        <f t="shared" ca="1" si="4"/>
        <v>-1850.5384029311367</v>
      </c>
      <c r="AH42" s="6" t="str">
        <f t="shared" ca="1" si="34"/>
        <v>aatrp</v>
      </c>
      <c r="AI42" s="6">
        <f t="shared" ca="1" si="6"/>
        <v>-4294.9594303923686</v>
      </c>
      <c r="AJ42" s="17"/>
      <c r="AK42" s="6">
        <v>107582.99406347789</v>
      </c>
      <c r="AL42" s="6">
        <f ca="1"/>
        <v>-202.06415356420484</v>
      </c>
      <c r="AM42" s="6">
        <f t="shared" ca="1" si="15"/>
        <v>-3691.1392054029966</v>
      </c>
      <c r="AN42" s="6">
        <f ca="1"/>
        <v>-3893.2033589672014</v>
      </c>
      <c r="AO42" s="33">
        <f t="shared" ca="1" si="16"/>
        <v>13</v>
      </c>
      <c r="AP42" s="34">
        <f ca="1"/>
        <v>-7.1363060894177752E-2</v>
      </c>
      <c r="AQ42" s="34">
        <f ca="1"/>
        <v>-7.5682701104110642E-2</v>
      </c>
      <c r="AR42" s="34">
        <f ca="1"/>
        <v>-0.58828693243072405</v>
      </c>
      <c r="AS42" s="34">
        <f ca="1"/>
        <v>-2.0606287015615936</v>
      </c>
      <c r="AT42" s="34">
        <f t="shared" ca="1" si="17"/>
        <v>-2.7959613959906058</v>
      </c>
      <c r="AU42" s="33">
        <f t="shared" ca="1" si="18"/>
        <v>31</v>
      </c>
      <c r="AV42" s="21">
        <v>35</v>
      </c>
      <c r="AW42" s="6" t="str">
        <f t="shared" ca="1" si="35"/>
        <v>awatd</v>
      </c>
      <c r="AX42" s="6">
        <f t="shared" ca="1" si="19"/>
        <v>-974.75831427167509</v>
      </c>
      <c r="AY42" s="6" t="str">
        <f t="shared" ca="1" si="36"/>
        <v>apapr</v>
      </c>
      <c r="AZ42" s="6">
        <f t="shared" ca="1" si="20"/>
        <v>-2.2720138426767171</v>
      </c>
      <c r="BA42" s="197"/>
      <c r="BB42" s="36">
        <f t="shared" si="21"/>
        <v>3.0275714100153559</v>
      </c>
      <c r="BC42" s="36">
        <f ca="1"/>
        <v>-3.6187906767774738</v>
      </c>
      <c r="BD42" s="33">
        <f t="shared" ca="1" si="22"/>
        <v>55</v>
      </c>
      <c r="BE42" s="203">
        <f ca="1"/>
        <v>-0.109561471918416</v>
      </c>
      <c r="BF42" s="33">
        <f t="shared" ca="1" si="23"/>
        <v>13</v>
      </c>
      <c r="BG42" s="36">
        <f t="shared" si="37"/>
        <v>0.55032287622865805</v>
      </c>
      <c r="BH42" s="42">
        <f ca="1"/>
        <v>-3.3541847426239597</v>
      </c>
      <c r="BI42" s="33">
        <f t="shared" ca="1" si="24"/>
        <v>43</v>
      </c>
      <c r="BJ42" s="203">
        <f ca="1"/>
        <v>-1.8458845949630986E-2</v>
      </c>
      <c r="BK42" s="33">
        <f t="shared" ca="1" si="25"/>
        <v>31</v>
      </c>
      <c r="BL42" s="204">
        <v>35</v>
      </c>
      <c r="BM42" s="6" t="str">
        <f t="shared" ca="1" si="38"/>
        <v>awatd</v>
      </c>
      <c r="BN42" s="42">
        <f t="shared" ca="1" si="11"/>
        <v>-2.7431383832117552E-2</v>
      </c>
      <c r="BO42" s="6" t="str">
        <f t="shared" ca="1" si="40"/>
        <v>apapr</v>
      </c>
      <c r="BP42" s="42">
        <f t="shared" ca="1" si="27"/>
        <v>-1.4999761290530909E-2</v>
      </c>
      <c r="BQ42" s="205">
        <v>35</v>
      </c>
      <c r="BR42" s="6" t="str">
        <f t="shared" ca="1" si="41"/>
        <v>awatd</v>
      </c>
      <c r="BS42" s="6" t="str">
        <f ca="1">VLOOKUP(BR42,Notes!$A$12:$B$206,2,0)</f>
        <v>Collection, purification and distribution of water</v>
      </c>
      <c r="BT42" s="42">
        <f t="shared" ca="1" si="29"/>
        <v>-6.3020725212554396</v>
      </c>
      <c r="BU42" s="205">
        <v>35</v>
      </c>
      <c r="BV42" s="6" t="str">
        <f t="shared" ca="1" si="39"/>
        <v>awtrp</v>
      </c>
      <c r="BW42" s="6" t="str">
        <f ca="1">VLOOKUP(BV42,Notes!$A$12:$B$206,2,0)</f>
        <v>Water transport</v>
      </c>
      <c r="BX42" s="42">
        <f t="shared" ca="1" si="30"/>
        <v>-3.869786136124636</v>
      </c>
    </row>
    <row r="43" spans="1:76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-2094.4995977557874</v>
      </c>
      <c r="R43" s="28">
        <v>0</v>
      </c>
      <c r="S43" s="28"/>
      <c r="T43" s="35" t="e">
        <f ca="1"/>
        <v>#DIV/0!</v>
      </c>
      <c r="U43" s="30">
        <f ca="1"/>
        <v>-3.3178619214542127</v>
      </c>
      <c r="V43" s="31">
        <v>0</v>
      </c>
      <c r="W43" s="32">
        <f ca="1"/>
        <v>-3.3178619214542127</v>
      </c>
      <c r="X43" s="28">
        <f ca="1"/>
        <v>-49.155977246527137</v>
      </c>
      <c r="Y43" s="28">
        <f t="shared" ca="1" si="31"/>
        <v>-2045.3436205092603</v>
      </c>
      <c r="Z43" s="33">
        <f t="shared" ca="1" si="13"/>
        <v>59</v>
      </c>
      <c r="AA43" s="33">
        <f t="shared" ca="1" si="13"/>
        <v>34</v>
      </c>
      <c r="AB43" s="33">
        <f t="shared" ca="1" si="1"/>
        <v>43</v>
      </c>
      <c r="AC43" s="21">
        <v>36</v>
      </c>
      <c r="AD43" s="6" t="str">
        <f t="shared" ca="1" si="32"/>
        <v>arsea</v>
      </c>
      <c r="AE43" s="6">
        <f t="shared" ca="1" si="14"/>
        <v>-874.09935477845215</v>
      </c>
      <c r="AF43" s="6" t="str">
        <f t="shared" ca="1" si="33"/>
        <v>aemch</v>
      </c>
      <c r="AG43" s="6">
        <f t="shared" ca="1" si="4"/>
        <v>-1846.6895072970888</v>
      </c>
      <c r="AH43" s="6" t="str">
        <f t="shared" ca="1" si="34"/>
        <v>awood</v>
      </c>
      <c r="AI43" s="6">
        <f t="shared" ca="1" si="6"/>
        <v>-3998.5755791397955</v>
      </c>
      <c r="AJ43" s="17"/>
      <c r="AK43" s="6">
        <v>29379.110323085428</v>
      </c>
      <c r="AL43" s="6">
        <f ca="1"/>
        <v>-22.876680219247472</v>
      </c>
      <c r="AM43" s="6">
        <f t="shared" ca="1" si="15"/>
        <v>-951.88163405242767</v>
      </c>
      <c r="AN43" s="6">
        <f ca="1"/>
        <v>-974.75831427167509</v>
      </c>
      <c r="AO43" s="33">
        <f t="shared" ca="1" si="16"/>
        <v>35</v>
      </c>
      <c r="AP43" s="34">
        <f ca="1"/>
        <v>-9.4722031655648742E-2</v>
      </c>
      <c r="AQ43" s="34">
        <f ca="1"/>
        <v>-9.3077823560911904E-2</v>
      </c>
      <c r="AR43" s="34">
        <f ca="1"/>
        <v>-0.29647683798362112</v>
      </c>
      <c r="AS43" s="34">
        <f ca="1"/>
        <v>-0.35023833762156925</v>
      </c>
      <c r="AT43" s="34">
        <f t="shared" ca="1" si="17"/>
        <v>-0.83451503082175105</v>
      </c>
      <c r="AU43" s="33">
        <f t="shared" ca="1" si="18"/>
        <v>53</v>
      </c>
      <c r="AV43" s="21">
        <v>36</v>
      </c>
      <c r="AW43" s="6" t="str">
        <f t="shared" ca="1" si="35"/>
        <v>anfme</v>
      </c>
      <c r="AX43" s="6">
        <f t="shared" ca="1" si="19"/>
        <v>-899.69471363746948</v>
      </c>
      <c r="AY43" s="6" t="str">
        <f t="shared" ca="1" si="36"/>
        <v>ainsp</v>
      </c>
      <c r="AZ43" s="6">
        <f t="shared" ca="1" si="20"/>
        <v>-2.2522077750527831</v>
      </c>
      <c r="BA43" s="197"/>
      <c r="BB43" s="36">
        <f t="shared" si="21"/>
        <v>0.82677894624663684</v>
      </c>
      <c r="BC43" s="36">
        <f ca="1"/>
        <v>-3.3178619214542122</v>
      </c>
      <c r="BD43" s="33">
        <f t="shared" ca="1" si="22"/>
        <v>57</v>
      </c>
      <c r="BE43" s="203">
        <f ca="1"/>
        <v>-2.7431383832117552E-2</v>
      </c>
      <c r="BF43" s="33">
        <f t="shared" ca="1" si="23"/>
        <v>35</v>
      </c>
      <c r="BG43" s="36">
        <f t="shared" si="37"/>
        <v>0.22210730796623193</v>
      </c>
      <c r="BH43" s="42">
        <f ca="1"/>
        <v>-2.4805311753561052</v>
      </c>
      <c r="BI43" s="33">
        <f t="shared" ca="1" si="24"/>
        <v>52</v>
      </c>
      <c r="BJ43" s="203">
        <f ca="1"/>
        <v>-5.5094410168465766E-3</v>
      </c>
      <c r="BK43" s="33">
        <f t="shared" ca="1" si="25"/>
        <v>53</v>
      </c>
      <c r="BL43" s="204">
        <v>36</v>
      </c>
      <c r="BM43" s="6" t="str">
        <f t="shared" ca="1" si="38"/>
        <v>anfme</v>
      </c>
      <c r="BN43" s="42">
        <f t="shared" ca="1" si="11"/>
        <v>-2.5318964362932316E-2</v>
      </c>
      <c r="BO43" s="6" t="str">
        <f t="shared" ca="1" si="40"/>
        <v>ainsp</v>
      </c>
      <c r="BP43" s="42">
        <f t="shared" ca="1" si="27"/>
        <v>-1.4869002278027222E-2</v>
      </c>
      <c r="BQ43" s="205">
        <v>36</v>
      </c>
      <c r="BR43" s="6" t="str">
        <f t="shared" ca="1" si="41"/>
        <v>anfme</v>
      </c>
      <c r="BS43" s="6" t="str">
        <f ca="1">VLOOKUP(BR43,Notes!$A$12:$B$206,2,0)</f>
        <v>Basic precious and non-ferrous metals</v>
      </c>
      <c r="BT43" s="42">
        <f t="shared" ca="1" si="29"/>
        <v>-6.250114080043276</v>
      </c>
      <c r="BU43" s="205">
        <v>36</v>
      </c>
      <c r="BV43" s="6" t="str">
        <f t="shared" ca="1" si="39"/>
        <v>aofin</v>
      </c>
      <c r="BW43" s="6" t="str">
        <f ca="1">VLOOKUP(BV43,Notes!$A$12:$B$206,2,0)</f>
        <v>Activities to financial intermediation</v>
      </c>
      <c r="BX43" s="42">
        <f t="shared" ca="1" si="30"/>
        <v>-3.6232036944313837</v>
      </c>
    </row>
    <row r="44" spans="1:76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-42333.462392787616</v>
      </c>
      <c r="R44" s="28">
        <v>0</v>
      </c>
      <c r="S44" s="28"/>
      <c r="T44" s="35" t="e">
        <f ca="1"/>
        <v>#DIV/0!</v>
      </c>
      <c r="U44" s="30">
        <f ca="1"/>
        <v>-10.336954025365474</v>
      </c>
      <c r="V44" s="31">
        <v>0</v>
      </c>
      <c r="W44" s="32">
        <f ca="1"/>
        <v>-10.336954025365474</v>
      </c>
      <c r="X44" s="28">
        <f ca="1"/>
        <v>-35034.475495058156</v>
      </c>
      <c r="Y44" s="28">
        <f t="shared" ca="1" si="31"/>
        <v>-7298.9868977294609</v>
      </c>
      <c r="Z44" s="33">
        <f t="shared" ca="1" si="13"/>
        <v>1</v>
      </c>
      <c r="AA44" s="33">
        <f t="shared" ca="1" si="13"/>
        <v>10</v>
      </c>
      <c r="AB44" s="33">
        <f t="shared" ca="1" si="1"/>
        <v>1</v>
      </c>
      <c r="AC44" s="21">
        <v>37</v>
      </c>
      <c r="AD44" s="6" t="str">
        <f t="shared" ca="1" si="32"/>
        <v>afoot</v>
      </c>
      <c r="AE44" s="6">
        <f t="shared" ca="1" si="14"/>
        <v>-832.13828573303635</v>
      </c>
      <c r="AF44" s="6" t="str">
        <f t="shared" ca="1" si="33"/>
        <v>amach</v>
      </c>
      <c r="AG44" s="6">
        <f t="shared" ca="1" si="4"/>
        <v>-1833.4728782284601</v>
      </c>
      <c r="AH44" s="6" t="str">
        <f t="shared" ca="1" si="34"/>
        <v>aochm</v>
      </c>
      <c r="AI44" s="6">
        <f t="shared" ca="1" si="6"/>
        <v>-3839.9292831886564</v>
      </c>
      <c r="AJ44" s="17"/>
      <c r="AK44" s="6">
        <v>122309.64918933986</v>
      </c>
      <c r="AL44" s="6">
        <f ca="1"/>
        <v>-10463.214653649093</v>
      </c>
      <c r="AM44" s="6">
        <f t="shared" ca="1" si="15"/>
        <v>-2179.8775516387632</v>
      </c>
      <c r="AN44" s="6">
        <f ca="1"/>
        <v>-12643.092205287856</v>
      </c>
      <c r="AO44" s="33">
        <f t="shared" ca="1" si="16"/>
        <v>4</v>
      </c>
      <c r="AP44" s="34">
        <f ca="1"/>
        <v>-26.760121216483689</v>
      </c>
      <c r="AQ44" s="34">
        <f ca="1"/>
        <v>-32.942976259792403</v>
      </c>
      <c r="AR44" s="34">
        <f ca="1"/>
        <v>-39.702645799709927</v>
      </c>
      <c r="AS44" s="34">
        <f ca="1"/>
        <v>-29.099750910159266</v>
      </c>
      <c r="AT44" s="34">
        <f t="shared" ca="1" si="17"/>
        <v>-128.50549418614528</v>
      </c>
      <c r="AU44" s="33">
        <f t="shared" ca="1" si="18"/>
        <v>1</v>
      </c>
      <c r="AV44" s="21">
        <v>37</v>
      </c>
      <c r="AW44" s="6" t="str">
        <f t="shared" ca="1" si="35"/>
        <v>arecr</v>
      </c>
      <c r="AX44" s="6">
        <f t="shared" ca="1" si="19"/>
        <v>-882.81910434031329</v>
      </c>
      <c r="AY44" s="6" t="str">
        <f t="shared" ca="1" si="36"/>
        <v>apost</v>
      </c>
      <c r="AZ44" s="6">
        <f t="shared" ca="1" si="20"/>
        <v>-2.1291393009635438</v>
      </c>
      <c r="BA44" s="197"/>
      <c r="BB44" s="36">
        <f t="shared" si="21"/>
        <v>3.4420049402618593</v>
      </c>
      <c r="BC44" s="36">
        <f ca="1"/>
        <v>-10.336954025365474</v>
      </c>
      <c r="BD44" s="33">
        <f t="shared" ca="1" si="22"/>
        <v>5</v>
      </c>
      <c r="BE44" s="203">
        <f ca="1"/>
        <v>-0.35579846822567673</v>
      </c>
      <c r="BF44" s="33">
        <f t="shared" ca="1" si="23"/>
        <v>4</v>
      </c>
      <c r="BG44" s="36">
        <f t="shared" si="37"/>
        <v>8.2458572654651086</v>
      </c>
      <c r="BH44" s="42">
        <f ca="1"/>
        <v>-10.288670471268638</v>
      </c>
      <c r="BI44" s="33">
        <f t="shared" ca="1" si="24"/>
        <v>2</v>
      </c>
      <c r="BJ44" s="203">
        <f ca="1"/>
        <v>-0.84838908157486825</v>
      </c>
      <c r="BK44" s="33">
        <f t="shared" ca="1" si="25"/>
        <v>1</v>
      </c>
      <c r="BL44" s="204">
        <v>37</v>
      </c>
      <c r="BM44" s="6" t="str">
        <f t="shared" ca="1" si="38"/>
        <v>arecr</v>
      </c>
      <c r="BN44" s="42">
        <f t="shared" ca="1" si="11"/>
        <v>-2.4844055547841023E-2</v>
      </c>
      <c r="BO44" s="6" t="str">
        <f t="shared" ca="1" si="40"/>
        <v>apost</v>
      </c>
      <c r="BP44" s="42">
        <f t="shared" ca="1" si="27"/>
        <v>-1.4056508225810678E-2</v>
      </c>
      <c r="BQ44" s="205">
        <v>37</v>
      </c>
      <c r="BR44" s="6" t="str">
        <f t="shared" ca="1" si="41"/>
        <v>arecr</v>
      </c>
      <c r="BS44" s="6" t="str">
        <f ca="1">VLOOKUP(BR44,Notes!$A$12:$B$206,2,0)</f>
        <v>Recreational, cultural and sporting activities</v>
      </c>
      <c r="BT44" s="42">
        <f t="shared" ca="1" si="29"/>
        <v>-6.0021598894744486</v>
      </c>
      <c r="BU44" s="205">
        <v>37</v>
      </c>
      <c r="BV44" s="6" t="str">
        <f t="shared" ca="1" si="39"/>
        <v>aprnt</v>
      </c>
      <c r="BW44" s="6" t="str">
        <f ca="1">VLOOKUP(BV44,Notes!$A$12:$B$206,2,0)</f>
        <v>Publishing, printing, recorded media</v>
      </c>
      <c r="BX44" s="42">
        <f t="shared" ca="1" si="30"/>
        <v>-3.548097136857018</v>
      </c>
    </row>
    <row r="45" spans="1:76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-24802.68981953651</v>
      </c>
      <c r="R45" s="28">
        <f>-90%*N45</f>
        <v>-305978.19015535282</v>
      </c>
      <c r="S45" s="28"/>
      <c r="T45" s="35" t="e">
        <f ca="1"/>
        <v>#DIV/0!</v>
      </c>
      <c r="U45" s="30">
        <f ca="1"/>
        <v>-7.2954287448557062</v>
      </c>
      <c r="V45" s="31">
        <v>0</v>
      </c>
      <c r="W45" s="32">
        <f ca="1"/>
        <v>-7.2954287448557062</v>
      </c>
      <c r="X45" s="28">
        <f ca="1"/>
        <v>-137.82255051241663</v>
      </c>
      <c r="Y45" s="28">
        <f t="shared" ca="1" si="31"/>
        <v>-24664.867269024093</v>
      </c>
      <c r="Z45" s="33">
        <f t="shared" ca="1" si="13"/>
        <v>52</v>
      </c>
      <c r="AA45" s="33">
        <f t="shared" ca="1" si="13"/>
        <v>1</v>
      </c>
      <c r="AB45" s="33">
        <f t="shared" ca="1" si="1"/>
        <v>4</v>
      </c>
      <c r="AC45" s="21">
        <v>38</v>
      </c>
      <c r="AD45" s="6" t="str">
        <f t="shared" ca="1" si="32"/>
        <v>aweav</v>
      </c>
      <c r="AE45" s="6">
        <f t="shared" ca="1" si="14"/>
        <v>-811.29979343059654</v>
      </c>
      <c r="AF45" s="6" t="str">
        <f t="shared" ca="1" si="33"/>
        <v>aweav</v>
      </c>
      <c r="AG45" s="6">
        <f t="shared" ca="1" si="4"/>
        <v>-1778.5189194300458</v>
      </c>
      <c r="AH45" s="6" t="str">
        <f t="shared" ca="1" si="34"/>
        <v>arecr</v>
      </c>
      <c r="AI45" s="6">
        <f t="shared" ca="1" si="6"/>
        <v>-3506.3055873284802</v>
      </c>
      <c r="AJ45" s="17"/>
      <c r="AK45" s="6">
        <v>174356.36692392637</v>
      </c>
      <c r="AL45" s="6">
        <f ca="1"/>
        <v>-70.682211885102589</v>
      </c>
      <c r="AM45" s="6">
        <f t="shared" ca="1" si="15"/>
        <v>-12649.362299169106</v>
      </c>
      <c r="AN45" s="6">
        <f ca="1"/>
        <v>-12720.04451105421</v>
      </c>
      <c r="AO45" s="33">
        <f t="shared" ca="1" si="16"/>
        <v>3</v>
      </c>
      <c r="AP45" s="34">
        <f ca="1"/>
        <v>-0.53681227831301626</v>
      </c>
      <c r="AQ45" s="34">
        <f ca="1"/>
        <v>-0.8044306695136797</v>
      </c>
      <c r="AR45" s="34">
        <f ca="1"/>
        <v>-2.4825042786482099</v>
      </c>
      <c r="AS45" s="34">
        <f ca="1"/>
        <v>-3.0212804311102617</v>
      </c>
      <c r="AT45" s="34">
        <f t="shared" ca="1" si="17"/>
        <v>-6.8450276575851676</v>
      </c>
      <c r="AU45" s="33">
        <f t="shared" ca="1" si="18"/>
        <v>17</v>
      </c>
      <c r="AV45" s="21">
        <v>38</v>
      </c>
      <c r="AW45" s="6" t="str">
        <f t="shared" ca="1" si="35"/>
        <v>aplas</v>
      </c>
      <c r="AX45" s="6">
        <f t="shared" ca="1" si="19"/>
        <v>-878.71802507673715</v>
      </c>
      <c r="AY45" s="6" t="str">
        <f t="shared" ca="1" si="36"/>
        <v>afore</v>
      </c>
      <c r="AZ45" s="6">
        <f t="shared" ca="1" si="20"/>
        <v>-2.0108326222468191</v>
      </c>
      <c r="BA45" s="197"/>
      <c r="BB45" s="36">
        <f t="shared" si="21"/>
        <v>4.9066895399988608</v>
      </c>
      <c r="BC45" s="36">
        <f ca="1"/>
        <v>-7.2954287448557054</v>
      </c>
      <c r="BD45" s="33">
        <f t="shared" ca="1" si="22"/>
        <v>26</v>
      </c>
      <c r="BE45" s="203">
        <f ca="1"/>
        <v>-0.35796403912190505</v>
      </c>
      <c r="BF45" s="33">
        <f t="shared" ca="1" si="23"/>
        <v>3</v>
      </c>
      <c r="BG45" s="36">
        <f t="shared" si="37"/>
        <v>1.276894255984677</v>
      </c>
      <c r="BH45" s="42">
        <f ca="1"/>
        <v>-3.5391066364160828</v>
      </c>
      <c r="BI45" s="33">
        <f t="shared" ca="1" si="24"/>
        <v>38</v>
      </c>
      <c r="BJ45" s="203">
        <f ca="1"/>
        <v>-4.5190649353569465E-2</v>
      </c>
      <c r="BK45" s="33">
        <f t="shared" ca="1" si="25"/>
        <v>17</v>
      </c>
      <c r="BL45" s="204">
        <v>38</v>
      </c>
      <c r="BM45" s="6" t="str">
        <f t="shared" ca="1" si="38"/>
        <v>aplas</v>
      </c>
      <c r="BN45" s="42">
        <f t="shared" ca="1" si="11"/>
        <v>-2.4728644088653672E-2</v>
      </c>
      <c r="BO45" s="6" t="str">
        <f t="shared" ca="1" si="40"/>
        <v>afore</v>
      </c>
      <c r="BP45" s="42">
        <f t="shared" ca="1" si="27"/>
        <v>-1.3275451391343627E-2</v>
      </c>
      <c r="BQ45" s="205">
        <v>38</v>
      </c>
      <c r="BR45" s="6" t="str">
        <f t="shared" ca="1" si="41"/>
        <v>aplas</v>
      </c>
      <c r="BS45" s="6" t="str">
        <f ca="1">VLOOKUP(BR45,Notes!$A$12:$B$206,2,0)</f>
        <v>Plastic</v>
      </c>
      <c r="BT45" s="42">
        <f t="shared" ca="1" si="29"/>
        <v>-5.9349722452376481</v>
      </c>
      <c r="BU45" s="205">
        <v>38</v>
      </c>
      <c r="BV45" s="6" t="str">
        <f t="shared" ca="1" si="39"/>
        <v>awtrd</v>
      </c>
      <c r="BW45" s="6" t="str">
        <f ca="1">VLOOKUP(BV45,Notes!$A$12:$B$206,2,0)</f>
        <v>Wholesale trade, commission trade</v>
      </c>
      <c r="BX45" s="42">
        <f t="shared" ca="1" si="30"/>
        <v>-3.5391066364160828</v>
      </c>
    </row>
    <row r="46" spans="1:76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-19890.461932972259</v>
      </c>
      <c r="R46" s="28">
        <v>0</v>
      </c>
      <c r="S46" s="28"/>
      <c r="T46" s="35" t="e">
        <f ca="1"/>
        <v>#DIV/0!</v>
      </c>
      <c r="U46" s="30">
        <f ca="1"/>
        <v>-7.2930657039925491</v>
      </c>
      <c r="V46" s="31">
        <v>0</v>
      </c>
      <c r="W46" s="32">
        <f ca="1"/>
        <v>-7.2930657039925491</v>
      </c>
      <c r="X46" s="28">
        <f ca="1"/>
        <v>-77.291258736582733</v>
      </c>
      <c r="Y46" s="28">
        <f t="shared" ca="1" si="31"/>
        <v>-19813.170674235676</v>
      </c>
      <c r="Z46" s="33">
        <f t="shared" ca="1" si="13"/>
        <v>57</v>
      </c>
      <c r="AA46" s="33">
        <f t="shared" ca="1" si="13"/>
        <v>2</v>
      </c>
      <c r="AB46" s="33">
        <f t="shared" ca="1" si="1"/>
        <v>5</v>
      </c>
      <c r="AC46" s="21">
        <v>39</v>
      </c>
      <c r="AD46" s="6" t="str">
        <f t="shared" ca="1" si="32"/>
        <v>aochm</v>
      </c>
      <c r="AE46" s="6">
        <f t="shared" ca="1" si="14"/>
        <v>-756.22146090393483</v>
      </c>
      <c r="AF46" s="6" t="str">
        <f t="shared" ca="1" si="33"/>
        <v>arent</v>
      </c>
      <c r="AG46" s="6">
        <f t="shared" ca="1" si="4"/>
        <v>-1509.107383624274</v>
      </c>
      <c r="AH46" s="6" t="str">
        <f t="shared" ca="1" si="34"/>
        <v>aweav</v>
      </c>
      <c r="AI46" s="6">
        <f t="shared" ca="1" si="6"/>
        <v>-2589.8187128606423</v>
      </c>
      <c r="AJ46" s="17"/>
      <c r="AK46" s="6">
        <v>141810.71158727509</v>
      </c>
      <c r="AL46" s="6">
        <f ca="1"/>
        <v>-40.188766183931406</v>
      </c>
      <c r="AM46" s="6">
        <f t="shared" ca="1" si="15"/>
        <v>-10302.159605175417</v>
      </c>
      <c r="AN46" s="6">
        <f ca="1"/>
        <v>-10342.348371359349</v>
      </c>
      <c r="AO46" s="33">
        <f t="shared" ca="1" si="16"/>
        <v>5</v>
      </c>
      <c r="AP46" s="34">
        <f ca="1"/>
        <v>-8.2580845476596263</v>
      </c>
      <c r="AQ46" s="34">
        <f ca="1"/>
        <v>-12.855659742527751</v>
      </c>
      <c r="AR46" s="34">
        <f ca="1"/>
        <v>-33.421670283471308</v>
      </c>
      <c r="AS46" s="34">
        <f ca="1"/>
        <v>-26.967223043191964</v>
      </c>
      <c r="AT46" s="34">
        <f t="shared" ca="1" si="17"/>
        <v>-81.502637616850649</v>
      </c>
      <c r="AU46" s="33">
        <f t="shared" ca="1" si="18"/>
        <v>2</v>
      </c>
      <c r="AV46" s="21">
        <v>39</v>
      </c>
      <c r="AW46" s="6" t="str">
        <f t="shared" ca="1" si="35"/>
        <v>aochm</v>
      </c>
      <c r="AX46" s="6">
        <f t="shared" ca="1" si="19"/>
        <v>-841.13295099048992</v>
      </c>
      <c r="AY46" s="6" t="str">
        <f t="shared" ca="1" si="36"/>
        <v>apetr</v>
      </c>
      <c r="AZ46" s="6">
        <f t="shared" ca="1" si="20"/>
        <v>-1.9940453437964185</v>
      </c>
      <c r="BA46" s="197"/>
      <c r="BB46" s="36">
        <f t="shared" si="21"/>
        <v>3.9907985437014322</v>
      </c>
      <c r="BC46" s="36">
        <f ca="1"/>
        <v>-7.2930657039925499</v>
      </c>
      <c r="BD46" s="33">
        <f t="shared" ca="1" si="22"/>
        <v>27</v>
      </c>
      <c r="BE46" s="203">
        <f ca="1"/>
        <v>-0.2910515599061233</v>
      </c>
      <c r="BF46" s="33">
        <f t="shared" ca="1" si="23"/>
        <v>5</v>
      </c>
      <c r="BG46" s="36">
        <f t="shared" si="37"/>
        <v>15.623573740966965</v>
      </c>
      <c r="BH46" s="42">
        <f ca="1"/>
        <v>-3.4440120062379131</v>
      </c>
      <c r="BI46" s="33">
        <f t="shared" ca="1" si="24"/>
        <v>39</v>
      </c>
      <c r="BJ46" s="203">
        <f ca="1"/>
        <v>-0.53807775544233616</v>
      </c>
      <c r="BK46" s="33">
        <f t="shared" ca="1" si="25"/>
        <v>2</v>
      </c>
      <c r="BL46" s="204">
        <v>39</v>
      </c>
      <c r="BM46" s="6" t="str">
        <f t="shared" ca="1" si="38"/>
        <v>aochm</v>
      </c>
      <c r="BN46" s="42">
        <f t="shared" ca="1" si="11"/>
        <v>-2.3670935138113688E-2</v>
      </c>
      <c r="BO46" s="6" t="str">
        <f t="shared" ca="1" si="40"/>
        <v>apetr</v>
      </c>
      <c r="BP46" s="42">
        <f t="shared" ca="1" si="27"/>
        <v>-1.316462232650966E-2</v>
      </c>
      <c r="BQ46" s="205">
        <v>39</v>
      </c>
      <c r="BR46" s="6" t="str">
        <f t="shared" ca="1" si="41"/>
        <v>aochm</v>
      </c>
      <c r="BS46" s="6" t="str">
        <f ca="1">VLOOKUP(BR46,Notes!$A$12:$B$206,2,0)</f>
        <v>Other chemical products, man-made fibres</v>
      </c>
      <c r="BT46" s="42">
        <f t="shared" ca="1" si="29"/>
        <v>-5.7351511554827015</v>
      </c>
      <c r="BU46" s="205">
        <v>39</v>
      </c>
      <c r="BV46" s="6" t="str">
        <f t="shared" ca="1" si="39"/>
        <v>artrd</v>
      </c>
      <c r="BW46" s="6" t="str">
        <f ca="1">VLOOKUP(BV46,Notes!$A$12:$B$206,2,0)</f>
        <v>Retail trade</v>
      </c>
      <c r="BX46" s="42">
        <f t="shared" ca="1" si="30"/>
        <v>-3.4440120062379131</v>
      </c>
    </row>
    <row r="47" spans="1:76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-9267.9258707236877</v>
      </c>
      <c r="R47" s="28">
        <v>0</v>
      </c>
      <c r="S47" s="28"/>
      <c r="T47" s="35" t="e">
        <f ca="1"/>
        <v>#DIV/0!</v>
      </c>
      <c r="U47" s="30">
        <f ca="1"/>
        <v>-6.8180855054206067</v>
      </c>
      <c r="V47" s="31">
        <v>0</v>
      </c>
      <c r="W47" s="32">
        <f ca="1"/>
        <v>-6.8180855054206067</v>
      </c>
      <c r="X47" s="28">
        <f ca="1"/>
        <v>-673.38891464735138</v>
      </c>
      <c r="Y47" s="28">
        <f t="shared" ca="1" si="31"/>
        <v>-8594.5369560763356</v>
      </c>
      <c r="Z47" s="33">
        <f t="shared" ca="1" si="13"/>
        <v>41</v>
      </c>
      <c r="AA47" s="33">
        <f t="shared" ca="1" si="13"/>
        <v>9</v>
      </c>
      <c r="AB47" s="33">
        <f t="shared" ca="1" si="1"/>
        <v>17</v>
      </c>
      <c r="AC47" s="21">
        <v>40</v>
      </c>
      <c r="AD47" s="6" t="str">
        <f t="shared" ca="1" si="32"/>
        <v>anmmi</v>
      </c>
      <c r="AE47" s="6">
        <f t="shared" ca="1" si="14"/>
        <v>-674.88302869384222</v>
      </c>
      <c r="AF47" s="6" t="str">
        <f t="shared" ca="1" si="33"/>
        <v>aacct</v>
      </c>
      <c r="AG47" s="6">
        <f t="shared" ca="1" si="4"/>
        <v>-1463.2183292141044</v>
      </c>
      <c r="AH47" s="6" t="str">
        <f t="shared" ca="1" si="34"/>
        <v>aplas</v>
      </c>
      <c r="AI47" s="6">
        <f t="shared" ca="1" si="6"/>
        <v>-2406.4960376311687</v>
      </c>
      <c r="AJ47" s="17"/>
      <c r="AK47" s="6">
        <v>76754.463258311487</v>
      </c>
      <c r="AL47" s="6">
        <f ca="1"/>
        <v>-380.23272651619089</v>
      </c>
      <c r="AM47" s="6">
        <f t="shared" ca="1" si="15"/>
        <v>-4852.9522076621297</v>
      </c>
      <c r="AN47" s="6">
        <f ca="1"/>
        <v>-5233.1849341783209</v>
      </c>
      <c r="AO47" s="33">
        <f t="shared" ca="1" si="16"/>
        <v>11</v>
      </c>
      <c r="AP47" s="34">
        <f ca="1"/>
        <v>-1.1553314655388103</v>
      </c>
      <c r="AQ47" s="34">
        <f ca="1"/>
        <v>-3.1033526189835676</v>
      </c>
      <c r="AR47" s="34">
        <f ca="1"/>
        <v>-9.1184695060947512</v>
      </c>
      <c r="AS47" s="34">
        <f ca="1"/>
        <v>-7.8141306367110035</v>
      </c>
      <c r="AT47" s="34">
        <f t="shared" ca="1" si="17"/>
        <v>-21.191284227328133</v>
      </c>
      <c r="AU47" s="33">
        <f t="shared" ca="1" si="18"/>
        <v>7</v>
      </c>
      <c r="AV47" s="21">
        <v>40</v>
      </c>
      <c r="AW47" s="6" t="str">
        <f t="shared" ca="1" si="35"/>
        <v>aemch</v>
      </c>
      <c r="AX47" s="6">
        <f t="shared" ca="1" si="19"/>
        <v>-693.63030604982976</v>
      </c>
      <c r="AY47" s="6" t="str">
        <f t="shared" ca="1" si="36"/>
        <v>aomin</v>
      </c>
      <c r="AZ47" s="6">
        <f t="shared" ca="1" si="20"/>
        <v>-1.9117382187710823</v>
      </c>
      <c r="BA47" s="197"/>
      <c r="BB47" s="36">
        <f t="shared" si="21"/>
        <v>2.1600032660814912</v>
      </c>
      <c r="BC47" s="36">
        <f ca="1"/>
        <v>-6.8180855054206067</v>
      </c>
      <c r="BD47" s="33">
        <f t="shared" ca="1" si="22"/>
        <v>31</v>
      </c>
      <c r="BE47" s="203">
        <f ca="1"/>
        <v>-0.14727086960131383</v>
      </c>
      <c r="BF47" s="33">
        <f t="shared" ca="1" si="23"/>
        <v>11</v>
      </c>
      <c r="BG47" s="36">
        <f t="shared" si="37"/>
        <v>4.2390315739204789</v>
      </c>
      <c r="BH47" s="42">
        <f ca="1"/>
        <v>-3.3003804029900858</v>
      </c>
      <c r="BI47" s="33">
        <f t="shared" ca="1" si="24"/>
        <v>45</v>
      </c>
      <c r="BJ47" s="203">
        <f ca="1"/>
        <v>-0.13990416734223368</v>
      </c>
      <c r="BK47" s="33">
        <f t="shared" ca="1" si="25"/>
        <v>7</v>
      </c>
      <c r="BL47" s="204">
        <v>40</v>
      </c>
      <c r="BM47" s="6" t="str">
        <f t="shared" ca="1" si="38"/>
        <v>aemch</v>
      </c>
      <c r="BN47" s="42">
        <f t="shared" ca="1" si="11"/>
        <v>-1.9519955751348402E-2</v>
      </c>
      <c r="BO47" s="6" t="str">
        <f t="shared" ca="1" si="40"/>
        <v>aomin</v>
      </c>
      <c r="BP47" s="42">
        <f t="shared" ca="1" si="27"/>
        <v>-1.2621233371433831E-2</v>
      </c>
      <c r="BQ47" s="205">
        <v>40</v>
      </c>
      <c r="BR47" s="6" t="str">
        <f t="shared" ca="1" si="41"/>
        <v>aemch</v>
      </c>
      <c r="BS47" s="6" t="str">
        <f ca="1">VLOOKUP(BR47,Notes!$A$12:$B$206,2,0)</f>
        <v>Electrical machinery and apparatus</v>
      </c>
      <c r="BT47" s="42">
        <f t="shared" ca="1" si="29"/>
        <v>-5.7154319940579219</v>
      </c>
      <c r="BU47" s="205">
        <v>40</v>
      </c>
      <c r="BV47" s="6" t="str">
        <f t="shared" ca="1" si="39"/>
        <v>amore</v>
      </c>
      <c r="BW47" s="6" t="str">
        <f ca="1">VLOOKUP(BV47,Notes!$A$12:$B$206,2,0)</f>
        <v>Mining of metal ores</v>
      </c>
      <c r="BX47" s="42">
        <f t="shared" ca="1" si="30"/>
        <v>-3.4319701739100674</v>
      </c>
    </row>
    <row r="48" spans="1:76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-9394.8639731552048</v>
      </c>
      <c r="R48" s="28">
        <v>0</v>
      </c>
      <c r="S48" s="28"/>
      <c r="T48" s="35" t="e">
        <f ca="1"/>
        <v>#DIV/0!</v>
      </c>
      <c r="U48" s="30">
        <f ca="1"/>
        <v>-11.699772110823242</v>
      </c>
      <c r="V48" s="31">
        <v>0</v>
      </c>
      <c r="W48" s="32">
        <f ca="1"/>
        <v>-11.699772110823242</v>
      </c>
      <c r="X48" s="28">
        <f ca="1"/>
        <v>-7931.6456439411004</v>
      </c>
      <c r="Y48" s="28">
        <f t="shared" ca="1" si="31"/>
        <v>-1463.2183292141044</v>
      </c>
      <c r="Z48" s="33">
        <f t="shared" ca="1" si="13"/>
        <v>10</v>
      </c>
      <c r="AA48" s="33">
        <f t="shared" ca="1" si="13"/>
        <v>40</v>
      </c>
      <c r="AB48" s="33">
        <f t="shared" ca="1" si="1"/>
        <v>16</v>
      </c>
      <c r="AC48" s="21">
        <v>41</v>
      </c>
      <c r="AD48" s="6" t="str">
        <f t="shared" ca="1" si="32"/>
        <v>amtvs</v>
      </c>
      <c r="AE48" s="6">
        <f t="shared" ca="1" si="14"/>
        <v>-673.38891464735138</v>
      </c>
      <c r="AF48" s="6" t="str">
        <f t="shared" ca="1" si="33"/>
        <v>agold</v>
      </c>
      <c r="AG48" s="6">
        <f t="shared" ca="1" si="4"/>
        <v>-1443.0575198256552</v>
      </c>
      <c r="AH48" s="6" t="str">
        <f t="shared" ca="1" si="34"/>
        <v>aprnt</v>
      </c>
      <c r="AI48" s="6">
        <f t="shared" ca="1" si="6"/>
        <v>-2269.4882824175106</v>
      </c>
      <c r="AJ48" s="17"/>
      <c r="AK48" s="6">
        <v>30563.962825792696</v>
      </c>
      <c r="AL48" s="6">
        <f ca="1"/>
        <v>-3018.9774723273927</v>
      </c>
      <c r="AM48" s="6">
        <f t="shared" ca="1" si="15"/>
        <v>-556.93652632708427</v>
      </c>
      <c r="AN48" s="6">
        <f ca="1"/>
        <v>-3575.9139986544769</v>
      </c>
      <c r="AO48" s="33">
        <f t="shared" ca="1" si="16"/>
        <v>15</v>
      </c>
      <c r="AP48" s="34">
        <f ca="1"/>
        <v>-1.1045002532577493</v>
      </c>
      <c r="AQ48" s="34">
        <f ca="1"/>
        <v>-2.637778092500692</v>
      </c>
      <c r="AR48" s="34">
        <f ca="1"/>
        <v>-9.4908286324576743</v>
      </c>
      <c r="AS48" s="34">
        <f ca="1"/>
        <v>-7.3381780342032989</v>
      </c>
      <c r="AT48" s="34">
        <f t="shared" ca="1" si="17"/>
        <v>-20.571285012419416</v>
      </c>
      <c r="AU48" s="33">
        <f t="shared" ca="1" si="18"/>
        <v>8</v>
      </c>
      <c r="AV48" s="21">
        <v>41</v>
      </c>
      <c r="AW48" s="6" t="str">
        <f t="shared" ca="1" si="35"/>
        <v>aotrp</v>
      </c>
      <c r="AX48" s="6">
        <f t="shared" ca="1" si="19"/>
        <v>-659.35424461060495</v>
      </c>
      <c r="AY48" s="6" t="str">
        <f t="shared" ca="1" si="36"/>
        <v>aemch</v>
      </c>
      <c r="AZ48" s="6">
        <f t="shared" ca="1" si="20"/>
        <v>-1.836574300887801</v>
      </c>
      <c r="BA48" s="197"/>
      <c r="BB48" s="36">
        <f t="shared" si="21"/>
        <v>0.86012274368887098</v>
      </c>
      <c r="BC48" s="36">
        <f ca="1"/>
        <v>-11.699772110823242</v>
      </c>
      <c r="BD48" s="33">
        <f t="shared" ca="1" si="22"/>
        <v>2</v>
      </c>
      <c r="BE48" s="203">
        <f ca="1"/>
        <v>-0.10063240088495821</v>
      </c>
      <c r="BF48" s="33">
        <f t="shared" ca="1" si="23"/>
        <v>15</v>
      </c>
      <c r="BG48" s="36">
        <f t="shared" si="37"/>
        <v>2.3783379495175545</v>
      </c>
      <c r="BH48" s="42">
        <f ca="1"/>
        <v>-5.7103303074920726</v>
      </c>
      <c r="BI48" s="33">
        <f t="shared" ca="1" si="24"/>
        <v>16</v>
      </c>
      <c r="BJ48" s="203">
        <f ca="1"/>
        <v>-0.13581095274588642</v>
      </c>
      <c r="BK48" s="33">
        <f t="shared" ca="1" si="25"/>
        <v>8</v>
      </c>
      <c r="BL48" s="204">
        <v>41</v>
      </c>
      <c r="BM48" s="6" t="str">
        <f t="shared" ca="1" si="38"/>
        <v>aotrp</v>
      </c>
      <c r="BN48" s="42">
        <f t="shared" ca="1" si="11"/>
        <v>-1.8555368136319795E-2</v>
      </c>
      <c r="BO48" s="6" t="str">
        <f t="shared" ca="1" si="40"/>
        <v>aemch</v>
      </c>
      <c r="BP48" s="42">
        <f t="shared" ca="1" si="27"/>
        <v>-1.2125003636943294E-2</v>
      </c>
      <c r="BQ48" s="205">
        <v>41</v>
      </c>
      <c r="BR48" s="6" t="str">
        <f t="shared" ca="1" si="41"/>
        <v>aotrp</v>
      </c>
      <c r="BS48" s="6" t="str">
        <f ca="1">VLOOKUP(BR48,Notes!$A$12:$B$206,2,0)</f>
        <v>Other transport equipment</v>
      </c>
      <c r="BT48" s="42">
        <f t="shared" ca="1" si="29"/>
        <v>-5.6516852532992328</v>
      </c>
      <c r="BU48" s="205">
        <v>41</v>
      </c>
      <c r="BV48" s="6" t="str">
        <f t="shared" ca="1" si="39"/>
        <v>afood</v>
      </c>
      <c r="BW48" s="6" t="str">
        <f ca="1">VLOOKUP(BV48,Notes!$A$12:$B$206,2,0)</f>
        <v>Food</v>
      </c>
      <c r="BX48" s="42">
        <f t="shared" ca="1" si="30"/>
        <v>-3.4178815917035057</v>
      </c>
    </row>
    <row r="49" spans="1:76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-31121.818390189477</v>
      </c>
      <c r="R49" s="28">
        <v>0</v>
      </c>
      <c r="S49" s="28"/>
      <c r="T49" s="35" t="e">
        <f ca="1"/>
        <v>#DIV/0!</v>
      </c>
      <c r="U49" s="30">
        <f ca="1"/>
        <v>-8.2607343291209396</v>
      </c>
      <c r="V49" s="31">
        <v>0</v>
      </c>
      <c r="W49" s="32">
        <f ca="1"/>
        <v>-8.2607343291209396</v>
      </c>
      <c r="X49" s="28">
        <f ca="1"/>
        <v>-14417.377688930201</v>
      </c>
      <c r="Y49" s="28">
        <f t="shared" ca="1" si="31"/>
        <v>-16704.440701259278</v>
      </c>
      <c r="Z49" s="33">
        <f t="shared" ca="1" si="13"/>
        <v>3</v>
      </c>
      <c r="AA49" s="33">
        <f t="shared" ca="1" si="13"/>
        <v>4</v>
      </c>
      <c r="AB49" s="33">
        <f t="shared" ca="1" si="1"/>
        <v>3</v>
      </c>
      <c r="AC49" s="21">
        <v>42</v>
      </c>
      <c r="AD49" s="6" t="str">
        <f t="shared" ca="1" si="32"/>
        <v>aleat</v>
      </c>
      <c r="AE49" s="6">
        <f t="shared" ca="1" si="14"/>
        <v>-577.70966952110075</v>
      </c>
      <c r="AF49" s="6" t="str">
        <f t="shared" ca="1" si="33"/>
        <v>acomp</v>
      </c>
      <c r="AG49" s="6">
        <f t="shared" ca="1" si="4"/>
        <v>-1424.6972277194809</v>
      </c>
      <c r="AH49" s="6" t="str">
        <f t="shared" ca="1" si="34"/>
        <v>aotrp</v>
      </c>
      <c r="AI49" s="6">
        <f t="shared" ca="1" si="6"/>
        <v>-2179.5099276537312</v>
      </c>
      <c r="AJ49" s="17"/>
      <c r="AK49" s="6">
        <v>203224.88471910675</v>
      </c>
      <c r="AL49" s="6">
        <f ca="1"/>
        <v>-7777.0851265637721</v>
      </c>
      <c r="AM49" s="6">
        <f t="shared" ca="1" si="15"/>
        <v>-9010.7826907439339</v>
      </c>
      <c r="AN49" s="6">
        <f ca="1"/>
        <v>-16787.867817307706</v>
      </c>
      <c r="AO49" s="33">
        <f t="shared" ca="1" si="16"/>
        <v>2</v>
      </c>
      <c r="AP49" s="34">
        <f ca="1"/>
        <v>-1.0642115645842276</v>
      </c>
      <c r="AQ49" s="34">
        <f ca="1"/>
        <v>-1.9480558310113019</v>
      </c>
      <c r="AR49" s="34">
        <f ca="1"/>
        <v>-6.8955671477954503</v>
      </c>
      <c r="AS49" s="34">
        <f ca="1"/>
        <v>-5.421432396419342</v>
      </c>
      <c r="AT49" s="34">
        <f t="shared" ca="1" si="17"/>
        <v>-15.329266939810321</v>
      </c>
      <c r="AU49" s="33">
        <f t="shared" ca="1" si="18"/>
        <v>10</v>
      </c>
      <c r="AV49" s="21">
        <v>42</v>
      </c>
      <c r="AW49" s="6" t="str">
        <f t="shared" ca="1" si="35"/>
        <v>aprnt</v>
      </c>
      <c r="AX49" s="6">
        <f t="shared" ca="1" si="19"/>
        <v>-647.09720511009971</v>
      </c>
      <c r="AY49" s="6" t="str">
        <f t="shared" ca="1" si="36"/>
        <v>anfme</v>
      </c>
      <c r="AZ49" s="6">
        <f t="shared" ca="1" si="20"/>
        <v>-1.7060675581497691</v>
      </c>
      <c r="BA49" s="197"/>
      <c r="BB49" s="36">
        <f t="shared" si="21"/>
        <v>5.7190995299517109</v>
      </c>
      <c r="BC49" s="36">
        <f ca="1"/>
        <v>-8.2607343291209396</v>
      </c>
      <c r="BD49" s="33">
        <f t="shared" ca="1" si="22"/>
        <v>22</v>
      </c>
      <c r="BE49" s="203">
        <f ca="1"/>
        <v>-0.47243961818731528</v>
      </c>
      <c r="BF49" s="33">
        <f t="shared" ca="1" si="23"/>
        <v>2</v>
      </c>
      <c r="BG49" s="36">
        <f t="shared" si="37"/>
        <v>2.5443187168844212</v>
      </c>
      <c r="BH49" s="42">
        <f ca="1"/>
        <v>-3.9776196166237723</v>
      </c>
      <c r="BI49" s="33">
        <f t="shared" ca="1" si="24"/>
        <v>33</v>
      </c>
      <c r="BJ49" s="203">
        <f ca="1"/>
        <v>-0.101203320392225</v>
      </c>
      <c r="BK49" s="33">
        <f t="shared" ca="1" si="25"/>
        <v>10</v>
      </c>
      <c r="BL49" s="204">
        <v>42</v>
      </c>
      <c r="BM49" s="6" t="str">
        <f t="shared" ca="1" si="38"/>
        <v>aprnt</v>
      </c>
      <c r="BN49" s="42">
        <f t="shared" ca="1" si="11"/>
        <v>-1.8210433858498309E-2</v>
      </c>
      <c r="BO49" s="6" t="str">
        <f t="shared" ca="1" si="40"/>
        <v>anfme</v>
      </c>
      <c r="BP49" s="42">
        <f t="shared" ca="1" si="27"/>
        <v>-1.1263402377697032E-2</v>
      </c>
      <c r="BQ49" s="205">
        <v>42</v>
      </c>
      <c r="BR49" s="6" t="str">
        <f t="shared" ca="1" si="41"/>
        <v>aprnt</v>
      </c>
      <c r="BS49" s="6" t="str">
        <f ca="1">VLOOKUP(BR49,Notes!$A$12:$B$206,2,0)</f>
        <v>Publishing, printing, recorded media</v>
      </c>
      <c r="BT49" s="42">
        <f t="shared" ca="1" si="29"/>
        <v>-5.5970575461913974</v>
      </c>
      <c r="BU49" s="205">
        <v>42</v>
      </c>
      <c r="BV49" s="6" t="str">
        <f t="shared" ca="1" si="39"/>
        <v>agold</v>
      </c>
      <c r="BW49" s="6" t="str">
        <f ca="1">VLOOKUP(BV49,Notes!$A$12:$B$206,2,0)</f>
        <v>Mining of gold and uranium ore</v>
      </c>
      <c r="BX49" s="42">
        <f t="shared" ca="1" si="30"/>
        <v>-3.4145351124111603</v>
      </c>
    </row>
    <row r="50" spans="1:76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-289.36487849589099</v>
      </c>
      <c r="R50" s="28">
        <v>0</v>
      </c>
      <c r="S50" s="28"/>
      <c r="T50" s="35" t="e">
        <f ca="1"/>
        <v>#DIV/0!</v>
      </c>
      <c r="U50" s="30">
        <f ca="1"/>
        <v>-6.6843366500121721</v>
      </c>
      <c r="V50" s="31">
        <v>0</v>
      </c>
      <c r="W50" s="32">
        <f ca="1"/>
        <v>-6.6843366500121721</v>
      </c>
      <c r="X50" s="28">
        <f ca="1"/>
        <v>-31.85875248096912</v>
      </c>
      <c r="Y50" s="28">
        <f t="shared" ca="1" si="31"/>
        <v>-257.50612601492185</v>
      </c>
      <c r="Z50" s="33">
        <f t="shared" ca="1" si="13"/>
        <v>60</v>
      </c>
      <c r="AA50" s="33">
        <f t="shared" ca="1" si="13"/>
        <v>51</v>
      </c>
      <c r="AB50" s="33">
        <f t="shared" ca="1" si="1"/>
        <v>59</v>
      </c>
      <c r="AC50" s="21">
        <v>43</v>
      </c>
      <c r="AD50" s="6" t="str">
        <f t="shared" ca="1" si="32"/>
        <v>amopt</v>
      </c>
      <c r="AE50" s="6">
        <f t="shared" ca="1" si="14"/>
        <v>-434.25267987348644</v>
      </c>
      <c r="AF50" s="6" t="str">
        <f t="shared" ca="1" si="33"/>
        <v>aeduc</v>
      </c>
      <c r="AG50" s="6">
        <f t="shared" ca="1" si="4"/>
        <v>-1417.8341955327205</v>
      </c>
      <c r="AH50" s="6" t="str">
        <f t="shared" ca="1" si="34"/>
        <v>awatd</v>
      </c>
      <c r="AI50" s="6">
        <f t="shared" ca="1" si="6"/>
        <v>-2094.4995977557874</v>
      </c>
      <c r="AJ50" s="17"/>
      <c r="AK50" s="6">
        <v>1888.5297348594806</v>
      </c>
      <c r="AL50" s="6">
        <f ca="1"/>
        <v>-13.898409061908337</v>
      </c>
      <c r="AM50" s="6">
        <f t="shared" ca="1" si="15"/>
        <v>-112.33727615168164</v>
      </c>
      <c r="AN50" s="6">
        <f ca="1"/>
        <v>-126.23568521358997</v>
      </c>
      <c r="AO50" s="33">
        <f t="shared" ca="1" si="16"/>
        <v>60</v>
      </c>
      <c r="AP50" s="34">
        <f ca="1"/>
        <v>0</v>
      </c>
      <c r="AQ50" s="34">
        <f ca="1"/>
        <v>-1.6923114325320587E-3</v>
      </c>
      <c r="AR50" s="34">
        <f ca="1"/>
        <v>-5.6513117062754359E-2</v>
      </c>
      <c r="AS50" s="34">
        <f ca="1"/>
        <v>-9.0784154200637776E-2</v>
      </c>
      <c r="AT50" s="34">
        <f t="shared" ca="1" si="17"/>
        <v>-0.14898958269592419</v>
      </c>
      <c r="AU50" s="33">
        <f t="shared" ca="1" si="18"/>
        <v>59</v>
      </c>
      <c r="AV50" s="21">
        <v>43</v>
      </c>
      <c r="AW50" s="6" t="str">
        <f t="shared" ca="1" si="35"/>
        <v>arsea</v>
      </c>
      <c r="AX50" s="6">
        <f t="shared" ca="1" si="19"/>
        <v>-597.41118513247841</v>
      </c>
      <c r="AY50" s="6" t="str">
        <f t="shared" ca="1" si="36"/>
        <v>aomnf</v>
      </c>
      <c r="AZ50" s="6">
        <f t="shared" ca="1" si="20"/>
        <v>-1.625099247706058</v>
      </c>
      <c r="BA50" s="197"/>
      <c r="BB50" s="36">
        <f t="shared" si="21"/>
        <v>5.3146491060202472E-2</v>
      </c>
      <c r="BC50" s="36">
        <f ca="1"/>
        <v>-6.6843366500121721</v>
      </c>
      <c r="BD50" s="33">
        <f t="shared" ca="1" si="22"/>
        <v>32</v>
      </c>
      <c r="BE50" s="203">
        <f ca="1"/>
        <v>-3.5524903801325562E-3</v>
      </c>
      <c r="BF50" s="33">
        <f t="shared" ca="1" si="23"/>
        <v>60</v>
      </c>
      <c r="BG50" s="36">
        <f t="shared" si="37"/>
        <v>2.5418054932595482E-2</v>
      </c>
      <c r="BH50" s="42">
        <f ca="1"/>
        <v>-3.869786136124636</v>
      </c>
      <c r="BI50" s="33">
        <f t="shared" ca="1" si="24"/>
        <v>35</v>
      </c>
      <c r="BJ50" s="203">
        <f ca="1"/>
        <v>-9.8362436585412412E-4</v>
      </c>
      <c r="BK50" s="33">
        <f t="shared" ca="1" si="25"/>
        <v>59</v>
      </c>
      <c r="BL50" s="204">
        <v>43</v>
      </c>
      <c r="BM50" s="6" t="str">
        <f t="shared" ca="1" si="38"/>
        <v>arsea</v>
      </c>
      <c r="BN50" s="42">
        <f t="shared" ca="1" si="11"/>
        <v>-1.6812183374105397E-2</v>
      </c>
      <c r="BO50" s="6" t="str">
        <f t="shared" ca="1" si="40"/>
        <v>aomnf</v>
      </c>
      <c r="BP50" s="42">
        <f t="shared" ca="1" si="27"/>
        <v>-1.0728852232825365E-2</v>
      </c>
      <c r="BQ50" s="205">
        <v>43</v>
      </c>
      <c r="BR50" s="6" t="str">
        <f t="shared" ca="1" si="41"/>
        <v>arsea</v>
      </c>
      <c r="BS50" s="6" t="str">
        <f ca="1">VLOOKUP(BR50,Notes!$A$12:$B$206,2,0)</f>
        <v>Research and experimental development</v>
      </c>
      <c r="BT50" s="42">
        <f t="shared" ca="1" si="29"/>
        <v>-5.5908565720127861</v>
      </c>
      <c r="BU50" s="205">
        <v>43</v>
      </c>
      <c r="BV50" s="6" t="str">
        <f t="shared" ca="1" si="39"/>
        <v>aelcg</v>
      </c>
      <c r="BW50" s="6" t="str">
        <f ca="1">VLOOKUP(BV50,Notes!$A$12:$B$206,2,0)</f>
        <v>Electricity, gas, steam and hot water supply</v>
      </c>
      <c r="BX50" s="42">
        <f t="shared" ca="1" si="30"/>
        <v>-3.3541847426239597</v>
      </c>
    </row>
    <row r="51" spans="1:76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-4294.9594303923686</v>
      </c>
      <c r="R51" s="28">
        <v>0</v>
      </c>
      <c r="S51" s="28"/>
      <c r="T51" s="35" t="e">
        <f ca="1"/>
        <v>#DIV/0!</v>
      </c>
      <c r="U51" s="30">
        <f ca="1"/>
        <v>-9.970099609859572</v>
      </c>
      <c r="V51" s="31">
        <v>0</v>
      </c>
      <c r="W51" s="32">
        <f ca="1"/>
        <v>-9.970099609859572</v>
      </c>
      <c r="X51" s="28">
        <f ca="1"/>
        <v>-3103.3892790837317</v>
      </c>
      <c r="Y51" s="28">
        <f t="shared" ca="1" si="31"/>
        <v>-1191.5701513086369</v>
      </c>
      <c r="Z51" s="33">
        <f t="shared" ca="1" si="13"/>
        <v>17</v>
      </c>
      <c r="AA51" s="33">
        <f t="shared" ca="1" si="13"/>
        <v>44</v>
      </c>
      <c r="AB51" s="33">
        <f t="shared" ca="1" si="1"/>
        <v>35</v>
      </c>
      <c r="AC51" s="21">
        <v>44</v>
      </c>
      <c r="AD51" s="6" t="str">
        <f t="shared" ca="1" si="32"/>
        <v>aoact</v>
      </c>
      <c r="AE51" s="6">
        <f t="shared" ca="1" si="14"/>
        <v>-352.77886600663749</v>
      </c>
      <c r="AF51" s="6" t="str">
        <f t="shared" ca="1" si="33"/>
        <v>aatrp</v>
      </c>
      <c r="AG51" s="6">
        <f t="shared" ca="1" si="4"/>
        <v>-1191.5701513086369</v>
      </c>
      <c r="AH51" s="6" t="str">
        <f t="shared" ca="1" si="34"/>
        <v>afurn</v>
      </c>
      <c r="AI51" s="6">
        <f t="shared" ca="1" si="6"/>
        <v>-2080.5220381586619</v>
      </c>
      <c r="AJ51" s="17"/>
      <c r="AK51" s="6">
        <v>15501.353297354992</v>
      </c>
      <c r="AL51" s="6">
        <f ca="1"/>
        <v>-1116.7251612319496</v>
      </c>
      <c r="AM51" s="6">
        <f t="shared" ca="1" si="15"/>
        <v>-428.77520339059402</v>
      </c>
      <c r="AN51" s="6">
        <f ca="1"/>
        <v>-1545.5003646225437</v>
      </c>
      <c r="AO51" s="33">
        <f t="shared" ca="1" si="16"/>
        <v>30</v>
      </c>
      <c r="AP51" s="34">
        <f ca="1"/>
        <v>-4.9020590943402387E-2</v>
      </c>
      <c r="AQ51" s="34">
        <f ca="1"/>
        <v>-3.0920236744160539E-2</v>
      </c>
      <c r="AR51" s="34">
        <f ca="1"/>
        <v>-0.46552809452052801</v>
      </c>
      <c r="AS51" s="34">
        <f ca="1"/>
        <v>-0.90059978339791191</v>
      </c>
      <c r="AT51" s="34">
        <f t="shared" ca="1" si="17"/>
        <v>-1.4460687056060029</v>
      </c>
      <c r="AU51" s="33">
        <f t="shared" ca="1" si="18"/>
        <v>47</v>
      </c>
      <c r="AV51" s="21">
        <v>44</v>
      </c>
      <c r="AW51" s="6" t="str">
        <f t="shared" ca="1" si="35"/>
        <v>arent</v>
      </c>
      <c r="AX51" s="6">
        <f t="shared" ca="1" si="19"/>
        <v>-542.84399481060575</v>
      </c>
      <c r="AY51" s="6" t="str">
        <f t="shared" ca="1" si="36"/>
        <v>aleat</v>
      </c>
      <c r="AZ51" s="6">
        <f t="shared" ca="1" si="20"/>
        <v>-1.4865335403576148</v>
      </c>
      <c r="BA51" s="197"/>
      <c r="BB51" s="36">
        <f t="shared" si="21"/>
        <v>0.43623487585712634</v>
      </c>
      <c r="BC51" s="36">
        <f ca="1"/>
        <v>-9.9700996098595702</v>
      </c>
      <c r="BD51" s="33">
        <f t="shared" ca="1" si="22"/>
        <v>10</v>
      </c>
      <c r="BE51" s="203">
        <f ca="1"/>
        <v>-4.3493051655902733E-2</v>
      </c>
      <c r="BF51" s="33">
        <f t="shared" ca="1" si="23"/>
        <v>30</v>
      </c>
      <c r="BG51" s="36">
        <f t="shared" si="37"/>
        <v>0.17313125027135728</v>
      </c>
      <c r="BH51" s="42">
        <f ca="1"/>
        <v>-5.51425488914869</v>
      </c>
      <c r="BI51" s="33">
        <f t="shared" ca="1" si="24"/>
        <v>19</v>
      </c>
      <c r="BJ51" s="203">
        <f ca="1"/>
        <v>-9.5468984327325736E-3</v>
      </c>
      <c r="BK51" s="33">
        <f t="shared" ca="1" si="25"/>
        <v>47</v>
      </c>
      <c r="BL51" s="204">
        <v>44</v>
      </c>
      <c r="BM51" s="6" t="str">
        <f t="shared" ca="1" si="38"/>
        <v>arent</v>
      </c>
      <c r="BN51" s="42">
        <f t="shared" ca="1" si="11"/>
        <v>-1.5276568319128483E-2</v>
      </c>
      <c r="BO51" s="6" t="str">
        <f t="shared" ca="1" si="40"/>
        <v>aleat</v>
      </c>
      <c r="BP51" s="42">
        <f t="shared" ca="1" si="27"/>
        <v>-9.8140459520539691E-3</v>
      </c>
      <c r="BQ51" s="205">
        <v>44</v>
      </c>
      <c r="BR51" s="6" t="str">
        <f t="shared" ca="1" si="41"/>
        <v>arent</v>
      </c>
      <c r="BS51" s="6" t="str">
        <f ca="1">VLOOKUP(BR51,Notes!$A$12:$B$206,2,0)</f>
        <v>Renting of machinery and equipment</v>
      </c>
      <c r="BT51" s="42">
        <f t="shared" ca="1" si="29"/>
        <v>-5.2650154918110053</v>
      </c>
      <c r="BU51" s="205">
        <v>44</v>
      </c>
      <c r="BV51" s="6" t="str">
        <f t="shared" ca="1" si="39"/>
        <v>atrps</v>
      </c>
      <c r="BW51" s="6" t="str">
        <f ca="1">VLOOKUP(BV51,Notes!$A$12:$B$206,2,0)</f>
        <v>Auxiliary transport</v>
      </c>
      <c r="BX51" s="42">
        <f t="shared" ca="1" si="30"/>
        <v>-3.3150328942091831</v>
      </c>
    </row>
    <row r="52" spans="1:76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-5008.4606926083979</v>
      </c>
      <c r="R52" s="28">
        <v>0</v>
      </c>
      <c r="S52" s="28"/>
      <c r="T52" s="35" t="e">
        <f ca="1"/>
        <v>#DIV/0!</v>
      </c>
      <c r="U52" s="30">
        <f ca="1"/>
        <v>-6.2501140800432768</v>
      </c>
      <c r="V52" s="31">
        <v>0</v>
      </c>
      <c r="W52" s="32">
        <f ca="1"/>
        <v>-6.2501140800432768</v>
      </c>
      <c r="X52" s="28">
        <f ca="1"/>
        <v>-891.9594120828001</v>
      </c>
      <c r="Y52" s="28">
        <f t="shared" ca="1" si="31"/>
        <v>-4116.5012805255974</v>
      </c>
      <c r="Z52" s="33">
        <f t="shared" ca="1" si="13"/>
        <v>34</v>
      </c>
      <c r="AA52" s="33">
        <f t="shared" ca="1" si="13"/>
        <v>20</v>
      </c>
      <c r="AB52" s="33">
        <f t="shared" ca="1" si="1"/>
        <v>27</v>
      </c>
      <c r="AC52" s="21">
        <v>45</v>
      </c>
      <c r="AD52" s="6" t="str">
        <f t="shared" ca="1" si="32"/>
        <v>aelcg</v>
      </c>
      <c r="AE52" s="6">
        <f t="shared" ca="1" si="14"/>
        <v>-333.7495271504427</v>
      </c>
      <c r="AF52" s="6" t="str">
        <f t="shared" ca="1" si="33"/>
        <v>arecr</v>
      </c>
      <c r="AG52" s="6">
        <f t="shared" ca="1" si="4"/>
        <v>-1134.7186959543715</v>
      </c>
      <c r="AH52" s="6" t="str">
        <f t="shared" ca="1" si="34"/>
        <v>aknit</v>
      </c>
      <c r="AI52" s="6">
        <f t="shared" ca="1" si="6"/>
        <v>-1846.7812834505958</v>
      </c>
      <c r="AJ52" s="17"/>
      <c r="AK52" s="6">
        <v>41025.123326726571</v>
      </c>
      <c r="AL52" s="6">
        <f ca="1"/>
        <v>-456.64495352638966</v>
      </c>
      <c r="AM52" s="6">
        <f t="shared" ca="1" si="15"/>
        <v>-2107.4720558724662</v>
      </c>
      <c r="AN52" s="6">
        <f ca="1"/>
        <v>-2564.1170093988558</v>
      </c>
      <c r="AO52" s="33">
        <f t="shared" ca="1" si="16"/>
        <v>22</v>
      </c>
      <c r="AP52" s="34">
        <f ca="1"/>
        <v>-4.5485124468854617E-2</v>
      </c>
      <c r="AQ52" s="34">
        <f ca="1"/>
        <v>-8.2328617676985655E-2</v>
      </c>
      <c r="AR52" s="34">
        <f ca="1"/>
        <v>-0.53959275412482632</v>
      </c>
      <c r="AS52" s="34">
        <f ca="1"/>
        <v>-0.67460304112106362</v>
      </c>
      <c r="AT52" s="34">
        <f t="shared" ca="1" si="17"/>
        <v>-1.3420095373917302</v>
      </c>
      <c r="AU52" s="33">
        <f t="shared" ca="1" si="18"/>
        <v>48</v>
      </c>
      <c r="AV52" s="21">
        <v>45</v>
      </c>
      <c r="AW52" s="6" t="str">
        <f t="shared" ca="1" si="35"/>
        <v>arubb</v>
      </c>
      <c r="AX52" s="6">
        <f t="shared" ca="1" si="19"/>
        <v>-523.2104899575038</v>
      </c>
      <c r="AY52" s="6" t="str">
        <f t="shared" ca="1" si="36"/>
        <v>aochm</v>
      </c>
      <c r="AZ52" s="6">
        <f t="shared" ca="1" si="20"/>
        <v>-1.4754224223410874</v>
      </c>
      <c r="BA52" s="197"/>
      <c r="BB52" s="36">
        <f t="shared" si="21"/>
        <v>1.154517882287837</v>
      </c>
      <c r="BC52" s="36">
        <f ca="1"/>
        <v>-6.250114080043276</v>
      </c>
      <c r="BD52" s="33">
        <f t="shared" ca="1" si="22"/>
        <v>36</v>
      </c>
      <c r="BE52" s="203">
        <f ca="1"/>
        <v>-7.2158684717489555E-2</v>
      </c>
      <c r="BF52" s="33">
        <f t="shared" ca="1" si="23"/>
        <v>22</v>
      </c>
      <c r="BG52" s="36">
        <f t="shared" si="37"/>
        <v>0.2672644127729531</v>
      </c>
      <c r="BH52" s="42">
        <f ca="1"/>
        <v>-3.3150328942091831</v>
      </c>
      <c r="BI52" s="33">
        <f t="shared" ca="1" si="24"/>
        <v>44</v>
      </c>
      <c r="BJ52" s="203">
        <f ca="1"/>
        <v>-8.8599031979384041E-3</v>
      </c>
      <c r="BK52" s="33">
        <f t="shared" ca="1" si="25"/>
        <v>48</v>
      </c>
      <c r="BL52" s="204">
        <v>45</v>
      </c>
      <c r="BM52" s="6" t="str">
        <f t="shared" ca="1" si="38"/>
        <v>arubb</v>
      </c>
      <c r="BN52" s="42">
        <f t="shared" ca="1" si="11"/>
        <v>-1.4724047556073904E-2</v>
      </c>
      <c r="BO52" s="6" t="str">
        <f t="shared" ca="1" si="40"/>
        <v>aochm</v>
      </c>
      <c r="BP52" s="42">
        <f t="shared" ca="1" si="27"/>
        <v>-9.7406907132837374E-3</v>
      </c>
      <c r="BQ52" s="205">
        <v>45</v>
      </c>
      <c r="BR52" s="6" t="str">
        <f t="shared" ca="1" si="41"/>
        <v>arubb</v>
      </c>
      <c r="BS52" s="6" t="str">
        <f ca="1">VLOOKUP(BR52,Notes!$A$12:$B$206,2,0)</f>
        <v>Rubber</v>
      </c>
      <c r="BT52" s="42">
        <f t="shared" ca="1" si="29"/>
        <v>-5.2371930446155224</v>
      </c>
      <c r="BU52" s="205">
        <v>45</v>
      </c>
      <c r="BV52" s="6" t="str">
        <f t="shared" ca="1" si="39"/>
        <v>amtvs</v>
      </c>
      <c r="BW52" s="6" t="str">
        <f ca="1">VLOOKUP(BV52,Notes!$A$12:$B$206,2,0)</f>
        <v>Sale, maintenance, repair of motor vehicles</v>
      </c>
      <c r="BX52" s="42">
        <f t="shared" ca="1" si="30"/>
        <v>-3.3003804029900858</v>
      </c>
    </row>
    <row r="53" spans="1:76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-6576.6737823073254</v>
      </c>
      <c r="R53" s="28">
        <v>0</v>
      </c>
      <c r="S53" s="28"/>
      <c r="T53" s="35" t="e">
        <f ca="1"/>
        <v>#DIV/0!</v>
      </c>
      <c r="U53" s="30">
        <f ca="1"/>
        <v>-3.3397582831548736</v>
      </c>
      <c r="V53" s="31">
        <v>0</v>
      </c>
      <c r="W53" s="32">
        <f ca="1"/>
        <v>-3.3397582831548736</v>
      </c>
      <c r="X53" s="28">
        <f ca="1"/>
        <v>-56.388714242052174</v>
      </c>
      <c r="Y53" s="28">
        <f t="shared" ca="1" si="31"/>
        <v>-6520.2850680652737</v>
      </c>
      <c r="Z53" s="33">
        <f t="shared" ca="1" si="13"/>
        <v>58</v>
      </c>
      <c r="AA53" s="33">
        <f t="shared" ca="1" si="13"/>
        <v>13</v>
      </c>
      <c r="AB53" s="33">
        <f t="shared" ca="1" si="1"/>
        <v>22</v>
      </c>
      <c r="AC53" s="21">
        <v>46</v>
      </c>
      <c r="AD53" s="6" t="str">
        <f t="shared" ca="1" si="32"/>
        <v>amorg</v>
      </c>
      <c r="AE53" s="6">
        <f t="shared" ca="1" si="14"/>
        <v>-293.22974946604762</v>
      </c>
      <c r="AF53" s="6" t="str">
        <f t="shared" ca="1" si="33"/>
        <v>arubb</v>
      </c>
      <c r="AG53" s="6">
        <f t="shared" ca="1" si="4"/>
        <v>-930.01405174338458</v>
      </c>
      <c r="AH53" s="6" t="str">
        <f t="shared" ca="1" si="34"/>
        <v>arubb</v>
      </c>
      <c r="AI53" s="6">
        <f t="shared" ca="1" si="6"/>
        <v>-1806.2367444913937</v>
      </c>
      <c r="AJ53" s="17"/>
      <c r="AK53" s="6">
        <v>67561.539773547294</v>
      </c>
      <c r="AL53" s="6">
        <f ca="1"/>
        <v>-19.346413510867706</v>
      </c>
      <c r="AM53" s="6">
        <f t="shared" ca="1" si="15"/>
        <v>-2237.0457073031521</v>
      </c>
      <c r="AN53" s="6">
        <f ca="1"/>
        <v>-2256.39212081402</v>
      </c>
      <c r="AO53" s="33">
        <f t="shared" ca="1" si="16"/>
        <v>26</v>
      </c>
      <c r="AP53" s="34">
        <f ca="1"/>
        <v>-2.7688366942495095E-2</v>
      </c>
      <c r="AQ53" s="34">
        <f ca="1"/>
        <v>-9.9232780937562728E-2</v>
      </c>
      <c r="AR53" s="34">
        <f ca="1"/>
        <v>-0.71315927887157959</v>
      </c>
      <c r="AS53" s="34">
        <f ca="1"/>
        <v>-1.2890588742119062</v>
      </c>
      <c r="AT53" s="34">
        <f t="shared" ca="1" si="17"/>
        <v>-2.1291393009635438</v>
      </c>
      <c r="AU53" s="33">
        <f t="shared" ca="1" si="18"/>
        <v>37</v>
      </c>
      <c r="AV53" s="21">
        <v>46</v>
      </c>
      <c r="AW53" s="6" t="str">
        <f t="shared" ca="1" si="35"/>
        <v>afurn</v>
      </c>
      <c r="AX53" s="6">
        <f t="shared" ca="1" si="19"/>
        <v>-505.97464204489501</v>
      </c>
      <c r="AY53" s="6" t="str">
        <f t="shared" ca="1" si="36"/>
        <v>aotrp</v>
      </c>
      <c r="AZ53" s="6">
        <f t="shared" ca="1" si="20"/>
        <v>-1.4485867862985817</v>
      </c>
      <c r="BA53" s="197"/>
      <c r="BB53" s="36">
        <f t="shared" si="21"/>
        <v>1.9012985092636177</v>
      </c>
      <c r="BC53" s="36">
        <f ca="1"/>
        <v>-3.3397582831548736</v>
      </c>
      <c r="BD53" s="33">
        <f t="shared" ca="1" si="22"/>
        <v>56</v>
      </c>
      <c r="BE53" s="203">
        <f ca="1"/>
        <v>-6.3498774450631804E-2</v>
      </c>
      <c r="BF53" s="33">
        <f t="shared" ca="1" si="23"/>
        <v>26</v>
      </c>
      <c r="BG53" s="36">
        <f t="shared" si="37"/>
        <v>0.76456321963511398</v>
      </c>
      <c r="BH53" s="42">
        <f ca="1"/>
        <v>-1.8385017569271922</v>
      </c>
      <c r="BI53" s="33">
        <f t="shared" ca="1" si="24"/>
        <v>58</v>
      </c>
      <c r="BJ53" s="203">
        <f ca="1"/>
        <v>-1.4056508225810678E-2</v>
      </c>
      <c r="BK53" s="33">
        <f t="shared" ca="1" si="25"/>
        <v>37</v>
      </c>
      <c r="BL53" s="204">
        <v>46</v>
      </c>
      <c r="BM53" s="6" t="str">
        <f t="shared" ca="1" si="38"/>
        <v>afurn</v>
      </c>
      <c r="BN53" s="42">
        <f t="shared" ca="1" si="11"/>
        <v>-1.4239001003671788E-2</v>
      </c>
      <c r="BO53" s="6" t="str">
        <f t="shared" ca="1" si="40"/>
        <v>aotrp</v>
      </c>
      <c r="BP53" s="42">
        <f t="shared" ca="1" si="27"/>
        <v>-9.5635227193410013E-3</v>
      </c>
      <c r="BQ53" s="205">
        <v>46</v>
      </c>
      <c r="BR53" s="6" t="str">
        <f t="shared" ca="1" si="41"/>
        <v>afurn</v>
      </c>
      <c r="BS53" s="6" t="str">
        <f ca="1">VLOOKUP(BR53,Notes!$A$12:$B$206,2,0)</f>
        <v>Furniture</v>
      </c>
      <c r="BT53" s="42">
        <f t="shared" ca="1" si="29"/>
        <v>-5.2369030846964995</v>
      </c>
      <c r="BU53" s="205">
        <v>46</v>
      </c>
      <c r="BV53" s="6" t="str">
        <f t="shared" ca="1" si="39"/>
        <v>amorg</v>
      </c>
      <c r="BW53" s="6" t="str">
        <f ca="1">VLOOKUP(BV53,Notes!$A$12:$B$206,2,0)</f>
        <v>Activities of membership organisations</v>
      </c>
      <c r="BX53" s="42">
        <f t="shared" ca="1" si="30"/>
        <v>-3.2485753005849007</v>
      </c>
    </row>
    <row r="54" spans="1:76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-10140.025761049958</v>
      </c>
      <c r="R54" s="28">
        <v>0</v>
      </c>
      <c r="S54" s="28"/>
      <c r="T54" s="35" t="e">
        <f ca="1"/>
        <v>#DIV/0!</v>
      </c>
      <c r="U54" s="30">
        <f ca="1"/>
        <v>-4.0311342946532989</v>
      </c>
      <c r="V54" s="31">
        <v>0</v>
      </c>
      <c r="W54" s="32">
        <f ca="1"/>
        <v>-4.0311342946532989</v>
      </c>
      <c r="X54" s="28">
        <f ca="1"/>
        <v>-931.19762816444768</v>
      </c>
      <c r="Y54" s="28">
        <f t="shared" ca="1" si="31"/>
        <v>-9208.8281328855101</v>
      </c>
      <c r="Z54" s="33">
        <f t="shared" ca="1" si="13"/>
        <v>32</v>
      </c>
      <c r="AA54" s="33">
        <f t="shared" ca="1" si="13"/>
        <v>7</v>
      </c>
      <c r="AB54" s="33">
        <f t="shared" ca="1" si="1"/>
        <v>13</v>
      </c>
      <c r="AC54" s="21">
        <v>47</v>
      </c>
      <c r="AD54" s="6" t="str">
        <f t="shared" ca="1" si="32"/>
        <v>aplas</v>
      </c>
      <c r="AE54" s="6">
        <f t="shared" ca="1" si="14"/>
        <v>-278.23996045108083</v>
      </c>
      <c r="AF54" s="6" t="str">
        <f t="shared" ca="1" si="33"/>
        <v>afore</v>
      </c>
      <c r="AG54" s="6">
        <f t="shared" ca="1" si="4"/>
        <v>-888.24183149624832</v>
      </c>
      <c r="AH54" s="6" t="str">
        <f t="shared" ca="1" si="34"/>
        <v>arent</v>
      </c>
      <c r="AI54" s="6">
        <f t="shared" ca="1" si="6"/>
        <v>-1730.4956638767969</v>
      </c>
      <c r="AJ54" s="17"/>
      <c r="AK54" s="6">
        <v>161420.07249827456</v>
      </c>
      <c r="AL54" s="6">
        <f ca="1"/>
        <v>-597.56837791747341</v>
      </c>
      <c r="AM54" s="6">
        <f t="shared" ca="1" si="15"/>
        <v>-5909.4915230146908</v>
      </c>
      <c r="AN54" s="6">
        <f ca="1"/>
        <v>-6507.0599009321641</v>
      </c>
      <c r="AO54" s="33">
        <f t="shared" ca="1" si="16"/>
        <v>8</v>
      </c>
      <c r="AP54" s="34">
        <f ca="1"/>
        <v>-0.40980991400120353</v>
      </c>
      <c r="AQ54" s="34">
        <f ca="1"/>
        <v>-0.28524274042093478</v>
      </c>
      <c r="AR54" s="34">
        <f ca="1"/>
        <v>-1.0784379596299178</v>
      </c>
      <c r="AS54" s="34">
        <f ca="1"/>
        <v>-5.5157728000767827</v>
      </c>
      <c r="AT54" s="34">
        <f t="shared" ca="1" si="17"/>
        <v>-7.2892634141288388</v>
      </c>
      <c r="AU54" s="33">
        <f t="shared" ca="1" si="18"/>
        <v>16</v>
      </c>
      <c r="AV54" s="21">
        <v>47</v>
      </c>
      <c r="AW54" s="6" t="str">
        <f t="shared" ca="1" si="35"/>
        <v>aweav</v>
      </c>
      <c r="AX54" s="6">
        <f t="shared" ca="1" si="19"/>
        <v>-447.11617879014352</v>
      </c>
      <c r="AY54" s="6" t="str">
        <f t="shared" ca="1" si="36"/>
        <v>aatrp</v>
      </c>
      <c r="AZ54" s="6">
        <f t="shared" ca="1" si="20"/>
        <v>-1.4460687056060029</v>
      </c>
      <c r="BA54" s="197"/>
      <c r="BB54" s="36">
        <f t="shared" si="21"/>
        <v>4.5426398544924753</v>
      </c>
      <c r="BC54" s="36">
        <f ca="1"/>
        <v>-4.0311342946532989</v>
      </c>
      <c r="BD54" s="33">
        <f t="shared" ca="1" si="22"/>
        <v>53</v>
      </c>
      <c r="BE54" s="203">
        <f ca="1"/>
        <v>-0.1831199130570349</v>
      </c>
      <c r="BF54" s="33">
        <f t="shared" ca="1" si="23"/>
        <v>8</v>
      </c>
      <c r="BG54" s="36">
        <f t="shared" si="37"/>
        <v>1.6094128789590392</v>
      </c>
      <c r="BH54" s="42">
        <f ca="1"/>
        <v>-2.9901263969763154</v>
      </c>
      <c r="BI54" s="33">
        <f t="shared" ca="1" si="24"/>
        <v>48</v>
      </c>
      <c r="BJ54" s="203">
        <f ca="1"/>
        <v>-4.8123479330090708E-2</v>
      </c>
      <c r="BK54" s="33">
        <f t="shared" ca="1" si="25"/>
        <v>16</v>
      </c>
      <c r="BL54" s="204">
        <v>47</v>
      </c>
      <c r="BM54" s="6" t="str">
        <f t="shared" ca="1" si="38"/>
        <v>aweav</v>
      </c>
      <c r="BN54" s="42">
        <f t="shared" ca="1" si="11"/>
        <v>-1.2582622110903831E-2</v>
      </c>
      <c r="BO54" s="6" t="str">
        <f t="shared" ca="1" si="40"/>
        <v>aatrp</v>
      </c>
      <c r="BP54" s="42">
        <f t="shared" ca="1" si="27"/>
        <v>-9.5468984327325736E-3</v>
      </c>
      <c r="BQ54" s="205">
        <v>47</v>
      </c>
      <c r="BR54" s="6" t="str">
        <f t="shared" ca="1" si="41"/>
        <v>aweav</v>
      </c>
      <c r="BS54" s="6" t="str">
        <f ca="1">VLOOKUP(BR54,Notes!$A$12:$B$206,2,0)</f>
        <v>Spinning, weaving and finishing of textiles</v>
      </c>
      <c r="BT54" s="42">
        <f t="shared" ca="1" si="29"/>
        <v>-5.0922839092969188</v>
      </c>
      <c r="BU54" s="205">
        <v>47</v>
      </c>
      <c r="BV54" s="6" t="str">
        <f t="shared" ca="1" si="39"/>
        <v>aomin</v>
      </c>
      <c r="BW54" s="6" t="str">
        <f ca="1">VLOOKUP(BV54,Notes!$A$12:$B$206,2,0)</f>
        <v>Other mining and quarrying</v>
      </c>
      <c r="BX54" s="42">
        <f t="shared" ca="1" si="30"/>
        <v>-3.1588736730059037</v>
      </c>
    </row>
    <row r="55" spans="1:76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-4493.6411547157004</v>
      </c>
      <c r="R55" s="28">
        <v>0</v>
      </c>
      <c r="S55" s="28"/>
      <c r="T55" s="35" t="e">
        <f ca="1"/>
        <v>#DIV/0!</v>
      </c>
      <c r="U55" s="30">
        <f ca="1"/>
        <v>-2.6350191551386999</v>
      </c>
      <c r="V55" s="31">
        <v>0</v>
      </c>
      <c r="W55" s="32">
        <f ca="1"/>
        <v>-2.6350191551386999</v>
      </c>
      <c r="X55" s="28">
        <f ca="1"/>
        <v>-2169.007133394422</v>
      </c>
      <c r="Y55" s="28">
        <f t="shared" ca="1" si="31"/>
        <v>-2324.6340213212784</v>
      </c>
      <c r="Z55" s="33">
        <f t="shared" ca="1" si="13"/>
        <v>22</v>
      </c>
      <c r="AA55" s="33">
        <f t="shared" ca="1" si="13"/>
        <v>31</v>
      </c>
      <c r="AB55" s="33">
        <f t="shared" ca="1" si="1"/>
        <v>34</v>
      </c>
      <c r="AC55" s="21">
        <v>48</v>
      </c>
      <c r="AD55" s="6" t="str">
        <f t="shared" ca="1" si="32"/>
        <v>ardtv</v>
      </c>
      <c r="AE55" s="6">
        <f t="shared" ca="1" si="14"/>
        <v>-229.33842569876643</v>
      </c>
      <c r="AF55" s="6" t="str">
        <f t="shared" ca="1" si="33"/>
        <v>ardtv</v>
      </c>
      <c r="AG55" s="6">
        <f t="shared" ca="1" si="4"/>
        <v>-510.7021074836473</v>
      </c>
      <c r="AH55" s="6" t="str">
        <f t="shared" ca="1" si="34"/>
        <v>acomp</v>
      </c>
      <c r="AI55" s="6">
        <f t="shared" ca="1" si="6"/>
        <v>-1636.1510127915012</v>
      </c>
      <c r="AJ55" s="17"/>
      <c r="AK55" s="6">
        <v>80488.868949600466</v>
      </c>
      <c r="AL55" s="6">
        <f ca="1"/>
        <v>-1023.7223695275301</v>
      </c>
      <c r="AM55" s="6">
        <f t="shared" ca="1" si="15"/>
        <v>-1097.1747450489274</v>
      </c>
      <c r="AN55" s="6">
        <f ca="1"/>
        <v>-2120.8971145764576</v>
      </c>
      <c r="AO55" s="33">
        <f t="shared" ca="1" si="16"/>
        <v>27</v>
      </c>
      <c r="AP55" s="34">
        <f ca="1"/>
        <v>-1.1815950956738087E-2</v>
      </c>
      <c r="AQ55" s="34">
        <f ca="1"/>
        <v>-9.1718523750662181E-2</v>
      </c>
      <c r="AR55" s="34">
        <f ca="1"/>
        <v>-0.41692180858388056</v>
      </c>
      <c r="AS55" s="34">
        <f ca="1"/>
        <v>-1.7317514917615022</v>
      </c>
      <c r="AT55" s="34">
        <f t="shared" ca="1" si="17"/>
        <v>-2.2522077750527831</v>
      </c>
      <c r="AU55" s="33">
        <f t="shared" ca="1" si="18"/>
        <v>36</v>
      </c>
      <c r="AV55" s="21">
        <v>48</v>
      </c>
      <c r="AW55" s="6" t="str">
        <f t="shared" ca="1" si="35"/>
        <v>aknit</v>
      </c>
      <c r="AX55" s="6">
        <f t="shared" ca="1" si="19"/>
        <v>-411.37168464937616</v>
      </c>
      <c r="AY55" s="6" t="str">
        <f t="shared" ca="1" si="36"/>
        <v>atrps</v>
      </c>
      <c r="AZ55" s="6">
        <f t="shared" ca="1" si="20"/>
        <v>-1.3420095373917302</v>
      </c>
      <c r="BA55" s="197"/>
      <c r="BB55" s="36">
        <f t="shared" si="21"/>
        <v>2.2650958971498745</v>
      </c>
      <c r="BC55" s="36">
        <f ca="1"/>
        <v>-2.6350191551386999</v>
      </c>
      <c r="BD55" s="33">
        <f t="shared" ca="1" si="22"/>
        <v>59</v>
      </c>
      <c r="BE55" s="203">
        <f ca="1"/>
        <v>-5.9685710772159978E-2</v>
      </c>
      <c r="BF55" s="33">
        <f t="shared" ca="1" si="23"/>
        <v>27</v>
      </c>
      <c r="BG55" s="36">
        <f t="shared" si="37"/>
        <v>0.77769567463353029</v>
      </c>
      <c r="BH55" s="42">
        <f ca="1"/>
        <v>-1.91193068998794</v>
      </c>
      <c r="BI55" s="33">
        <f t="shared" ca="1" si="24"/>
        <v>57</v>
      </c>
      <c r="BJ55" s="203">
        <f ca="1"/>
        <v>-1.4869002278027222E-2</v>
      </c>
      <c r="BK55" s="33">
        <f t="shared" ca="1" si="25"/>
        <v>36</v>
      </c>
      <c r="BL55" s="204">
        <v>48</v>
      </c>
      <c r="BM55" s="6" t="str">
        <f t="shared" ca="1" si="38"/>
        <v>aknit</v>
      </c>
      <c r="BN55" s="42">
        <f t="shared" ca="1" si="11"/>
        <v>-1.1576710261469754E-2</v>
      </c>
      <c r="BO55" s="6" t="str">
        <f t="shared" ca="1" si="40"/>
        <v>atrps</v>
      </c>
      <c r="BP55" s="42">
        <f t="shared" ca="1" si="27"/>
        <v>-8.8599031979384041E-3</v>
      </c>
      <c r="BQ55" s="205">
        <v>48</v>
      </c>
      <c r="BR55" s="6" t="str">
        <f t="shared" ca="1" si="41"/>
        <v>aknit</v>
      </c>
      <c r="BS55" s="6" t="str">
        <f ca="1">VLOOKUP(BR55,Notes!$A$12:$B$206,2,0)</f>
        <v>Knitted, crouched fabrics, wearing apparel, fur articles</v>
      </c>
      <c r="BT55" s="42">
        <f t="shared" ca="1" si="29"/>
        <v>-5.0675543822188578</v>
      </c>
      <c r="BU55" s="205">
        <v>48</v>
      </c>
      <c r="BV55" s="6" t="str">
        <f t="shared" ca="1" si="39"/>
        <v>afins</v>
      </c>
      <c r="BW55" s="6" t="str">
        <f ca="1">VLOOKUP(BV55,Notes!$A$12:$B$206,2,0)</f>
        <v>Financial intermediation</v>
      </c>
      <c r="BX55" s="42">
        <f t="shared" ca="1" si="30"/>
        <v>-2.9901263969763154</v>
      </c>
    </row>
    <row r="56" spans="1:76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-10846.369922407681</v>
      </c>
      <c r="R56" s="28">
        <v>0</v>
      </c>
      <c r="S56" s="28"/>
      <c r="T56" s="35" t="e">
        <f ca="1"/>
        <v>#DIV/0!</v>
      </c>
      <c r="U56" s="30">
        <f ca="1"/>
        <v>-5.5970575461913983</v>
      </c>
      <c r="V56" s="31">
        <v>0</v>
      </c>
      <c r="W56" s="32">
        <f ca="1"/>
        <v>-5.5970575461913983</v>
      </c>
      <c r="X56" s="28">
        <f ca="1"/>
        <v>-1167.7973045936606</v>
      </c>
      <c r="Y56" s="28">
        <f t="shared" ca="1" si="31"/>
        <v>-9678.5726178140212</v>
      </c>
      <c r="Z56" s="33">
        <f t="shared" ca="1" si="13"/>
        <v>30</v>
      </c>
      <c r="AA56" s="33">
        <f t="shared" ca="1" si="13"/>
        <v>6</v>
      </c>
      <c r="AB56" s="33">
        <f t="shared" ca="1" si="1"/>
        <v>12</v>
      </c>
      <c r="AC56" s="21">
        <v>49</v>
      </c>
      <c r="AD56" s="6" t="str">
        <f t="shared" ca="1" si="32"/>
        <v>arent</v>
      </c>
      <c r="AE56" s="6">
        <f t="shared" ca="1" si="14"/>
        <v>-221.38828025252303</v>
      </c>
      <c r="AF56" s="6" t="str">
        <f t="shared" ca="1" si="33"/>
        <v>aglss</v>
      </c>
      <c r="AG56" s="6">
        <f t="shared" ca="1" si="4"/>
        <v>-452.85803969752567</v>
      </c>
      <c r="AH56" s="6" t="str">
        <f t="shared" ca="1" si="34"/>
        <v>afoot</v>
      </c>
      <c r="AI56" s="6">
        <f t="shared" ca="1" si="6"/>
        <v>-976.25187210228421</v>
      </c>
      <c r="AJ56" s="17"/>
      <c r="AK56" s="6">
        <v>95648.784677383475</v>
      </c>
      <c r="AL56" s="6">
        <f ca="1"/>
        <v>-576.39776030191183</v>
      </c>
      <c r="AM56" s="6">
        <f t="shared" ca="1" si="15"/>
        <v>-4777.1197603239416</v>
      </c>
      <c r="AN56" s="6">
        <f ca="1"/>
        <v>-5353.5175206258536</v>
      </c>
      <c r="AO56" s="33">
        <f t="shared" ca="1" si="16"/>
        <v>10</v>
      </c>
      <c r="AP56" s="34">
        <f ca="1"/>
        <v>-1.3880101001979433E-2</v>
      </c>
      <c r="AQ56" s="34">
        <f ca="1"/>
        <v>-1.1019218600386767E-2</v>
      </c>
      <c r="AR56" s="34">
        <f ca="1"/>
        <v>-0.29432586981678893</v>
      </c>
      <c r="AS56" s="34">
        <f ca="1"/>
        <v>-0.38425001011988746</v>
      </c>
      <c r="AT56" s="34">
        <f t="shared" ca="1" si="17"/>
        <v>-0.70347519953904258</v>
      </c>
      <c r="AU56" s="33">
        <f t="shared" ca="1" si="18"/>
        <v>55</v>
      </c>
      <c r="AV56" s="21">
        <v>49</v>
      </c>
      <c r="AW56" s="6" t="str">
        <f t="shared" ca="1" si="35"/>
        <v>acomp</v>
      </c>
      <c r="AX56" s="6">
        <f t="shared" ca="1" si="19"/>
        <v>-394.07245408597009</v>
      </c>
      <c r="AY56" s="6" t="str">
        <f t="shared" ca="1" si="36"/>
        <v>arsea</v>
      </c>
      <c r="AZ56" s="6">
        <f t="shared" ca="1" si="20"/>
        <v>-1.3056671619538105</v>
      </c>
      <c r="BA56" s="197"/>
      <c r="BB56" s="36">
        <f t="shared" si="21"/>
        <v>2.6917221296248384</v>
      </c>
      <c r="BC56" s="36">
        <f ca="1"/>
        <v>-5.5970575461913974</v>
      </c>
      <c r="BD56" s="33">
        <f t="shared" ca="1" si="22"/>
        <v>42</v>
      </c>
      <c r="BE56" s="203">
        <f ca="1"/>
        <v>-0.15065723657867081</v>
      </c>
      <c r="BF56" s="33">
        <f t="shared" ca="1" si="23"/>
        <v>10</v>
      </c>
      <c r="BG56" s="36">
        <f t="shared" si="37"/>
        <v>0.12818270006603158</v>
      </c>
      <c r="BH56" s="42">
        <f ca="1"/>
        <v>-3.6232036944313837</v>
      </c>
      <c r="BI56" s="33">
        <f t="shared" ca="1" si="24"/>
        <v>36</v>
      </c>
      <c r="BJ56" s="203">
        <f ca="1"/>
        <v>-4.644320324414356E-3</v>
      </c>
      <c r="BK56" s="33">
        <f t="shared" ca="1" si="25"/>
        <v>55</v>
      </c>
      <c r="BL56" s="204">
        <v>49</v>
      </c>
      <c r="BM56" s="6" t="str">
        <f t="shared" ca="1" si="38"/>
        <v>acomp</v>
      </c>
      <c r="BN56" s="42">
        <f t="shared" ca="1" si="11"/>
        <v>-1.108988001171737E-2</v>
      </c>
      <c r="BO56" s="6" t="str">
        <f t="shared" ca="1" si="40"/>
        <v>arsea</v>
      </c>
      <c r="BP56" s="42">
        <f t="shared" ca="1" si="27"/>
        <v>-8.6199720205572764E-3</v>
      </c>
      <c r="BQ56" s="205">
        <v>49</v>
      </c>
      <c r="BR56" s="6" t="str">
        <f t="shared" ca="1" si="41"/>
        <v>acomp</v>
      </c>
      <c r="BS56" s="6" t="str">
        <f ca="1">VLOOKUP(BR56,Notes!$A$12:$B$206,2,0)</f>
        <v>Computer and related activities</v>
      </c>
      <c r="BT56" s="42">
        <f t="shared" ca="1" si="29"/>
        <v>-4.9010049577561361</v>
      </c>
      <c r="BU56" s="205">
        <v>49</v>
      </c>
      <c r="BV56" s="6" t="str">
        <f t="shared" ca="1" si="39"/>
        <v>arecr</v>
      </c>
      <c r="BW56" s="6" t="str">
        <f ca="1">VLOOKUP(BV56,Notes!$A$12:$B$206,2,0)</f>
        <v>Recreational, cultural and sporting activities</v>
      </c>
      <c r="BX56" s="42">
        <f t="shared" ca="1" si="30"/>
        <v>-2.9892125245964261</v>
      </c>
    </row>
    <row r="57" spans="1:76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-18065.212976203049</v>
      </c>
      <c r="R57" s="28">
        <v>0</v>
      </c>
      <c r="S57" s="28"/>
      <c r="T57" s="35" t="e">
        <f ca="1"/>
        <v>#DIV/0!</v>
      </c>
      <c r="U57" s="30">
        <f ca="1"/>
        <v>-4.875626509128689</v>
      </c>
      <c r="V57" s="31">
        <v>0</v>
      </c>
      <c r="W57" s="32">
        <f ca="1"/>
        <v>-4.875626509128689</v>
      </c>
      <c r="X57" s="28">
        <f ca="1"/>
        <v>-11052.93434256721</v>
      </c>
      <c r="Y57" s="28">
        <f t="shared" ca="1" si="31"/>
        <v>-7012.2786336358386</v>
      </c>
      <c r="Z57" s="33">
        <f t="shared" ca="1" si="13"/>
        <v>7</v>
      </c>
      <c r="AA57" s="33">
        <f t="shared" ca="1" si="13"/>
        <v>12</v>
      </c>
      <c r="AB57" s="33">
        <f t="shared" ca="1" si="1"/>
        <v>6</v>
      </c>
      <c r="AC57" s="21">
        <v>50</v>
      </c>
      <c r="AD57" s="6" t="str">
        <f t="shared" ca="1" si="32"/>
        <v>acomp</v>
      </c>
      <c r="AE57" s="6">
        <f t="shared" ca="1" si="14"/>
        <v>-211.45378507202031</v>
      </c>
      <c r="AF57" s="6" t="str">
        <f t="shared" ca="1" si="33"/>
        <v>aleat</v>
      </c>
      <c r="AG57" s="6">
        <f t="shared" ca="1" si="4"/>
        <v>-265.60648480228758</v>
      </c>
      <c r="AH57" s="6" t="str">
        <f t="shared" ca="1" si="34"/>
        <v>afore</v>
      </c>
      <c r="AI57" s="6">
        <f t="shared" ca="1" si="6"/>
        <v>-969.22280420279344</v>
      </c>
      <c r="AJ57" s="17"/>
      <c r="AK57" s="6">
        <v>179496.65808090591</v>
      </c>
      <c r="AL57" s="6">
        <f ca="1"/>
        <v>-5354.5293211423759</v>
      </c>
      <c r="AM57" s="6">
        <f t="shared" ca="1" si="15"/>
        <v>-3397.0573232503557</v>
      </c>
      <c r="AN57" s="6">
        <f ca="1"/>
        <v>-8751.5866443927316</v>
      </c>
      <c r="AO57" s="33">
        <f t="shared" ca="1" si="16"/>
        <v>6</v>
      </c>
      <c r="AP57" s="34">
        <f ca="1"/>
        <v>-0.2438780769205863</v>
      </c>
      <c r="AQ57" s="34">
        <f ca="1"/>
        <v>-0.63224101260000753</v>
      </c>
      <c r="AR57" s="34">
        <f ca="1"/>
        <v>-1.4499001842487396</v>
      </c>
      <c r="AS57" s="34">
        <f ca="1"/>
        <v>-2.5398187842052686</v>
      </c>
      <c r="AT57" s="34">
        <f t="shared" ca="1" si="17"/>
        <v>-4.8658380579746021</v>
      </c>
      <c r="AU57" s="33">
        <f t="shared" ca="1" si="18"/>
        <v>20</v>
      </c>
      <c r="AV57" s="21">
        <v>50</v>
      </c>
      <c r="AW57" s="6" t="str">
        <f t="shared" ca="1" si="35"/>
        <v>afore</v>
      </c>
      <c r="AX57" s="6">
        <f t="shared" ca="1" si="19"/>
        <v>-340.1299240525841</v>
      </c>
      <c r="AY57" s="6" t="str">
        <f t="shared" ca="1" si="36"/>
        <v>arubb</v>
      </c>
      <c r="AZ57" s="6">
        <f t="shared" ca="1" si="20"/>
        <v>-1.24999313715883</v>
      </c>
      <c r="BA57" s="197"/>
      <c r="BB57" s="36">
        <f t="shared" si="21"/>
        <v>5.0513462181430242</v>
      </c>
      <c r="BC57" s="36">
        <f ca="1"/>
        <v>-4.875626509128689</v>
      </c>
      <c r="BD57" s="33">
        <f t="shared" ca="1" si="22"/>
        <v>50</v>
      </c>
      <c r="BE57" s="203">
        <f ca="1"/>
        <v>-0.24628477527965079</v>
      </c>
      <c r="BF57" s="33">
        <f t="shared" ca="1" si="23"/>
        <v>6</v>
      </c>
      <c r="BG57" s="36">
        <f t="shared" si="37"/>
        <v>0.65887130824166773</v>
      </c>
      <c r="BH57" s="42">
        <f ca="1"/>
        <v>-4.875626509128689</v>
      </c>
      <c r="BI57" s="33">
        <f t="shared" ca="1" si="24"/>
        <v>28</v>
      </c>
      <c r="BJ57" s="203">
        <f ca="1"/>
        <v>-3.2124104165673753E-2</v>
      </c>
      <c r="BK57" s="33">
        <f t="shared" ca="1" si="25"/>
        <v>20</v>
      </c>
      <c r="BL57" s="204">
        <v>50</v>
      </c>
      <c r="BM57" s="6" t="str">
        <f t="shared" ca="1" si="38"/>
        <v>afore</v>
      </c>
      <c r="BN57" s="42">
        <f t="shared" ca="1" si="11"/>
        <v>-9.5718439769829928E-3</v>
      </c>
      <c r="BO57" s="6" t="str">
        <f t="shared" ca="1" si="40"/>
        <v>arubb</v>
      </c>
      <c r="BP57" s="42">
        <f t="shared" ca="1" si="27"/>
        <v>-8.2524139245978081E-3</v>
      </c>
      <c r="BQ57" s="205">
        <v>50</v>
      </c>
      <c r="BR57" s="6" t="str">
        <f t="shared" ca="1" si="41"/>
        <v>afore</v>
      </c>
      <c r="BS57" s="6" t="str">
        <f ca="1">VLOOKUP(BR57,Notes!$A$12:$B$206,2,0)</f>
        <v>Forestry</v>
      </c>
      <c r="BT57" s="42">
        <f t="shared" ca="1" si="29"/>
        <v>-4.875626509128689</v>
      </c>
      <c r="BU57" s="205">
        <v>50</v>
      </c>
      <c r="BV57" s="6" t="str">
        <f t="shared" ca="1" si="39"/>
        <v>acoal</v>
      </c>
      <c r="BW57" s="6" t="str">
        <f ca="1">VLOOKUP(BV57,Notes!$A$12:$B$206,2,0)</f>
        <v>Mining of coal and lignite</v>
      </c>
      <c r="BX57" s="42">
        <f t="shared" ca="1" si="30"/>
        <v>-2.9118098416582789</v>
      </c>
    </row>
    <row r="58" spans="1:76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-1730.4956638767969</v>
      </c>
      <c r="R58" s="28">
        <v>0</v>
      </c>
      <c r="S58" s="28"/>
      <c r="T58" s="35" t="e">
        <f ca="1"/>
        <v>#DIV/0!</v>
      </c>
      <c r="U58" s="30">
        <f ca="1"/>
        <v>-6.9768205778499386</v>
      </c>
      <c r="V58" s="31">
        <v>0</v>
      </c>
      <c r="W58" s="32">
        <f ca="1"/>
        <v>-6.9768205778499386</v>
      </c>
      <c r="X58" s="28">
        <f ca="1"/>
        <v>-221.38828025252303</v>
      </c>
      <c r="Y58" s="28">
        <f t="shared" ca="1" si="31"/>
        <v>-1509.107383624274</v>
      </c>
      <c r="Z58" s="33">
        <f t="shared" ca="1" si="13"/>
        <v>49</v>
      </c>
      <c r="AA58" s="33">
        <f t="shared" ca="1" si="13"/>
        <v>39</v>
      </c>
      <c r="AB58" s="33">
        <f t="shared" ca="1" si="1"/>
        <v>47</v>
      </c>
      <c r="AC58" s="21">
        <v>51</v>
      </c>
      <c r="AD58" s="6" t="str">
        <f t="shared" ca="1" si="32"/>
        <v>apuba</v>
      </c>
      <c r="AE58" s="6">
        <f t="shared" ca="1" si="14"/>
        <v>-206.94920926210051</v>
      </c>
      <c r="AF58" s="6" t="str">
        <f t="shared" ca="1" si="33"/>
        <v>awtrp</v>
      </c>
      <c r="AG58" s="6">
        <f t="shared" ca="1" si="4"/>
        <v>-257.50612601492185</v>
      </c>
      <c r="AH58" s="6" t="str">
        <f t="shared" ca="1" si="34"/>
        <v>arsea</v>
      </c>
      <c r="AI58" s="6">
        <f t="shared" ca="1" si="6"/>
        <v>-877.25445436408734</v>
      </c>
      <c r="AJ58" s="17"/>
      <c r="AK58" s="6">
        <v>7780.6787311405251</v>
      </c>
      <c r="AL58" s="6">
        <f ca="1"/>
        <v>-69.447904993471127</v>
      </c>
      <c r="AM58" s="6">
        <f t="shared" ca="1" si="15"/>
        <v>-473.39608981713462</v>
      </c>
      <c r="AN58" s="6">
        <f ca="1"/>
        <v>-542.84399481060575</v>
      </c>
      <c r="AO58" s="33">
        <f t="shared" ca="1" si="16"/>
        <v>44</v>
      </c>
      <c r="AP58" s="34">
        <f ca="1"/>
        <v>-0.17251578753698293</v>
      </c>
      <c r="AQ58" s="34">
        <f ca="1"/>
        <v>-0.54395018085663993</v>
      </c>
      <c r="AR58" s="34">
        <f ca="1"/>
        <v>-1.1949349921299925</v>
      </c>
      <c r="AS58" s="34">
        <f ca="1"/>
        <v>-1.7403178692501007</v>
      </c>
      <c r="AT58" s="34">
        <f t="shared" ca="1" si="17"/>
        <v>-3.6517188297737162</v>
      </c>
      <c r="AU58" s="33">
        <f t="shared" ca="1" si="18"/>
        <v>25</v>
      </c>
      <c r="AV58" s="21">
        <v>51</v>
      </c>
      <c r="AW58" s="6" t="str">
        <f t="shared" ca="1" si="35"/>
        <v>afish</v>
      </c>
      <c r="AX58" s="6">
        <f t="shared" ca="1" si="19"/>
        <v>-213.15953944073041</v>
      </c>
      <c r="AY58" s="6" t="str">
        <f t="shared" ca="1" si="36"/>
        <v>afoot</v>
      </c>
      <c r="AZ58" s="6">
        <f t="shared" ca="1" si="20"/>
        <v>-1.2128630786680223</v>
      </c>
      <c r="BA58" s="197"/>
      <c r="BB58" s="36">
        <f t="shared" si="21"/>
        <v>0.21896174838763438</v>
      </c>
      <c r="BC58" s="36">
        <f ca="1"/>
        <v>-6.9768205778499395</v>
      </c>
      <c r="BD58" s="33">
        <f t="shared" ca="1" si="22"/>
        <v>29</v>
      </c>
      <c r="BE58" s="203">
        <f ca="1"/>
        <v>-1.5276568319128483E-2</v>
      </c>
      <c r="BF58" s="33">
        <f t="shared" ca="1" si="23"/>
        <v>44</v>
      </c>
      <c r="BG58" s="36">
        <f t="shared" si="37"/>
        <v>0.34555179324196228</v>
      </c>
      <c r="BH58" s="42">
        <f ca="1"/>
        <v>-6.9768205778499395</v>
      </c>
      <c r="BI58" s="33">
        <f t="shared" ca="1" si="24"/>
        <v>11</v>
      </c>
      <c r="BJ58" s="203">
        <f ca="1"/>
        <v>-2.41085286180347E-2</v>
      </c>
      <c r="BK58" s="33">
        <f t="shared" ca="1" si="25"/>
        <v>25</v>
      </c>
      <c r="BL58" s="204">
        <v>51</v>
      </c>
      <c r="BM58" s="6" t="str">
        <f t="shared" ca="1" si="38"/>
        <v>afish</v>
      </c>
      <c r="BN58" s="42">
        <f t="shared" ca="1" si="11"/>
        <v>-5.9986778858563154E-3</v>
      </c>
      <c r="BO58" s="6" t="str">
        <f t="shared" ca="1" si="40"/>
        <v>afoot</v>
      </c>
      <c r="BP58" s="42">
        <f t="shared" ca="1" si="27"/>
        <v>-8.0072824893907858E-3</v>
      </c>
      <c r="BQ58" s="205">
        <v>51</v>
      </c>
      <c r="BR58" s="6" t="str">
        <f t="shared" ca="1" si="41"/>
        <v>afish</v>
      </c>
      <c r="BS58" s="6" t="str">
        <f ca="1">VLOOKUP(BR58,Notes!$A$12:$B$206,2,0)</f>
        <v>Fishing</v>
      </c>
      <c r="BT58" s="42">
        <f t="shared" ca="1" si="29"/>
        <v>-4.7333161491602356</v>
      </c>
      <c r="BU58" s="205">
        <v>51</v>
      </c>
      <c r="BV58" s="6" t="str">
        <f t="shared" ca="1" si="39"/>
        <v>aeduc</v>
      </c>
      <c r="BW58" s="6" t="str">
        <f ca="1">VLOOKUP(BV58,Notes!$A$12:$B$206,2,0)</f>
        <v>Education</v>
      </c>
      <c r="BX58" s="42">
        <f t="shared" ca="1" si="30"/>
        <v>-2.8617983861067584</v>
      </c>
    </row>
    <row r="59" spans="1:76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-1636.1510127915012</v>
      </c>
      <c r="R59" s="28">
        <v>0</v>
      </c>
      <c r="S59" s="28"/>
      <c r="T59" s="35" t="e">
        <f ca="1"/>
        <v>#DIV/0!</v>
      </c>
      <c r="U59" s="30">
        <f ca="1"/>
        <v>-5.0922839092969197</v>
      </c>
      <c r="V59" s="31">
        <v>0</v>
      </c>
      <c r="W59" s="32">
        <f ca="1"/>
        <v>-5.0922839092969197</v>
      </c>
      <c r="X59" s="28">
        <f ca="1"/>
        <v>-211.45378507202031</v>
      </c>
      <c r="Y59" s="28">
        <f t="shared" ca="1" si="31"/>
        <v>-1424.6972277194809</v>
      </c>
      <c r="Z59" s="33">
        <f t="shared" ca="1" si="13"/>
        <v>50</v>
      </c>
      <c r="AA59" s="33">
        <f t="shared" ca="1" si="13"/>
        <v>42</v>
      </c>
      <c r="AB59" s="33">
        <f t="shared" ca="1" si="1"/>
        <v>48</v>
      </c>
      <c r="AC59" s="21">
        <v>52</v>
      </c>
      <c r="AD59" s="6" t="str">
        <f t="shared" ca="1" si="32"/>
        <v>awtrd</v>
      </c>
      <c r="AE59" s="6">
        <f t="shared" ca="1" si="14"/>
        <v>-137.82255051241663</v>
      </c>
      <c r="AF59" s="6" t="str">
        <f t="shared" ca="1" si="33"/>
        <v>afurn</v>
      </c>
      <c r="AG59" s="6">
        <f t="shared" ca="1" si="4"/>
        <v>-252.31151449097683</v>
      </c>
      <c r="AH59" s="6" t="str">
        <f t="shared" ca="1" si="34"/>
        <v>aleat</v>
      </c>
      <c r="AI59" s="6">
        <f t="shared" ca="1" si="6"/>
        <v>-843.31615432338833</v>
      </c>
      <c r="AJ59" s="17"/>
      <c r="AK59" s="6">
        <v>7738.6190775128807</v>
      </c>
      <c r="AL59" s="6">
        <f ca="1"/>
        <v>-50.929352704998159</v>
      </c>
      <c r="AM59" s="6">
        <f t="shared" ca="1" si="15"/>
        <v>-343.14310138097193</v>
      </c>
      <c r="AN59" s="6">
        <f ca="1"/>
        <v>-394.07245408597009</v>
      </c>
      <c r="AO59" s="33">
        <f t="shared" ca="1" si="16"/>
        <v>49</v>
      </c>
      <c r="AP59" s="34">
        <f ca="1"/>
        <v>-0.11634096486965662</v>
      </c>
      <c r="AQ59" s="34">
        <f ca="1"/>
        <v>-0.30769237970391816</v>
      </c>
      <c r="AR59" s="34">
        <f ca="1"/>
        <v>-1.2382317058785748</v>
      </c>
      <c r="AS59" s="34">
        <f ca="1"/>
        <v>-4.3026321847675408</v>
      </c>
      <c r="AT59" s="34">
        <f t="shared" ca="1" si="17"/>
        <v>-5.9648972352196905</v>
      </c>
      <c r="AU59" s="33">
        <f t="shared" ca="1" si="18"/>
        <v>19</v>
      </c>
      <c r="AV59" s="21">
        <v>52</v>
      </c>
      <c r="AW59" s="6" t="str">
        <f t="shared" ca="1" si="35"/>
        <v>ardtv</v>
      </c>
      <c r="AX59" s="6">
        <f t="shared" ca="1" si="19"/>
        <v>-210.82721640399296</v>
      </c>
      <c r="AY59" s="6" t="str">
        <f t="shared" ca="1" si="36"/>
        <v>abchm</v>
      </c>
      <c r="AZ59" s="6">
        <f t="shared" ca="1" si="20"/>
        <v>-0.92650229320216071</v>
      </c>
      <c r="BA59" s="197"/>
      <c r="BB59" s="36">
        <f t="shared" si="21"/>
        <v>0.2177781170344944</v>
      </c>
      <c r="BC59" s="36">
        <f ca="1"/>
        <v>-5.0922839092969188</v>
      </c>
      <c r="BD59" s="33">
        <f t="shared" ca="1" si="22"/>
        <v>47</v>
      </c>
      <c r="BE59" s="203">
        <f ca="1"/>
        <v>-1.108988001171737E-2</v>
      </c>
      <c r="BF59" s="33">
        <f t="shared" ca="1" si="23"/>
        <v>49</v>
      </c>
      <c r="BG59" s="36">
        <f t="shared" si="37"/>
        <v>0.77332799409599084</v>
      </c>
      <c r="BH59" s="42">
        <f ca="1"/>
        <v>-5.0922839092969197</v>
      </c>
      <c r="BI59" s="33">
        <f t="shared" ca="1" si="24"/>
        <v>23</v>
      </c>
      <c r="BJ59" s="203">
        <f ca="1"/>
        <v>-3.9380057009438779E-2</v>
      </c>
      <c r="BK59" s="33">
        <f t="shared" ca="1" si="25"/>
        <v>19</v>
      </c>
      <c r="BL59" s="204">
        <v>52</v>
      </c>
      <c r="BM59" s="6" t="str">
        <f t="shared" ca="1" si="38"/>
        <v>ardtv</v>
      </c>
      <c r="BN59" s="42">
        <f t="shared" ca="1" si="11"/>
        <v>-5.9330422841851064E-3</v>
      </c>
      <c r="BO59" s="6" t="str">
        <f t="shared" ca="1" si="40"/>
        <v>abchm</v>
      </c>
      <c r="BP59" s="42">
        <f t="shared" ca="1" si="27"/>
        <v>-6.1167379230353258E-3</v>
      </c>
      <c r="BQ59" s="205">
        <v>52</v>
      </c>
      <c r="BR59" s="6" t="str">
        <f t="shared" ca="1" si="41"/>
        <v>ardtv</v>
      </c>
      <c r="BS59" s="6" t="str">
        <f ca="1">VLOOKUP(BR59,Notes!$A$12:$B$206,2,0)</f>
        <v>Radio, television, communication equipment and apparatus</v>
      </c>
      <c r="BT59" s="42">
        <f t="shared" ca="1" si="29"/>
        <v>-4.1719616831462236</v>
      </c>
      <c r="BU59" s="205">
        <v>52</v>
      </c>
      <c r="BV59" s="6" t="str">
        <f t="shared" ca="1" si="39"/>
        <v>awatd</v>
      </c>
      <c r="BW59" s="6" t="str">
        <f ca="1">VLOOKUP(BV59,Notes!$A$12:$B$206,2,0)</f>
        <v>Collection, purification and distribution of water</v>
      </c>
      <c r="BX59" s="42">
        <f t="shared" ca="1" si="30"/>
        <v>-2.4805311753561052</v>
      </c>
    </row>
    <row r="60" spans="1:76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-877.25445436408734</v>
      </c>
      <c r="R60" s="28">
        <v>0</v>
      </c>
      <c r="S60" s="28"/>
      <c r="T60" s="35" t="e">
        <f ca="1"/>
        <v>#DIV/0!</v>
      </c>
      <c r="U60" s="30">
        <f ca="1"/>
        <v>-5.6516852532992328</v>
      </c>
      <c r="V60" s="31">
        <v>0</v>
      </c>
      <c r="W60" s="32">
        <f ca="1"/>
        <v>-5.6516852532992328</v>
      </c>
      <c r="X60" s="28">
        <f ca="1"/>
        <v>-874.09935477845215</v>
      </c>
      <c r="Y60" s="28">
        <f t="shared" ca="1" si="31"/>
        <v>-3.1550995856351847</v>
      </c>
      <c r="Z60" s="33">
        <f t="shared" ca="1" si="13"/>
        <v>36</v>
      </c>
      <c r="AA60" s="33">
        <f t="shared" ca="1" si="13"/>
        <v>61</v>
      </c>
      <c r="AB60" s="33">
        <f t="shared" ca="1" si="1"/>
        <v>51</v>
      </c>
      <c r="AC60" s="21">
        <v>53</v>
      </c>
      <c r="AD60" s="6" t="str">
        <f t="shared" ca="1" si="32"/>
        <v>aprnt</v>
      </c>
      <c r="AE60" s="6">
        <f t="shared" ca="1" si="14"/>
        <v>-132.36052156633781</v>
      </c>
      <c r="AF60" s="6" t="str">
        <f t="shared" ca="1" si="33"/>
        <v>aknit</v>
      </c>
      <c r="AG60" s="6">
        <f t="shared" ca="1" si="4"/>
        <v>-249.19468810840931</v>
      </c>
      <c r="AH60" s="6" t="str">
        <f t="shared" ca="1" si="34"/>
        <v>ardtv</v>
      </c>
      <c r="AI60" s="6">
        <f t="shared" ca="1" si="6"/>
        <v>-740.0405331824137</v>
      </c>
      <c r="AJ60" s="17"/>
      <c r="AK60" s="6">
        <v>10570.496380415614</v>
      </c>
      <c r="AL60" s="6">
        <f ca="1"/>
        <v>-595.2625590716035</v>
      </c>
      <c r="AM60" s="6">
        <f t="shared" ca="1" si="15"/>
        <v>-2.1486260608749035</v>
      </c>
      <c r="AN60" s="6">
        <f ca="1"/>
        <v>-597.41118513247841</v>
      </c>
      <c r="AO60" s="33">
        <f t="shared" ca="1" si="16"/>
        <v>43</v>
      </c>
      <c r="AP60" s="34">
        <f ca="1"/>
        <v>-2.5878281025594859E-2</v>
      </c>
      <c r="AQ60" s="34">
        <f ca="1"/>
        <v>-0.47997682616192611</v>
      </c>
      <c r="AR60" s="34">
        <f ca="1"/>
        <v>-0.11275238290573747</v>
      </c>
      <c r="AS60" s="34">
        <f ca="1"/>
        <v>-0.68705967186055206</v>
      </c>
      <c r="AT60" s="34">
        <f t="shared" ca="1" si="17"/>
        <v>-1.3056671619538105</v>
      </c>
      <c r="AU60" s="33">
        <f t="shared" ca="1" si="18"/>
        <v>49</v>
      </c>
      <c r="AV60" s="21">
        <v>53</v>
      </c>
      <c r="AW60" s="6" t="str">
        <f t="shared" ca="1" si="35"/>
        <v>aleat</v>
      </c>
      <c r="AX60" s="6">
        <f t="shared" ca="1" si="19"/>
        <v>-195.90546079818139</v>
      </c>
      <c r="AY60" s="6" t="str">
        <f t="shared" ca="1" si="36"/>
        <v>awatd</v>
      </c>
      <c r="AZ60" s="6">
        <f t="shared" ca="1" si="20"/>
        <v>-0.83451503082175105</v>
      </c>
      <c r="BA60" s="197"/>
      <c r="BB60" s="36">
        <f t="shared" si="21"/>
        <v>0.29747203923451154</v>
      </c>
      <c r="BC60" s="36">
        <f ca="1"/>
        <v>-5.6516852532992328</v>
      </c>
      <c r="BD60" s="33">
        <f t="shared" ca="1" si="22"/>
        <v>41</v>
      </c>
      <c r="BE60" s="203">
        <f ca="1"/>
        <v>-1.6812183374105397E-2</v>
      </c>
      <c r="BF60" s="33">
        <f t="shared" ca="1" si="23"/>
        <v>43</v>
      </c>
      <c r="BG60" s="36">
        <f t="shared" si="37"/>
        <v>0.15252038346483068</v>
      </c>
      <c r="BH60" s="42">
        <f ca="1"/>
        <v>-5.6516852532992319</v>
      </c>
      <c r="BI60" s="33">
        <f t="shared" ca="1" si="24"/>
        <v>17</v>
      </c>
      <c r="BJ60" s="203">
        <f ca="1"/>
        <v>-8.6199720205572764E-3</v>
      </c>
      <c r="BK60" s="33">
        <f t="shared" ca="1" si="25"/>
        <v>49</v>
      </c>
      <c r="BL60" s="204">
        <v>53</v>
      </c>
      <c r="BM60" s="6" t="str">
        <f t="shared" ca="1" si="38"/>
        <v>aleat</v>
      </c>
      <c r="BN60" s="42">
        <f t="shared" ca="1" si="11"/>
        <v>-5.5131182892018881E-3</v>
      </c>
      <c r="BO60" s="6" t="str">
        <f t="shared" ca="1" si="40"/>
        <v>awatd</v>
      </c>
      <c r="BP60" s="42">
        <f t="shared" ca="1" si="27"/>
        <v>-5.5094410168465766E-3</v>
      </c>
      <c r="BQ60" s="205">
        <v>53</v>
      </c>
      <c r="BR60" s="6" t="str">
        <f t="shared" ca="1" si="41"/>
        <v>aleat</v>
      </c>
      <c r="BS60" s="6" t="str">
        <f ca="1">VLOOKUP(BR60,Notes!$A$12:$B$206,2,0)</f>
        <v>Tanning and dressing of leather</v>
      </c>
      <c r="BT60" s="42">
        <f t="shared" ca="1" si="29"/>
        <v>-4.0311342946532989</v>
      </c>
      <c r="BU60" s="205">
        <v>53</v>
      </c>
      <c r="BV60" s="6" t="str">
        <f t="shared" ca="1" si="39"/>
        <v>ardtv</v>
      </c>
      <c r="BW60" s="6" t="str">
        <f ca="1">VLOOKUP(BV60,Notes!$A$12:$B$206,2,0)</f>
        <v>Radio, television, communication equipment and apparatus</v>
      </c>
      <c r="BX60" s="42">
        <f t="shared" ca="1" si="30"/>
        <v>-2.4023961545161021</v>
      </c>
    </row>
    <row r="61" spans="1:76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-16475.052901009323</v>
      </c>
      <c r="R61" s="28">
        <v>0</v>
      </c>
      <c r="S61" s="28"/>
      <c r="T61" s="35" t="e">
        <f ca="1"/>
        <v>#DIV/0!</v>
      </c>
      <c r="U61" s="30">
        <f ca="1"/>
        <v>-5.2371930446155224</v>
      </c>
      <c r="V61" s="31">
        <v>0</v>
      </c>
      <c r="W61" s="32">
        <f ca="1"/>
        <v>-5.2371930446155224</v>
      </c>
      <c r="X61" s="28">
        <f ca="1"/>
        <v>-3503.1823168541105</v>
      </c>
      <c r="Y61" s="28">
        <f t="shared" ca="1" si="31"/>
        <v>-12971.870584155213</v>
      </c>
      <c r="Z61" s="33">
        <f t="shared" ca="1" si="13"/>
        <v>13</v>
      </c>
      <c r="AA61" s="33">
        <f t="shared" ca="1" si="13"/>
        <v>5</v>
      </c>
      <c r="AB61" s="33">
        <f t="shared" ca="1" si="1"/>
        <v>10</v>
      </c>
      <c r="AC61" s="21">
        <v>54</v>
      </c>
      <c r="AD61" s="6" t="str">
        <f t="shared" ca="1" si="32"/>
        <v>aglss</v>
      </c>
      <c r="AE61" s="6">
        <f t="shared" ca="1" si="14"/>
        <v>-127.24593359668418</v>
      </c>
      <c r="AF61" s="6" t="str">
        <f t="shared" ca="1" si="33"/>
        <v>aotrp</v>
      </c>
      <c r="AG61" s="6">
        <f t="shared" ca="1" si="4"/>
        <v>-234.15929199773677</v>
      </c>
      <c r="AH61" s="6" t="str">
        <f t="shared" ca="1" si="34"/>
        <v>aglss</v>
      </c>
      <c r="AI61" s="6">
        <f t="shared" ca="1" si="6"/>
        <v>-580.10397329420982</v>
      </c>
      <c r="AJ61" s="17"/>
      <c r="AK61" s="6">
        <v>124240.36579867319</v>
      </c>
      <c r="AL61" s="6">
        <f ca="1"/>
        <v>-1383.5575417930029</v>
      </c>
      <c r="AM61" s="6">
        <f t="shared" ca="1" si="15"/>
        <v>-5123.1502544199911</v>
      </c>
      <c r="AN61" s="6">
        <f ca="1"/>
        <v>-6506.7077962129943</v>
      </c>
      <c r="AO61" s="33">
        <f t="shared" ca="1" si="16"/>
        <v>9</v>
      </c>
      <c r="AP61" s="34">
        <f ca="1"/>
        <v>-3.9034142207624121</v>
      </c>
      <c r="AQ61" s="34">
        <f ca="1"/>
        <v>-10.200208643592269</v>
      </c>
      <c r="AR61" s="34">
        <f ca="1"/>
        <v>-27.306368657573138</v>
      </c>
      <c r="AS61" s="34">
        <f ca="1"/>
        <v>-29.639372576815898</v>
      </c>
      <c r="AT61" s="34">
        <f t="shared" ca="1" si="17"/>
        <v>-71.049364098743723</v>
      </c>
      <c r="AU61" s="33">
        <f t="shared" ca="1" si="18"/>
        <v>3</v>
      </c>
      <c r="AV61" s="21">
        <v>54</v>
      </c>
      <c r="AW61" s="6" t="str">
        <f t="shared" ca="1" si="35"/>
        <v>aglss</v>
      </c>
      <c r="AX61" s="6">
        <f t="shared" ca="1" si="19"/>
        <v>-179.04114704753835</v>
      </c>
      <c r="AY61" s="6" t="str">
        <f t="shared" ca="1" si="36"/>
        <v>aglss</v>
      </c>
      <c r="AZ61" s="6">
        <f t="shared" ca="1" si="20"/>
        <v>-0.70695184126905253</v>
      </c>
      <c r="BA61" s="197"/>
      <c r="BB61" s="36">
        <f t="shared" si="21"/>
        <v>3.496338642889715</v>
      </c>
      <c r="BC61" s="36">
        <f ca="1"/>
        <v>-5.2371930446155224</v>
      </c>
      <c r="BD61" s="33">
        <f t="shared" ca="1" si="22"/>
        <v>45</v>
      </c>
      <c r="BE61" s="203">
        <f ca="1"/>
        <v>-0.18311000422162491</v>
      </c>
      <c r="BF61" s="33">
        <f t="shared" ca="1" si="23"/>
        <v>9</v>
      </c>
      <c r="BG61" s="36">
        <f t="shared" si="37"/>
        <v>8.9564310614476028</v>
      </c>
      <c r="BH61" s="42">
        <f ca="1"/>
        <v>-5.2371930446155233</v>
      </c>
      <c r="BI61" s="33">
        <f t="shared" ca="1" si="24"/>
        <v>21</v>
      </c>
      <c r="BJ61" s="203">
        <f ca="1"/>
        <v>-0.46906558459591813</v>
      </c>
      <c r="BK61" s="33">
        <f t="shared" ca="1" si="25"/>
        <v>3</v>
      </c>
      <c r="BL61" s="204">
        <v>54</v>
      </c>
      <c r="BM61" s="6" t="str">
        <f t="shared" ca="1" si="38"/>
        <v>aglss</v>
      </c>
      <c r="BN61" s="42">
        <f t="shared" ca="1" si="11"/>
        <v>-5.0385273503138171E-3</v>
      </c>
      <c r="BO61" s="6" t="str">
        <f t="shared" ca="1" si="40"/>
        <v>aglss</v>
      </c>
      <c r="BP61" s="42">
        <f t="shared" ca="1" si="27"/>
        <v>-4.6672729997296655E-3</v>
      </c>
      <c r="BQ61" s="205">
        <v>54</v>
      </c>
      <c r="BR61" s="6" t="str">
        <f t="shared" ca="1" si="41"/>
        <v>aglss</v>
      </c>
      <c r="BS61" s="6" t="str">
        <f ca="1">VLOOKUP(BR61,Notes!$A$12:$B$206,2,0)</f>
        <v>Glass</v>
      </c>
      <c r="BT61" s="42">
        <f t="shared" ca="1" si="29"/>
        <v>-3.9200784637240425</v>
      </c>
      <c r="BU61" s="205">
        <v>54</v>
      </c>
      <c r="BV61" s="6" t="str">
        <f t="shared" ca="1" si="39"/>
        <v>aknit</v>
      </c>
      <c r="BW61" s="6" t="str">
        <f ca="1">VLOOKUP(BV61,Notes!$A$12:$B$206,2,0)</f>
        <v>Knitted, crouched fabrics, wearing apparel, fur articles</v>
      </c>
      <c r="BX61" s="42">
        <f t="shared" ca="1" si="30"/>
        <v>-2.3987594446983924</v>
      </c>
    </row>
    <row r="62" spans="1:76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-239.05617330763789</v>
      </c>
      <c r="R62" s="28">
        <v>0</v>
      </c>
      <c r="S62" s="28"/>
      <c r="T62" s="35" t="e">
        <f ca="1"/>
        <v>#DIV/0!</v>
      </c>
      <c r="U62" s="30">
        <f ca="1"/>
        <v>-2.5925035409668215E-2</v>
      </c>
      <c r="V62" s="31">
        <v>0</v>
      </c>
      <c r="W62" s="32">
        <f ca="1"/>
        <v>-2.5925035409668215E-2</v>
      </c>
      <c r="X62" s="28">
        <f ca="1"/>
        <v>-206.94920926210051</v>
      </c>
      <c r="Y62" s="28">
        <f t="shared" ca="1" si="31"/>
        <v>-32.106964045537381</v>
      </c>
      <c r="Z62" s="33">
        <f t="shared" ca="1" si="13"/>
        <v>51</v>
      </c>
      <c r="AA62" s="33">
        <f t="shared" ca="1" si="13"/>
        <v>60</v>
      </c>
      <c r="AB62" s="33">
        <f t="shared" ca="1" si="1"/>
        <v>60</v>
      </c>
      <c r="AC62" s="21">
        <v>55</v>
      </c>
      <c r="AD62" s="6" t="str">
        <f t="shared" ca="1" si="32"/>
        <v>afish</v>
      </c>
      <c r="AE62" s="6">
        <f t="shared" ca="1" si="14"/>
        <v>-106.67814976295256</v>
      </c>
      <c r="AF62" s="6" t="str">
        <f t="shared" ca="1" si="33"/>
        <v>afish</v>
      </c>
      <c r="AG62" s="6">
        <f t="shared" ca="1" si="4"/>
        <v>-192.15744901602716</v>
      </c>
      <c r="AH62" s="6" t="str">
        <f t="shared" ca="1" si="34"/>
        <v>amopt</v>
      </c>
      <c r="AI62" s="6">
        <f t="shared" ca="1" si="6"/>
        <v>-501.77355832662585</v>
      </c>
      <c r="AJ62" s="17"/>
      <c r="AK62" s="6">
        <v>619301.6821030922</v>
      </c>
      <c r="AL62" s="6">
        <f ca="1"/>
        <v>-138.99059879190725</v>
      </c>
      <c r="AM62" s="6">
        <f t="shared" ca="1" si="15"/>
        <v>-21.563581585990278</v>
      </c>
      <c r="AN62" s="6">
        <f ca="1"/>
        <v>-160.55418037789752</v>
      </c>
      <c r="AO62" s="33">
        <f t="shared" ca="1" si="16"/>
        <v>56</v>
      </c>
      <c r="AP62" s="34">
        <f ca="1"/>
        <v>-2.5511116195585481E-3</v>
      </c>
      <c r="AQ62" s="34">
        <f ca="1"/>
        <v>-4.2756839741846268E-3</v>
      </c>
      <c r="AR62" s="34">
        <f ca="1"/>
        <v>-6.754309470787509E-2</v>
      </c>
      <c r="AS62" s="34">
        <f ca="1"/>
        <v>-0.14533133125620656</v>
      </c>
      <c r="AT62" s="34">
        <f t="shared" ca="1" si="17"/>
        <v>-0.21970122155782484</v>
      </c>
      <c r="AU62" s="33">
        <f t="shared" ca="1" si="18"/>
        <v>58</v>
      </c>
      <c r="AV62" s="21">
        <v>55</v>
      </c>
      <c r="AW62" s="6" t="str">
        <f t="shared" ca="1" si="35"/>
        <v>amopt</v>
      </c>
      <c r="AX62" s="6">
        <f t="shared" ca="1" si="19"/>
        <v>-170.76501789737245</v>
      </c>
      <c r="AY62" s="6" t="str">
        <f t="shared" ca="1" si="36"/>
        <v>aofin</v>
      </c>
      <c r="AZ62" s="6">
        <f t="shared" ca="1" si="20"/>
        <v>-0.70347519953904258</v>
      </c>
      <c r="BA62" s="197"/>
      <c r="BB62" s="36">
        <f t="shared" si="21"/>
        <v>17.428219796554778</v>
      </c>
      <c r="BC62" s="36">
        <f ca="1"/>
        <v>-2.5925035409668212E-2</v>
      </c>
      <c r="BD62" s="33">
        <f t="shared" ca="1" si="22"/>
        <v>61</v>
      </c>
      <c r="BE62" s="203">
        <f ca="1"/>
        <v>-4.5182721535316312E-3</v>
      </c>
      <c r="BF62" s="33">
        <f t="shared" ca="1" si="23"/>
        <v>56</v>
      </c>
      <c r="BG62" s="36">
        <f t="shared" si="37"/>
        <v>6.2488262091492128</v>
      </c>
      <c r="BH62" s="42">
        <f ca="1"/>
        <v>-2.3211724104715701E-2</v>
      </c>
      <c r="BI62" s="33">
        <f t="shared" ca="1" si="24"/>
        <v>61</v>
      </c>
      <c r="BJ62" s="203">
        <f ca="1"/>
        <v>-1.4504602994508803E-3</v>
      </c>
      <c r="BK62" s="33">
        <f t="shared" ca="1" si="25"/>
        <v>58</v>
      </c>
      <c r="BL62" s="204">
        <v>55</v>
      </c>
      <c r="BM62" s="6" t="str">
        <f t="shared" ca="1" si="38"/>
        <v>amopt</v>
      </c>
      <c r="BN62" s="42">
        <f t="shared" ca="1" si="11"/>
        <v>-4.8056227707493869E-3</v>
      </c>
      <c r="BO62" s="6" t="str">
        <f t="shared" ca="1" si="40"/>
        <v>aofin</v>
      </c>
      <c r="BP62" s="42">
        <f t="shared" ca="1" si="27"/>
        <v>-4.644320324414356E-3</v>
      </c>
      <c r="BQ62" s="205">
        <v>55</v>
      </c>
      <c r="BR62" s="6" t="str">
        <f t="shared" ca="1" si="41"/>
        <v>amopt</v>
      </c>
      <c r="BS62" s="6" t="str">
        <f ca="1">VLOOKUP(BR62,Notes!$A$12:$B$206,2,0)</f>
        <v>Medical, precision, optical instruments, watches and clocks</v>
      </c>
      <c r="BT62" s="42">
        <f t="shared" ca="1" si="29"/>
        <v>-3.6187906767774738</v>
      </c>
      <c r="BU62" s="205">
        <v>55</v>
      </c>
      <c r="BV62" s="6" t="str">
        <f t="shared" ca="1" si="39"/>
        <v>amopt</v>
      </c>
      <c r="BW62" s="6" t="str">
        <f ca="1">VLOOKUP(BV62,Notes!$A$12:$B$206,2,0)</f>
        <v>Medical, precision, optical instruments, watches and clocks</v>
      </c>
      <c r="BX62" s="42">
        <f t="shared" ca="1" si="30"/>
        <v>-2.3532471132785902</v>
      </c>
    </row>
    <row r="63" spans="1:76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-6294.2843166822277</v>
      </c>
      <c r="R63" s="28">
        <v>0</v>
      </c>
      <c r="S63" s="28"/>
      <c r="T63" s="35" t="e">
        <f ca="1"/>
        <v>#DIV/0!</v>
      </c>
      <c r="U63" s="30">
        <f ca="1"/>
        <v>-7.5934659006445413</v>
      </c>
      <c r="V63" s="31">
        <v>0</v>
      </c>
      <c r="W63" s="32">
        <f ca="1"/>
        <v>-7.5934659006445413</v>
      </c>
      <c r="X63" s="28">
        <f ca="1"/>
        <v>-4876.4501211495071</v>
      </c>
      <c r="Y63" s="28">
        <f t="shared" ca="1" si="31"/>
        <v>-1417.8341955327205</v>
      </c>
      <c r="Z63" s="33">
        <f t="shared" ca="1" si="13"/>
        <v>12</v>
      </c>
      <c r="AA63" s="33">
        <f t="shared" ca="1" si="13"/>
        <v>43</v>
      </c>
      <c r="AB63" s="33">
        <f t="shared" ca="1" si="1"/>
        <v>25</v>
      </c>
      <c r="AC63" s="21">
        <v>56</v>
      </c>
      <c r="AD63" s="6" t="str">
        <f t="shared" ca="1" si="32"/>
        <v>afore</v>
      </c>
      <c r="AE63" s="6">
        <f t="shared" ca="1" si="14"/>
        <v>-80.98097270654506</v>
      </c>
      <c r="AF63" s="6" t="str">
        <f t="shared" ca="1" si="33"/>
        <v>afoot</v>
      </c>
      <c r="AG63" s="6">
        <f t="shared" ca="1" si="4"/>
        <v>-144.11358636924786</v>
      </c>
      <c r="AH63" s="6" t="str">
        <f t="shared" ca="1" si="34"/>
        <v>aoact</v>
      </c>
      <c r="AI63" s="6">
        <f t="shared" ca="1" si="6"/>
        <v>-481.12869853083021</v>
      </c>
      <c r="AJ63" s="17"/>
      <c r="AK63" s="6">
        <v>36761.890544177797</v>
      </c>
      <c r="AL63" s="6">
        <f ca="1"/>
        <v>-2162.6951917508218</v>
      </c>
      <c r="AM63" s="6">
        <f t="shared" ca="1" si="15"/>
        <v>-628.80643115358907</v>
      </c>
      <c r="AN63" s="6">
        <f ca="1"/>
        <v>-2791.5016229044109</v>
      </c>
      <c r="AO63" s="33">
        <f t="shared" ca="1" si="16"/>
        <v>20</v>
      </c>
      <c r="AP63" s="34">
        <f ca="1"/>
        <v>-0.56996767913593616</v>
      </c>
      <c r="AQ63" s="34">
        <f ca="1"/>
        <v>-0.68130678298442426</v>
      </c>
      <c r="AR63" s="34">
        <f ca="1"/>
        <v>-3.7361258856105874</v>
      </c>
      <c r="AS63" s="34">
        <f ca="1"/>
        <v>-23.601433352988845</v>
      </c>
      <c r="AT63" s="34">
        <f t="shared" ca="1" si="17"/>
        <v>-28.588833700719793</v>
      </c>
      <c r="AU63" s="33">
        <f t="shared" ca="1" si="18"/>
        <v>4</v>
      </c>
      <c r="AV63" s="21">
        <v>56</v>
      </c>
      <c r="AW63" s="6" t="str">
        <f t="shared" ca="1" si="35"/>
        <v>apuba</v>
      </c>
      <c r="AX63" s="6">
        <f t="shared" ca="1" si="19"/>
        <v>-160.55418037789752</v>
      </c>
      <c r="AY63" s="6" t="str">
        <f t="shared" ca="1" si="36"/>
        <v>afish</v>
      </c>
      <c r="AZ63" s="6">
        <f t="shared" ca="1" si="20"/>
        <v>-0.47480990838881643</v>
      </c>
      <c r="BA63" s="197"/>
      <c r="BB63" s="36">
        <f t="shared" si="21"/>
        <v>1.0345431427944451</v>
      </c>
      <c r="BC63" s="36">
        <f ca="1"/>
        <v>-7.5934659006445413</v>
      </c>
      <c r="BD63" s="33">
        <f t="shared" ca="1" si="22"/>
        <v>25</v>
      </c>
      <c r="BE63" s="203">
        <f ca="1"/>
        <v>-7.8557680775552557E-2</v>
      </c>
      <c r="BF63" s="33">
        <f t="shared" ca="1" si="23"/>
        <v>20</v>
      </c>
      <c r="BG63" s="36">
        <f t="shared" si="37"/>
        <v>6.5952426495262344</v>
      </c>
      <c r="BH63" s="42">
        <f ca="1"/>
        <v>-2.8617983861067584</v>
      </c>
      <c r="BI63" s="33">
        <f t="shared" ca="1" si="24"/>
        <v>51</v>
      </c>
      <c r="BJ63" s="203">
        <f ca="1"/>
        <v>-0.1887425477039664</v>
      </c>
      <c r="BK63" s="33">
        <f t="shared" ca="1" si="25"/>
        <v>4</v>
      </c>
      <c r="BL63" s="204">
        <v>56</v>
      </c>
      <c r="BM63" s="6" t="str">
        <f t="shared" ca="1" si="38"/>
        <v>apuba</v>
      </c>
      <c r="BN63" s="42">
        <f t="shared" ca="1" si="11"/>
        <v>-4.5182721535316312E-3</v>
      </c>
      <c r="BO63" s="6" t="str">
        <f t="shared" ca="1" si="40"/>
        <v>afish</v>
      </c>
      <c r="BP63" s="42">
        <f t="shared" ca="1" si="27"/>
        <v>-3.134679529866089E-3</v>
      </c>
      <c r="BQ63" s="205">
        <v>56</v>
      </c>
      <c r="BR63" s="6" t="str">
        <f t="shared" ca="1" si="41"/>
        <v>apuba</v>
      </c>
      <c r="BS63" s="6" t="str">
        <f ca="1">VLOOKUP(BR63,Notes!$A$12:$B$206,2,0)</f>
        <v>Government</v>
      </c>
      <c r="BT63" s="42">
        <f t="shared" ca="1" si="29"/>
        <v>-3.3397582831548736</v>
      </c>
      <c r="BU63" s="205">
        <v>56</v>
      </c>
      <c r="BV63" s="6" t="str">
        <f t="shared" ca="1" si="39"/>
        <v>anobs</v>
      </c>
      <c r="BW63" s="6" t="str">
        <f ca="1">VLOOKUP(BV63,Notes!$A$12:$B$206,2,0)</f>
        <v>Non-observed, informal, non-profit, households,</v>
      </c>
      <c r="BX63" s="42">
        <f t="shared" ca="1" si="30"/>
        <v>-2.0990245928425022</v>
      </c>
    </row>
    <row r="64" spans="1:76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1661.8453214793108</v>
      </c>
      <c r="R64" s="28">
        <v>0</v>
      </c>
      <c r="S64" s="28"/>
      <c r="T64" s="35" t="e">
        <f ca="1"/>
        <v>#DIV/0!</v>
      </c>
      <c r="U64" s="30">
        <f ca="1"/>
        <v>0.9588068417999519</v>
      </c>
      <c r="V64" s="31">
        <v>0</v>
      </c>
      <c r="W64" s="32">
        <f ca="1"/>
        <v>0.9588068417999519</v>
      </c>
      <c r="X64" s="28">
        <f ca="1"/>
        <v>4071.7233893191578</v>
      </c>
      <c r="Y64" s="28">
        <f t="shared" ca="1" si="31"/>
        <v>-2409.8780678398471</v>
      </c>
      <c r="Z64" s="33">
        <f t="shared" ca="1" si="13"/>
        <v>62</v>
      </c>
      <c r="AA64" s="33">
        <f t="shared" ca="1" si="13"/>
        <v>30</v>
      </c>
      <c r="AB64" s="33">
        <f t="shared" ca="1" si="1"/>
        <v>62</v>
      </c>
      <c r="AC64" s="21">
        <v>57</v>
      </c>
      <c r="AD64" s="6" t="str">
        <f t="shared" ca="1" si="32"/>
        <v>artrd</v>
      </c>
      <c r="AE64" s="6">
        <f t="shared" ca="1" si="14"/>
        <v>-77.291258736582733</v>
      </c>
      <c r="AF64" s="6" t="str">
        <f t="shared" ca="1" si="33"/>
        <v>aoact</v>
      </c>
      <c r="AG64" s="6">
        <f t="shared" ca="1" si="4"/>
        <v>-128.34983252419272</v>
      </c>
      <c r="AH64" s="6" t="str">
        <f t="shared" ca="1" si="34"/>
        <v>amorg</v>
      </c>
      <c r="AI64" s="6">
        <f t="shared" ca="1" si="6"/>
        <v>-393.19234716416645</v>
      </c>
      <c r="AJ64" s="17"/>
      <c r="AK64" s="6">
        <v>69424.469589733781</v>
      </c>
      <c r="AL64" s="6">
        <f ca="1"/>
        <v>1630.9151338507797</v>
      </c>
      <c r="AM64" s="6">
        <f t="shared" ca="1" si="15"/>
        <v>-965.26856954108518</v>
      </c>
      <c r="AN64" s="6">
        <f ca="1"/>
        <v>665.64656430969455</v>
      </c>
      <c r="AO64" s="33">
        <f t="shared" ca="1" si="16"/>
        <v>62</v>
      </c>
      <c r="AP64" s="34">
        <f ca="1"/>
        <v>7.9673795039234011E-2</v>
      </c>
      <c r="AQ64" s="34">
        <f ca="1"/>
        <v>0.13500026782123353</v>
      </c>
      <c r="AR64" s="34">
        <f ca="1"/>
        <v>0.77817624474023961</v>
      </c>
      <c r="AS64" s="34">
        <f ca="1"/>
        <v>2.0780547741335673</v>
      </c>
      <c r="AT64" s="34">
        <f t="shared" ca="1" si="17"/>
        <v>3.0709050817342742</v>
      </c>
      <c r="AU64" s="33">
        <f t="shared" ca="1" si="18"/>
        <v>62</v>
      </c>
      <c r="AV64" s="21">
        <v>57</v>
      </c>
      <c r="AW64" s="6" t="str">
        <f t="shared" ca="1" si="35"/>
        <v>afoot</v>
      </c>
      <c r="AX64" s="6">
        <f t="shared" ca="1" si="19"/>
        <v>-157.14980217983489</v>
      </c>
      <c r="AY64" s="6" t="str">
        <f t="shared" ca="1" si="36"/>
        <v>amopt</v>
      </c>
      <c r="AZ64" s="6">
        <f t="shared" ca="1" si="20"/>
        <v>-0.44225797920366605</v>
      </c>
      <c r="BA64" s="197"/>
      <c r="BB64" s="36">
        <f t="shared" si="21"/>
        <v>1.953724574362935</v>
      </c>
      <c r="BC64" s="36">
        <f ca="1"/>
        <v>0.9588068417999519</v>
      </c>
      <c r="BD64" s="33">
        <f t="shared" ca="1" si="22"/>
        <v>62</v>
      </c>
      <c r="BE64" s="203">
        <f ca="1"/>
        <v>1.8732444888918807E-2</v>
      </c>
      <c r="BF64" s="33">
        <f t="shared" ca="1" si="23"/>
        <v>62</v>
      </c>
      <c r="BG64" s="36">
        <f t="shared" si="37"/>
        <v>6.0159686695366066</v>
      </c>
      <c r="BH64" s="42">
        <f ca="1"/>
        <v>0.33700333744484517</v>
      </c>
      <c r="BI64" s="33">
        <f t="shared" ca="1" si="24"/>
        <v>62</v>
      </c>
      <c r="BJ64" s="203">
        <f ca="1"/>
        <v>2.0274015195974614E-2</v>
      </c>
      <c r="BK64" s="33">
        <f t="shared" ca="1" si="25"/>
        <v>62</v>
      </c>
      <c r="BL64" s="204">
        <v>57</v>
      </c>
      <c r="BM64" s="6" t="str">
        <f t="shared" ca="1" si="38"/>
        <v>afoot</v>
      </c>
      <c r="BN64" s="42">
        <f t="shared" ca="1" si="11"/>
        <v>-4.4224670665747425E-3</v>
      </c>
      <c r="BO64" s="6" t="str">
        <f t="shared" ca="1" si="40"/>
        <v>amopt</v>
      </c>
      <c r="BP64" s="42">
        <f t="shared" ca="1" si="27"/>
        <v>-2.919772755025194E-3</v>
      </c>
      <c r="BQ64" s="205">
        <v>57</v>
      </c>
      <c r="BR64" s="6" t="str">
        <f t="shared" ca="1" si="41"/>
        <v>afoot</v>
      </c>
      <c r="BS64" s="6" t="str">
        <f ca="1">VLOOKUP(BR64,Notes!$A$12:$B$206,2,0)</f>
        <v>Footwear</v>
      </c>
      <c r="BT64" s="42">
        <f t="shared" ca="1" si="29"/>
        <v>-3.3178619214542122</v>
      </c>
      <c r="BU64" s="205">
        <v>57</v>
      </c>
      <c r="BV64" s="6" t="str">
        <f t="shared" ca="1" si="39"/>
        <v>ainsp</v>
      </c>
      <c r="BW64" s="6" t="str">
        <f ca="1">VLOOKUP(BV64,Notes!$A$12:$B$206,2,0)</f>
        <v>Insurance and pension funding</v>
      </c>
      <c r="BX64" s="42">
        <f t="shared" ca="1" si="30"/>
        <v>-1.91193068998794</v>
      </c>
    </row>
    <row r="65" spans="1:76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-3.2209278066277176</v>
      </c>
      <c r="R65" s="28">
        <v>0</v>
      </c>
      <c r="S65" s="28"/>
      <c r="T65" s="35" t="e">
        <f ca="1"/>
        <v>#DIV/0!</v>
      </c>
      <c r="U65" s="30">
        <f ca="1"/>
        <v>-0.1553328634034325</v>
      </c>
      <c r="V65" s="31">
        <v>0</v>
      </c>
      <c r="W65" s="32">
        <f ca="1"/>
        <v>-0.1553328634034325</v>
      </c>
      <c r="X65" s="28">
        <f ca="1"/>
        <v>-1.577943720053816</v>
      </c>
      <c r="Y65" s="28">
        <f t="shared" ca="1" si="31"/>
        <v>-1.6429840865739016</v>
      </c>
      <c r="Z65" s="33">
        <f t="shared" ca="1" si="13"/>
        <v>61</v>
      </c>
      <c r="AA65" s="33">
        <f t="shared" ca="1" si="13"/>
        <v>62</v>
      </c>
      <c r="AB65" s="33">
        <f t="shared" ca="1" si="1"/>
        <v>61</v>
      </c>
      <c r="AC65" s="21">
        <v>58</v>
      </c>
      <c r="AD65" s="6" t="str">
        <f t="shared" ca="1" si="32"/>
        <v>apost</v>
      </c>
      <c r="AE65" s="6">
        <f t="shared" ca="1" si="14"/>
        <v>-56.388714242052174</v>
      </c>
      <c r="AF65" s="6" t="str">
        <f t="shared" ca="1" si="33"/>
        <v>amorg</v>
      </c>
      <c r="AG65" s="6">
        <f t="shared" ca="1" si="4"/>
        <v>-99.962597698118827</v>
      </c>
      <c r="AH65" s="6" t="str">
        <f t="shared" ca="1" si="34"/>
        <v>afish</v>
      </c>
      <c r="AI65" s="6">
        <f t="shared" ca="1" si="6"/>
        <v>-298.83559877897972</v>
      </c>
      <c r="AJ65" s="17"/>
      <c r="AK65" s="6">
        <v>1035.8608151617636</v>
      </c>
      <c r="AL65" s="6">
        <f ca="1"/>
        <v>-0.78827049547608585</v>
      </c>
      <c r="AM65" s="6">
        <f t="shared" ca="1" si="15"/>
        <v>-0.82076176958881886</v>
      </c>
      <c r="AN65" s="6">
        <f ca="1"/>
        <v>-1.6090322650649047</v>
      </c>
      <c r="AO65" s="33">
        <f t="shared" ca="1" si="16"/>
        <v>61</v>
      </c>
      <c r="AP65" s="34">
        <f ca="1"/>
        <v>-1.4163481210572777E-3</v>
      </c>
      <c r="AQ65" s="34">
        <f ca="1"/>
        <v>-1.3501456339294656E-3</v>
      </c>
      <c r="AR65" s="34">
        <f ca="1"/>
        <v>-6.2073761912458869E-3</v>
      </c>
      <c r="AS65" s="34">
        <f ca="1"/>
        <v>-7.5631779497914347E-3</v>
      </c>
      <c r="AT65" s="34">
        <f t="shared" ca="1" si="17"/>
        <v>-1.6537047896024063E-2</v>
      </c>
      <c r="AU65" s="33">
        <f t="shared" ca="1" si="18"/>
        <v>61</v>
      </c>
      <c r="AV65" s="21">
        <v>58</v>
      </c>
      <c r="AW65" s="6" t="str">
        <f t="shared" ca="1" si="35"/>
        <v>amorg</v>
      </c>
      <c r="AX65" s="6">
        <f t="shared" ca="1" si="19"/>
        <v>-154.64558824945004</v>
      </c>
      <c r="AY65" s="6" t="str">
        <f t="shared" ca="1" si="36"/>
        <v>apuba</v>
      </c>
      <c r="AZ65" s="6">
        <f t="shared" ca="1" si="20"/>
        <v>-0.21970122155782484</v>
      </c>
      <c r="BA65" s="197"/>
      <c r="BB65" s="36">
        <f t="shared" si="21"/>
        <v>2.9150913822760111E-2</v>
      </c>
      <c r="BC65" s="36">
        <f ca="1"/>
        <v>-0.1553328634034325</v>
      </c>
      <c r="BD65" s="33">
        <f t="shared" ca="1" si="22"/>
        <v>60</v>
      </c>
      <c r="BE65" s="203">
        <f ca="1"/>
        <v>-4.5280949149160282E-5</v>
      </c>
      <c r="BF65" s="33">
        <f t="shared" ca="1" si="23"/>
        <v>61</v>
      </c>
      <c r="BG65" s="36">
        <f t="shared" si="37"/>
        <v>0.2348710376994915</v>
      </c>
      <c r="BH65" s="42">
        <f ca="1"/>
        <v>-4.6483828719063869E-2</v>
      </c>
      <c r="BI65" s="33">
        <f t="shared" ca="1" si="24"/>
        <v>60</v>
      </c>
      <c r="BJ65" s="203">
        <f ca="1"/>
        <v>-1.0917705087491957E-4</v>
      </c>
      <c r="BK65" s="33">
        <f t="shared" ca="1" si="25"/>
        <v>61</v>
      </c>
      <c r="BL65" s="204">
        <v>58</v>
      </c>
      <c r="BM65" s="6" t="str">
        <f t="shared" ca="1" si="38"/>
        <v>amorg</v>
      </c>
      <c r="BN65" s="42">
        <f t="shared" ca="1" si="11"/>
        <v>-4.3519941580431034E-3</v>
      </c>
      <c r="BO65" s="6" t="str">
        <f t="shared" ca="1" si="40"/>
        <v>apuba</v>
      </c>
      <c r="BP65" s="42">
        <f t="shared" ca="1" si="27"/>
        <v>-1.4504602994508803E-3</v>
      </c>
      <c r="BQ65" s="205">
        <v>58</v>
      </c>
      <c r="BR65" s="6" t="str">
        <f t="shared" ca="1" si="41"/>
        <v>amorg</v>
      </c>
      <c r="BS65" s="6" t="str">
        <f ca="1">VLOOKUP(BR65,Notes!$A$12:$B$206,2,0)</f>
        <v>Activities of membership organisations</v>
      </c>
      <c r="BT65" s="42">
        <f t="shared" ca="1" si="29"/>
        <v>-3.026802938242878</v>
      </c>
      <c r="BU65" s="205">
        <v>58</v>
      </c>
      <c r="BV65" s="6" t="str">
        <f t="shared" ca="1" si="39"/>
        <v>apost</v>
      </c>
      <c r="BW65" s="6" t="str">
        <f ca="1">VLOOKUP(BV65,Notes!$A$12:$B$206,2,0)</f>
        <v>Post and telecommunication</v>
      </c>
      <c r="BX65" s="42">
        <f t="shared" ca="1" si="30"/>
        <v>-1.8385017569271922</v>
      </c>
    </row>
    <row r="66" spans="1:76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-393.19234716416645</v>
      </c>
      <c r="R66" s="28">
        <v>0</v>
      </c>
      <c r="S66" s="28"/>
      <c r="T66" s="35" t="e">
        <f ca="1"/>
        <v>#DIV/0!</v>
      </c>
      <c r="U66" s="30">
        <f ca="1"/>
        <v>-8.8351620638452495</v>
      </c>
      <c r="V66" s="31">
        <v>0</v>
      </c>
      <c r="W66" s="32">
        <f ca="1"/>
        <v>-8.8351620638452495</v>
      </c>
      <c r="X66" s="28">
        <f ca="1"/>
        <v>-293.22974946604762</v>
      </c>
      <c r="Y66" s="28">
        <f t="shared" ca="1" si="31"/>
        <v>-99.962597698118827</v>
      </c>
      <c r="Z66" s="33">
        <f t="shared" ca="1" si="13"/>
        <v>46</v>
      </c>
      <c r="AA66" s="33">
        <f t="shared" ca="1" si="13"/>
        <v>58</v>
      </c>
      <c r="AB66" s="33">
        <f t="shared" ca="1" si="1"/>
        <v>57</v>
      </c>
      <c r="AC66" s="21">
        <v>59</v>
      </c>
      <c r="AD66" s="6" t="str">
        <f t="shared" ca="1" si="32"/>
        <v>awatd</v>
      </c>
      <c r="AE66" s="6">
        <f t="shared" ca="1" si="14"/>
        <v>-49.155977246527137</v>
      </c>
      <c r="AF66" s="6" t="str">
        <f t="shared" ca="1" si="33"/>
        <v>amopt</v>
      </c>
      <c r="AG66" s="6">
        <f t="shared" ca="1" si="4"/>
        <v>-67.520878453139403</v>
      </c>
      <c r="AH66" s="6" t="str">
        <f t="shared" ca="1" si="34"/>
        <v>awtrp</v>
      </c>
      <c r="AI66" s="6">
        <f t="shared" ca="1" si="6"/>
        <v>-289.36487849589099</v>
      </c>
      <c r="AJ66" s="17"/>
      <c r="AK66" s="6">
        <v>1750.3424060808345</v>
      </c>
      <c r="AL66" s="6">
        <f ca="1"/>
        <v>-115.32952618602862</v>
      </c>
      <c r="AM66" s="6">
        <f t="shared" ca="1" si="15"/>
        <v>-39.316062063421427</v>
      </c>
      <c r="AN66" s="6">
        <f ca="1"/>
        <v>-154.64558824945004</v>
      </c>
      <c r="AO66" s="33">
        <f t="shared" ca="1" si="16"/>
        <v>58</v>
      </c>
      <c r="AP66" s="34">
        <f ca="1"/>
        <v>-5.0782514823074658E-2</v>
      </c>
      <c r="AQ66" s="34">
        <f ca="1"/>
        <v>-0.10045233037231571</v>
      </c>
      <c r="AR66" s="34">
        <f ca="1"/>
        <v>-0.40698514273280412</v>
      </c>
      <c r="AS66" s="34">
        <f ca="1"/>
        <v>-2.1352767411352036</v>
      </c>
      <c r="AT66" s="34">
        <f t="shared" ca="1" si="17"/>
        <v>-2.6934967290633982</v>
      </c>
      <c r="AU66" s="33">
        <f t="shared" ca="1" si="18"/>
        <v>32</v>
      </c>
      <c r="AV66" s="21">
        <v>59</v>
      </c>
      <c r="AW66" s="6" t="str">
        <f t="shared" ca="1" si="35"/>
        <v>aoact</v>
      </c>
      <c r="AX66" s="6">
        <f t="shared" ca="1" si="19"/>
        <v>-136.93089674217893</v>
      </c>
      <c r="AY66" s="6" t="str">
        <f t="shared" ca="1" si="36"/>
        <v>awtrp</v>
      </c>
      <c r="AZ66" s="6">
        <f t="shared" ca="1" si="20"/>
        <v>-0.14898958269592419</v>
      </c>
      <c r="BA66" s="197"/>
      <c r="BB66" s="36">
        <f t="shared" si="21"/>
        <v>4.9257660771748465E-2</v>
      </c>
      <c r="BC66" s="36">
        <f ca="1"/>
        <v>-8.8351620638452495</v>
      </c>
      <c r="BD66" s="33">
        <f t="shared" ca="1" si="22"/>
        <v>18</v>
      </c>
      <c r="BE66" s="203">
        <f ca="1"/>
        <v>-4.3519941580431034E-3</v>
      </c>
      <c r="BF66" s="33">
        <f t="shared" ca="1" si="23"/>
        <v>58</v>
      </c>
      <c r="BG66" s="36">
        <f t="shared" si="37"/>
        <v>0.54739003763064131</v>
      </c>
      <c r="BH66" s="42">
        <f ca="1"/>
        <v>-3.2485753005849007</v>
      </c>
      <c r="BI66" s="33">
        <f t="shared" ca="1" si="24"/>
        <v>46</v>
      </c>
      <c r="BJ66" s="203">
        <f ca="1"/>
        <v>-1.7782377560331408E-2</v>
      </c>
      <c r="BK66" s="33">
        <f t="shared" ca="1" si="25"/>
        <v>32</v>
      </c>
      <c r="BL66" s="204">
        <v>59</v>
      </c>
      <c r="BM66" s="6" t="str">
        <f t="shared" ca="1" si="38"/>
        <v>aoact</v>
      </c>
      <c r="BN66" s="42">
        <f t="shared" ca="1" si="11"/>
        <v>-3.8534721192066425E-3</v>
      </c>
      <c r="BO66" s="6" t="str">
        <f t="shared" ca="1" si="40"/>
        <v>awtrp</v>
      </c>
      <c r="BP66" s="42">
        <f t="shared" ca="1" si="27"/>
        <v>-9.8362436585412412E-4</v>
      </c>
      <c r="BQ66" s="205">
        <v>59</v>
      </c>
      <c r="BR66" s="6" t="str">
        <f t="shared" ca="1" si="41"/>
        <v>aoact</v>
      </c>
      <c r="BS66" s="6" t="str">
        <f ca="1">VLOOKUP(BR66,Notes!$A$12:$B$206,2,0)</f>
        <v>Other activities</v>
      </c>
      <c r="BT66" s="42">
        <f t="shared" ca="1" si="29"/>
        <v>-2.6350191551386999</v>
      </c>
      <c r="BU66" s="205">
        <v>59</v>
      </c>
      <c r="BV66" s="6" t="str">
        <f t="shared" ca="1" si="39"/>
        <v>aochm</v>
      </c>
      <c r="BW66" s="6" t="str">
        <f ca="1">VLOOKUP(BV66,Notes!$A$12:$B$206,2,0)</f>
        <v>Other chemical products, man-made fibres</v>
      </c>
      <c r="BX66" s="42">
        <f t="shared" ca="1" si="30"/>
        <v>-1.6976907451044589</v>
      </c>
    </row>
    <row r="67" spans="1:76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-3506.3055873284802</v>
      </c>
      <c r="R67" s="28">
        <v>0</v>
      </c>
      <c r="S67" s="28"/>
      <c r="T67" s="35" t="e">
        <f ca="1"/>
        <v>#DIV/0!</v>
      </c>
      <c r="U67" s="30">
        <f ca="1"/>
        <v>-8.4142724890013305</v>
      </c>
      <c r="V67" s="31">
        <v>0</v>
      </c>
      <c r="W67" s="32">
        <f ca="1"/>
        <v>-8.4142724890013305</v>
      </c>
      <c r="X67" s="28">
        <f ca="1"/>
        <v>-2371.5868913741087</v>
      </c>
      <c r="Y67" s="28">
        <f t="shared" ca="1" si="31"/>
        <v>-1134.7186959543715</v>
      </c>
      <c r="Z67" s="33">
        <f t="shared" ca="1" si="13"/>
        <v>20</v>
      </c>
      <c r="AA67" s="33">
        <f t="shared" ca="1" si="13"/>
        <v>45</v>
      </c>
      <c r="AB67" s="33">
        <f t="shared" ca="1" si="1"/>
        <v>38</v>
      </c>
      <c r="AC67" s="21">
        <v>60</v>
      </c>
      <c r="AD67" s="6" t="str">
        <f t="shared" ca="1" si="32"/>
        <v>awtrp</v>
      </c>
      <c r="AE67" s="6">
        <f t="shared" ca="1" si="14"/>
        <v>-31.85875248096912</v>
      </c>
      <c r="AF67" s="6" t="str">
        <f t="shared" ca="1" si="33"/>
        <v>apuba</v>
      </c>
      <c r="AG67" s="6">
        <f t="shared" ca="1" si="4"/>
        <v>-32.106964045537381</v>
      </c>
      <c r="AH67" s="6" t="str">
        <f t="shared" ca="1" si="34"/>
        <v>apuba</v>
      </c>
      <c r="AI67" s="6">
        <f t="shared" ca="1" si="6"/>
        <v>-239.05617330763789</v>
      </c>
      <c r="AJ67" s="17"/>
      <c r="AK67" s="6">
        <v>10491.924352275082</v>
      </c>
      <c r="AL67" s="6">
        <f ca="1"/>
        <v>-597.11915095892539</v>
      </c>
      <c r="AM67" s="6">
        <f t="shared" ca="1" si="15"/>
        <v>-285.6999533813879</v>
      </c>
      <c r="AN67" s="6">
        <f ca="1"/>
        <v>-882.81910434031329</v>
      </c>
      <c r="AO67" s="33">
        <f t="shared" ca="1" si="16"/>
        <v>37</v>
      </c>
      <c r="AP67" s="34">
        <f ca="1"/>
        <v>-0.10458859951964733</v>
      </c>
      <c r="AQ67" s="34">
        <f ca="1"/>
        <v>-0.16176051170982064</v>
      </c>
      <c r="AR67" s="34">
        <f ca="1"/>
        <v>-1.2275548078803182</v>
      </c>
      <c r="AS67" s="34">
        <f ca="1"/>
        <v>-2.9736909046723059</v>
      </c>
      <c r="AT67" s="34">
        <f t="shared" ca="1" si="17"/>
        <v>-4.4675948237820924</v>
      </c>
      <c r="AU67" s="33">
        <f t="shared" ca="1" si="18"/>
        <v>23</v>
      </c>
      <c r="AV67" s="21">
        <v>60</v>
      </c>
      <c r="AW67" s="6" t="str">
        <f t="shared" ca="1" si="35"/>
        <v>awtrp</v>
      </c>
      <c r="AX67" s="6">
        <f t="shared" ca="1" si="19"/>
        <v>-126.23568521358997</v>
      </c>
      <c r="AY67" s="6" t="str">
        <f t="shared" ca="1" si="36"/>
        <v>ardtv</v>
      </c>
      <c r="AZ67" s="6">
        <f t="shared" ca="1" si="20"/>
        <v>-0.12211157145768443</v>
      </c>
      <c r="BA67" s="197"/>
      <c r="BB67" s="36">
        <f t="shared" si="21"/>
        <v>0.29526088655098576</v>
      </c>
      <c r="BC67" s="36">
        <f ca="1"/>
        <v>-8.4142724890013305</v>
      </c>
      <c r="BD67" s="33">
        <f t="shared" ca="1" si="22"/>
        <v>20</v>
      </c>
      <c r="BE67" s="203">
        <f ca="1"/>
        <v>-2.4844055547841023E-2</v>
      </c>
      <c r="BF67" s="33">
        <f t="shared" ca="1" si="23"/>
        <v>37</v>
      </c>
      <c r="BG67" s="36">
        <f t="shared" si="37"/>
        <v>0.98671188746306326</v>
      </c>
      <c r="BH67" s="42">
        <f ca="1"/>
        <v>-2.9892125245964261</v>
      </c>
      <c r="BI67" s="33">
        <f t="shared" ca="1" si="24"/>
        <v>49</v>
      </c>
      <c r="BJ67" s="203">
        <f ca="1"/>
        <v>-2.9494915321727683E-2</v>
      </c>
      <c r="BK67" s="33">
        <f t="shared" ca="1" si="25"/>
        <v>23</v>
      </c>
      <c r="BL67" s="204">
        <v>60</v>
      </c>
      <c r="BM67" s="6" t="str">
        <f t="shared" ca="1" si="38"/>
        <v>awtrp</v>
      </c>
      <c r="BN67" s="42">
        <f t="shared" ca="1" si="11"/>
        <v>-3.5524903801325562E-3</v>
      </c>
      <c r="BO67" s="6" t="str">
        <f t="shared" ca="1" si="40"/>
        <v>ardtv</v>
      </c>
      <c r="BP67" s="42">
        <f t="shared" ca="1" si="27"/>
        <v>-8.0617661225116809E-4</v>
      </c>
      <c r="BQ67" s="205">
        <v>60</v>
      </c>
      <c r="BR67" s="6" t="str">
        <f t="shared" ca="1" si="41"/>
        <v>awtrp</v>
      </c>
      <c r="BS67" s="6" t="str">
        <f ca="1">VLOOKUP(BR67,Notes!$A$12:$B$206,2,0)</f>
        <v>Water transport</v>
      </c>
      <c r="BT67" s="42">
        <f t="shared" ca="1" si="29"/>
        <v>-0.1553328634034325</v>
      </c>
      <c r="BU67" s="205">
        <v>60</v>
      </c>
      <c r="BV67" s="6" t="str">
        <f t="shared" ca="1" si="39"/>
        <v>awast</v>
      </c>
      <c r="BW67" s="6" t="str">
        <f ca="1">VLOOKUP(BV67,Notes!$A$12:$B$206,2,0)</f>
        <v>Sewerage and refuse disposal</v>
      </c>
      <c r="BX67" s="42">
        <f t="shared" ca="1" si="30"/>
        <v>-4.6483828719063869E-2</v>
      </c>
    </row>
    <row r="68" spans="1:76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-481.12869853083021</v>
      </c>
      <c r="R68" s="28">
        <v>0</v>
      </c>
      <c r="S68" s="28"/>
      <c r="T68" s="35" t="e">
        <f ca="1"/>
        <v>#DIV/0!</v>
      </c>
      <c r="U68" s="30">
        <f ca="1"/>
        <v>-9.2283528106730373</v>
      </c>
      <c r="V68" s="31">
        <v>0</v>
      </c>
      <c r="W68" s="32">
        <f ca="1"/>
        <v>-9.2283528106730373</v>
      </c>
      <c r="X68" s="28">
        <f ca="1"/>
        <v>-352.77886600663749</v>
      </c>
      <c r="Y68" s="28">
        <f t="shared" ca="1" si="31"/>
        <v>-128.34983252419272</v>
      </c>
      <c r="Z68" s="33">
        <f t="shared" ca="1" si="13"/>
        <v>44</v>
      </c>
      <c r="AA68" s="33">
        <f t="shared" ca="1" si="13"/>
        <v>57</v>
      </c>
      <c r="AB68" s="33">
        <f t="shared" ca="1" si="1"/>
        <v>56</v>
      </c>
      <c r="AC68" s="21">
        <v>61</v>
      </c>
      <c r="AD68" s="6" t="str">
        <f t="shared" ca="1" si="32"/>
        <v>awast</v>
      </c>
      <c r="AE68" s="6">
        <f t="shared" ca="1" si="14"/>
        <v>-1.577943720053816</v>
      </c>
      <c r="AF68" s="6" t="str">
        <f t="shared" ca="1" si="33"/>
        <v>arsea</v>
      </c>
      <c r="AG68" s="6">
        <f t="shared" ca="1" si="4"/>
        <v>-3.1550995856351847</v>
      </c>
      <c r="AH68" s="6" t="str">
        <f t="shared" ca="1" si="34"/>
        <v>awast</v>
      </c>
      <c r="AI68" s="6">
        <f t="shared" ca="1" si="6"/>
        <v>-3.2209278066277176</v>
      </c>
      <c r="AJ68" s="17"/>
      <c r="AK68" s="6">
        <v>1483.8064771842241</v>
      </c>
      <c r="AL68" s="6">
        <f ca="1"/>
        <v>-100.40208913225415</v>
      </c>
      <c r="AM68" s="6">
        <f t="shared" ca="1" si="15"/>
        <v>-36.528807609924783</v>
      </c>
      <c r="AN68" s="6">
        <f ca="1"/>
        <v>-136.93089674217893</v>
      </c>
      <c r="AO68" s="33">
        <f t="shared" ca="1" si="16"/>
        <v>59</v>
      </c>
      <c r="AP68" s="34">
        <f ca="1"/>
        <v>-0.61938095870340393</v>
      </c>
      <c r="AQ68" s="34">
        <f ca="1"/>
        <v>-1.1059408574093788</v>
      </c>
      <c r="AR68" s="34">
        <f ca="1"/>
        <v>-7.0368884044411244</v>
      </c>
      <c r="AS68" s="34">
        <f ca="1"/>
        <v>-6.589788406635777</v>
      </c>
      <c r="AT68" s="34">
        <f t="shared" ca="1" si="17"/>
        <v>-15.351998627189683</v>
      </c>
      <c r="AU68" s="33">
        <f t="shared" ca="1" si="18"/>
        <v>9</v>
      </c>
      <c r="AV68" s="21">
        <v>61</v>
      </c>
      <c r="AW68" s="6" t="str">
        <f t="shared" ca="1" si="35"/>
        <v>awast</v>
      </c>
      <c r="AX68" s="6">
        <f t="shared" ca="1" si="19"/>
        <v>-1.6090322650649047</v>
      </c>
      <c r="AY68" s="6" t="str">
        <f t="shared" ca="1" si="36"/>
        <v>awast</v>
      </c>
      <c r="AZ68" s="6">
        <f t="shared" ca="1" si="20"/>
        <v>-1.6537047896024063E-2</v>
      </c>
      <c r="BA68" s="197"/>
      <c r="BB68" s="36">
        <f t="shared" si="21"/>
        <v>4.1756879025582061E-2</v>
      </c>
      <c r="BC68" s="36">
        <f ca="1"/>
        <v>-9.2283528106730373</v>
      </c>
      <c r="BD68" s="33">
        <f t="shared" ca="1" si="22"/>
        <v>15</v>
      </c>
      <c r="BE68" s="203">
        <f ca="1"/>
        <v>-3.8534721192066425E-3</v>
      </c>
      <c r="BF68" s="33">
        <f t="shared" ca="1" si="23"/>
        <v>59</v>
      </c>
      <c r="BG68" s="36">
        <f t="shared" si="37"/>
        <v>2.0808903225701703</v>
      </c>
      <c r="BH68" s="42">
        <f ca="1"/>
        <v>-4.8706744969506159</v>
      </c>
      <c r="BI68" s="33">
        <f t="shared" ca="1" si="24"/>
        <v>29</v>
      </c>
      <c r="BJ68" s="203">
        <f ca="1"/>
        <v>-0.1013533942509387</v>
      </c>
      <c r="BK68" s="33">
        <f t="shared" ca="1" si="25"/>
        <v>9</v>
      </c>
      <c r="BL68" s="204">
        <v>61</v>
      </c>
      <c r="BM68" s="6" t="str">
        <f t="shared" ca="1" si="38"/>
        <v>awast</v>
      </c>
      <c r="BN68" s="42">
        <f t="shared" ca="1" si="11"/>
        <v>-4.5280949149160282E-5</v>
      </c>
      <c r="BO68" s="6" t="str">
        <f t="shared" ca="1" si="40"/>
        <v>awast</v>
      </c>
      <c r="BP68" s="42">
        <f t="shared" ca="1" si="27"/>
        <v>-1.0917705087491957E-4</v>
      </c>
      <c r="BQ68" s="205">
        <v>61</v>
      </c>
      <c r="BR68" s="6" t="str">
        <f t="shared" ca="1" si="41"/>
        <v>awast</v>
      </c>
      <c r="BS68" s="6" t="str">
        <f ca="1">VLOOKUP(BR68,Notes!$A$12:$B$206,2,0)</f>
        <v>Sewerage and refuse disposal</v>
      </c>
      <c r="BT68" s="42">
        <f t="shared" ca="1" si="29"/>
        <v>-2.5925035409668212E-2</v>
      </c>
      <c r="BU68" s="205">
        <v>61</v>
      </c>
      <c r="BV68" s="6" t="str">
        <f t="shared" ca="1" si="39"/>
        <v>apuba</v>
      </c>
      <c r="BW68" s="6" t="str">
        <f ca="1">VLOOKUP(BV68,Notes!$A$12:$B$206,2,0)</f>
        <v>Government</v>
      </c>
      <c r="BX68" s="42">
        <f t="shared" ca="1" si="30"/>
        <v>-2.3211724104715701E-2</v>
      </c>
    </row>
    <row r="69" spans="1:76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-37379.289322185636</v>
      </c>
      <c r="R69" s="28">
        <v>0</v>
      </c>
      <c r="S69" s="28"/>
      <c r="T69" s="35" t="e">
        <f ca="1"/>
        <v>#DIV/0!</v>
      </c>
      <c r="U69" s="30">
        <f ca="1"/>
        <v>-8.1184197326957896</v>
      </c>
      <c r="V69" s="31">
        <v>0</v>
      </c>
      <c r="W69" s="32">
        <f ca="1"/>
        <v>-8.1184197326957896</v>
      </c>
      <c r="X69" s="28">
        <f ca="1"/>
        <v>-19876.485510276987</v>
      </c>
      <c r="Y69" s="28">
        <f t="shared" ca="1" si="31"/>
        <v>-17502.803811908649</v>
      </c>
      <c r="Z69" s="33">
        <f t="shared" ca="1" si="13"/>
        <v>2</v>
      </c>
      <c r="AA69" s="33">
        <f t="shared" ca="1" si="13"/>
        <v>3</v>
      </c>
      <c r="AB69" s="33">
        <f t="shared" ca="1" si="1"/>
        <v>2</v>
      </c>
      <c r="AC69" s="21">
        <v>62</v>
      </c>
      <c r="AD69" s="6" t="str">
        <f t="shared" ca="1" si="32"/>
        <v>aheal</v>
      </c>
      <c r="AE69" s="6">
        <f t="shared" ca="1" si="14"/>
        <v>4071.7233893191578</v>
      </c>
      <c r="AF69" s="6" t="str">
        <f t="shared" ca="1" si="33"/>
        <v>awast</v>
      </c>
      <c r="AG69" s="6">
        <f t="shared" ca="1" si="4"/>
        <v>-1.6429840865739016</v>
      </c>
      <c r="AH69" s="6" t="str">
        <f t="shared" ca="1" si="34"/>
        <v>aheal</v>
      </c>
      <c r="AI69" s="6">
        <f t="shared" ca="1" si="6"/>
        <v>1661.8453214793108</v>
      </c>
      <c r="AJ69" s="17"/>
      <c r="AK69" s="6">
        <v>301764.38913000497</v>
      </c>
      <c r="AL69" s="6">
        <f ca="1"/>
        <v>-13027.108952750808</v>
      </c>
      <c r="AM69" s="6">
        <f t="shared" ca="1" si="15"/>
        <v>-11471.390760628423</v>
      </c>
      <c r="AN69" s="6">
        <f ca="1"/>
        <v>-24498.499713379231</v>
      </c>
      <c r="AO69" s="33">
        <f t="shared" ca="1" si="16"/>
        <v>1</v>
      </c>
      <c r="AP69" s="34">
        <f ca="1"/>
        <v>-7.4155313667574632</v>
      </c>
      <c r="AQ69" s="34">
        <f ca="1"/>
        <v>-5.3103648407999149</v>
      </c>
      <c r="AR69" s="34">
        <f ca="1"/>
        <v>-9.536192895251439</v>
      </c>
      <c r="AS69" s="34">
        <f ca="1"/>
        <v>-4.7551139252551087</v>
      </c>
      <c r="AT69" s="34">
        <f t="shared" ca="1" si="17"/>
        <v>-27.017203028063925</v>
      </c>
      <c r="AU69" s="33">
        <f t="shared" ca="1" si="18"/>
        <v>5</v>
      </c>
      <c r="AV69" s="21">
        <v>62</v>
      </c>
      <c r="AW69" s="6" t="str">
        <f t="shared" ca="1" si="35"/>
        <v>aheal</v>
      </c>
      <c r="AX69" s="6">
        <f t="shared" ca="1" si="19"/>
        <v>665.64656430969455</v>
      </c>
      <c r="AY69" s="6" t="str">
        <f t="shared" ca="1" si="36"/>
        <v>aheal</v>
      </c>
      <c r="AZ69" s="6">
        <f t="shared" ca="1" si="20"/>
        <v>3.0709050817342742</v>
      </c>
      <c r="BA69" s="197"/>
      <c r="BB69" s="36">
        <f t="shared" si="21"/>
        <v>8.4921715094830557</v>
      </c>
      <c r="BC69" s="36">
        <f ca="1"/>
        <v>-8.1184197326957896</v>
      </c>
      <c r="BD69" s="33">
        <f t="shared" ca="1" si="22"/>
        <v>23</v>
      </c>
      <c r="BE69" s="203">
        <f ca="1"/>
        <v>-0.68943012756024236</v>
      </c>
      <c r="BF69" s="33">
        <f t="shared" ca="1" si="23"/>
        <v>1</v>
      </c>
      <c r="BG69" s="36">
        <f t="shared" si="37"/>
        <v>8.4975990213753949</v>
      </c>
      <c r="BH69" s="42">
        <f ca="1"/>
        <v>-2.0990245928425022</v>
      </c>
      <c r="BI69" s="33">
        <f t="shared" ca="1" si="24"/>
        <v>56</v>
      </c>
      <c r="BJ69" s="203">
        <f ca="1"/>
        <v>-0.17836669325981333</v>
      </c>
      <c r="BK69" s="33">
        <f t="shared" ca="1" si="25"/>
        <v>5</v>
      </c>
      <c r="BL69" s="204">
        <v>62</v>
      </c>
      <c r="BM69" s="6" t="str">
        <f t="shared" ca="1" si="38"/>
        <v>aheal</v>
      </c>
      <c r="BN69" s="42">
        <f t="shared" ca="1" si="11"/>
        <v>1.8732444888918807E-2</v>
      </c>
      <c r="BO69" s="6" t="str">
        <f t="shared" ca="1" si="40"/>
        <v>aheal</v>
      </c>
      <c r="BP69" s="42">
        <f t="shared" ca="1" si="27"/>
        <v>2.0274015195974614E-2</v>
      </c>
      <c r="BQ69" s="205">
        <v>62</v>
      </c>
      <c r="BR69" s="6" t="str">
        <f t="shared" ca="1" si="41"/>
        <v>aheal</v>
      </c>
      <c r="BS69" s="6" t="str">
        <f ca="1">VLOOKUP(BR69,Notes!$A$12:$B$206,2,0)</f>
        <v>Health and social work</v>
      </c>
      <c r="BT69" s="42">
        <f t="shared" ca="1" si="29"/>
        <v>0.9588068417999519</v>
      </c>
      <c r="BU69" s="205">
        <v>62</v>
      </c>
      <c r="BV69" s="6" t="str">
        <f t="shared" ca="1" si="39"/>
        <v>aheal</v>
      </c>
      <c r="BW69" s="6" t="str">
        <f ca="1">VLOOKUP(BV69,Notes!$A$12:$B$206,2,0)</f>
        <v>Health and social work</v>
      </c>
      <c r="BX69" s="42">
        <f t="shared" ca="1" si="30"/>
        <v>0.33700333744484517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-2106.0387718148054</v>
      </c>
      <c r="Q70" s="28">
        <f ca="1"/>
        <v>-6191.2579367042517</v>
      </c>
      <c r="R70" s="28">
        <v>0</v>
      </c>
      <c r="S70" s="28"/>
      <c r="T70" s="35" t="e">
        <f ca="1"/>
        <v>#DIV/0!</v>
      </c>
      <c r="U70" s="30">
        <f ca="1"/>
        <v>-3.4342120873408954</v>
      </c>
      <c r="V70" s="31">
        <v>0</v>
      </c>
      <c r="W70" s="32">
        <f ca="1"/>
        <v>-3.4342120873408954</v>
      </c>
      <c r="X70" s="32"/>
      <c r="Y70" s="28">
        <f t="shared" ref="Y70:Y101" ca="1" si="42">Q70-P70</f>
        <v>-4085.2191648894463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-323.09658343368164</v>
      </c>
      <c r="Q71" s="28">
        <f ca="1"/>
        <v>-3024.4186356810992</v>
      </c>
      <c r="R71" s="28">
        <v>0</v>
      </c>
      <c r="S71" s="28"/>
      <c r="T71" s="35" t="e">
        <f ca="1"/>
        <v>#DIV/0!</v>
      </c>
      <c r="U71" s="30">
        <f ca="1"/>
        <v>-5.0279630384182861</v>
      </c>
      <c r="V71" s="31">
        <v>0</v>
      </c>
      <c r="W71" s="32">
        <f ca="1"/>
        <v>-5.0279630384182861</v>
      </c>
      <c r="X71" s="32"/>
      <c r="Y71" s="28">
        <f t="shared" ca="1" si="42"/>
        <v>-2701.3220522474176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3">SUM(I72:L72)</f>
        <v>0</v>
      </c>
      <c r="N72" s="25">
        <v>22602.765698920863</v>
      </c>
      <c r="O72" s="26">
        <v>0</v>
      </c>
      <c r="P72" s="27">
        <f ca="1"/>
        <v>-92.8689903533934</v>
      </c>
      <c r="Q72" s="28">
        <f ca="1"/>
        <v>-1145.0919915789059</v>
      </c>
      <c r="R72" s="28">
        <v>0</v>
      </c>
      <c r="S72" s="28"/>
      <c r="T72" s="35" t="e">
        <f ca="1"/>
        <v>#DIV/0!</v>
      </c>
      <c r="U72" s="30">
        <f ca="1"/>
        <v>-5.0661587472615208</v>
      </c>
      <c r="V72" s="31">
        <v>0</v>
      </c>
      <c r="W72" s="32">
        <f ca="1"/>
        <v>-5.0661587472615208</v>
      </c>
      <c r="X72" s="32"/>
      <c r="Y72" s="28">
        <f t="shared" ca="1" si="42"/>
        <v>-1052.2230012255125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3"/>
        <v>0</v>
      </c>
      <c r="N73" s="25">
        <v>9585.6996752807718</v>
      </c>
      <c r="O73" s="26">
        <v>0</v>
      </c>
      <c r="P73" s="27">
        <f ca="1"/>
        <v>-138.25357253463866</v>
      </c>
      <c r="Q73" s="28">
        <f ca="1"/>
        <v>-398.30916281498389</v>
      </c>
      <c r="R73" s="28">
        <v>0</v>
      </c>
      <c r="S73" s="28"/>
      <c r="T73" s="35" t="e">
        <f ca="1"/>
        <v>#DIV/0!</v>
      </c>
      <c r="U73" s="30">
        <f ca="1"/>
        <v>-4.1552435013390632</v>
      </c>
      <c r="V73" s="31">
        <v>0</v>
      </c>
      <c r="W73" s="32">
        <f ca="1"/>
        <v>-4.1552435013390632</v>
      </c>
      <c r="X73" s="32"/>
      <c r="Y73" s="28">
        <f t="shared" ca="1" si="42"/>
        <v>-260.0555902803452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3"/>
        <v>0</v>
      </c>
      <c r="N74" s="25">
        <v>101385.67203815212</v>
      </c>
      <c r="O74" s="26">
        <v>0</v>
      </c>
      <c r="P74" s="27">
        <f ca="1"/>
        <v>-3033.5032896675939</v>
      </c>
      <c r="Q74" s="28">
        <f ca="1"/>
        <v>-5419.1001854579345</v>
      </c>
      <c r="R74" s="28">
        <v>0</v>
      </c>
      <c r="S74" s="28"/>
      <c r="T74" s="35" t="e">
        <f ca="1"/>
        <v>#DIV/0!</v>
      </c>
      <c r="U74" s="30">
        <f ca="1"/>
        <v>-5.3450355227893445</v>
      </c>
      <c r="V74" s="31">
        <v>0</v>
      </c>
      <c r="W74" s="32">
        <f ca="1"/>
        <v>-5.3450355227893445</v>
      </c>
      <c r="X74" s="32"/>
      <c r="Y74" s="28">
        <f t="shared" ca="1" si="42"/>
        <v>-2385.5968957903406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3"/>
        <v>0</v>
      </c>
      <c r="N75" s="25">
        <v>305813.41510006896</v>
      </c>
      <c r="O75" s="26">
        <v>0</v>
      </c>
      <c r="P75" s="27">
        <f ca="1"/>
        <v>-14501.331161030264</v>
      </c>
      <c r="Q75" s="28">
        <f ca="1"/>
        <v>-19980.352653150636</v>
      </c>
      <c r="R75" s="28">
        <v>0</v>
      </c>
      <c r="S75" s="28"/>
      <c r="T75" s="35" t="e">
        <f ca="1"/>
        <v>#DIV/0!</v>
      </c>
      <c r="U75" s="30">
        <f ca="1"/>
        <v>-6.5335108489641041</v>
      </c>
      <c r="V75" s="31">
        <v>0</v>
      </c>
      <c r="W75" s="32">
        <f ca="1"/>
        <v>-6.5335108489641041</v>
      </c>
      <c r="X75" s="32"/>
      <c r="Y75" s="28">
        <f t="shared" ca="1" si="42"/>
        <v>-5479.0214921203715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3"/>
        <v>0</v>
      </c>
      <c r="N76" s="25">
        <v>281738.18204564741</v>
      </c>
      <c r="O76" s="26">
        <v>0</v>
      </c>
      <c r="P76" s="27">
        <f ca="1"/>
        <v>-6132.7709194690178</v>
      </c>
      <c r="Q76" s="28">
        <f ca="1"/>
        <v>-17826.323330246792</v>
      </c>
      <c r="R76" s="28">
        <v>0</v>
      </c>
      <c r="S76" s="28"/>
      <c r="T76" s="35" t="e">
        <f ca="1"/>
        <v>#DIV/0!</v>
      </c>
      <c r="U76" s="30">
        <f ca="1"/>
        <v>-6.3272656907250715</v>
      </c>
      <c r="V76" s="31">
        <v>0</v>
      </c>
      <c r="W76" s="32">
        <f ca="1"/>
        <v>-6.3272656907250715</v>
      </c>
      <c r="X76" s="32"/>
      <c r="Y76" s="28">
        <f t="shared" ca="1" si="42"/>
        <v>-11693.552410777775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3"/>
        <v>0</v>
      </c>
      <c r="N77" s="25">
        <v>45823.91911010239</v>
      </c>
      <c r="O77" s="26">
        <v>0</v>
      </c>
      <c r="P77" s="27">
        <f ca="1"/>
        <v>-216.03911036339906</v>
      </c>
      <c r="Q77" s="28">
        <f ca="1"/>
        <v>-2806.3286889939704</v>
      </c>
      <c r="R77" s="28">
        <v>0</v>
      </c>
      <c r="S77" s="28"/>
      <c r="T77" s="35" t="e">
        <f ca="1"/>
        <v>#DIV/0!</v>
      </c>
      <c r="U77" s="30">
        <f ca="1"/>
        <v>-6.1241568671835491</v>
      </c>
      <c r="V77" s="31">
        <v>0</v>
      </c>
      <c r="W77" s="32">
        <f ca="1"/>
        <v>-6.1241568671835491</v>
      </c>
      <c r="X77" s="32"/>
      <c r="Y77" s="28">
        <f t="shared" ca="1" si="42"/>
        <v>-2590.2895786305712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3"/>
        <v>0</v>
      </c>
      <c r="N78" s="25">
        <v>12808.135164223369</v>
      </c>
      <c r="O78" s="26">
        <v>0</v>
      </c>
      <c r="P78" s="27">
        <f ca="1"/>
        <v>-0.29999993497959521</v>
      </c>
      <c r="Q78" s="28">
        <f ca="1"/>
        <v>-552.90159305493614</v>
      </c>
      <c r="R78" s="28">
        <v>0</v>
      </c>
      <c r="S78" s="28"/>
      <c r="T78" s="35" t="e">
        <f ca="1"/>
        <v>#DIV/0!</v>
      </c>
      <c r="U78" s="30">
        <f ca="1"/>
        <v>-4.3168001115364696</v>
      </c>
      <c r="V78" s="31">
        <v>0</v>
      </c>
      <c r="W78" s="32">
        <f ca="1"/>
        <v>-4.3168001115364696</v>
      </c>
      <c r="X78" s="32"/>
      <c r="Y78" s="28">
        <f t="shared" ca="1" si="42"/>
        <v>-552.60159311995653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3"/>
        <v>0</v>
      </c>
      <c r="N79" s="25">
        <v>80793.267032002725</v>
      </c>
      <c r="O79" s="26">
        <v>0</v>
      </c>
      <c r="P79" s="27">
        <f ca="1"/>
        <v>-3366.5511028896194</v>
      </c>
      <c r="Q79" s="28">
        <f ca="1"/>
        <v>-3930.1226098329939</v>
      </c>
      <c r="R79" s="28">
        <v>0</v>
      </c>
      <c r="S79" s="28"/>
      <c r="T79" s="35" t="e">
        <f ca="1"/>
        <v>#DIV/0!</v>
      </c>
      <c r="U79" s="30">
        <f ca="1"/>
        <v>-4.8644184771934613</v>
      </c>
      <c r="V79" s="31">
        <v>0</v>
      </c>
      <c r="W79" s="32">
        <f ca="1"/>
        <v>-4.8644184771934613</v>
      </c>
      <c r="X79" s="32"/>
      <c r="Y79" s="28">
        <f t="shared" ca="1" si="42"/>
        <v>-563.57150694337452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3"/>
        <v>0</v>
      </c>
      <c r="N80" s="25">
        <v>28952.653246427479</v>
      </c>
      <c r="O80" s="26">
        <v>0</v>
      </c>
      <c r="P80" s="27">
        <f ca="1"/>
        <v>-895.53245611978957</v>
      </c>
      <c r="Q80" s="28">
        <f ca="1"/>
        <v>-1446.3996470505667</v>
      </c>
      <c r="R80" s="28">
        <v>0</v>
      </c>
      <c r="S80" s="28"/>
      <c r="T80" s="35" t="e">
        <f ca="1"/>
        <v>#DIV/0!</v>
      </c>
      <c r="U80" s="30">
        <f ca="1"/>
        <v>-4.9957412702030712</v>
      </c>
      <c r="V80" s="31">
        <v>0</v>
      </c>
      <c r="W80" s="32">
        <f ca="1"/>
        <v>-4.9957412702030712</v>
      </c>
      <c r="X80" s="32"/>
      <c r="Y80" s="28">
        <f t="shared" ca="1" si="42"/>
        <v>-550.86719093077716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3"/>
        <v>0</v>
      </c>
      <c r="N81" s="25">
        <v>13427.712410300308</v>
      </c>
      <c r="O81" s="26">
        <v>0</v>
      </c>
      <c r="P81" s="27">
        <f ca="1"/>
        <v>-600.75142655984473</v>
      </c>
      <c r="Q81" s="28">
        <f ca="1"/>
        <v>-643.7299550609232</v>
      </c>
      <c r="R81" s="28">
        <v>0</v>
      </c>
      <c r="S81" s="28"/>
      <c r="T81" s="35" t="e">
        <f ca="1"/>
        <v>#DIV/0!</v>
      </c>
      <c r="U81" s="30">
        <f ca="1"/>
        <v>-4.7940403800063685</v>
      </c>
      <c r="V81" s="31">
        <v>0</v>
      </c>
      <c r="W81" s="32">
        <f ca="1"/>
        <v>-4.7940403800063685</v>
      </c>
      <c r="X81" s="32"/>
      <c r="Y81" s="28">
        <f t="shared" ca="1" si="42"/>
        <v>-42.978528501078472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3"/>
        <v>0</v>
      </c>
      <c r="N82" s="25">
        <v>33075.556699126617</v>
      </c>
      <c r="O82" s="26">
        <v>0</v>
      </c>
      <c r="P82" s="27">
        <f ca="1"/>
        <v>-1020.6396613097693</v>
      </c>
      <c r="Q82" s="28">
        <f ca="1"/>
        <v>-1877.223756362408</v>
      </c>
      <c r="R82" s="28">
        <v>0</v>
      </c>
      <c r="S82" s="28"/>
      <c r="T82" s="35" t="e">
        <f ca="1"/>
        <v>#DIV/0!</v>
      </c>
      <c r="U82" s="30">
        <f ca="1"/>
        <v>-5.6755620878543747</v>
      </c>
      <c r="V82" s="31">
        <v>0</v>
      </c>
      <c r="W82" s="32">
        <f ca="1"/>
        <v>-5.6755620878543747</v>
      </c>
      <c r="X82" s="32"/>
      <c r="Y82" s="28">
        <f t="shared" ca="1" si="42"/>
        <v>-856.58409505263876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3"/>
        <v>0</v>
      </c>
      <c r="N83" s="25">
        <v>32010.60607464136</v>
      </c>
      <c r="O83" s="26">
        <v>0</v>
      </c>
      <c r="P83" s="27">
        <f ca="1"/>
        <v>-1122.3352085507527</v>
      </c>
      <c r="Q83" s="28">
        <f ca="1"/>
        <v>-1587.6822481128111</v>
      </c>
      <c r="R83" s="28">
        <v>0</v>
      </c>
      <c r="S83" s="28"/>
      <c r="T83" s="35" t="e">
        <f ca="1"/>
        <v>#DIV/0!</v>
      </c>
      <c r="U83" s="30">
        <f ca="1"/>
        <v>-4.9598631291475765</v>
      </c>
      <c r="V83" s="31">
        <v>0</v>
      </c>
      <c r="W83" s="32">
        <f ca="1"/>
        <v>-4.9598631291475765</v>
      </c>
      <c r="X83" s="32"/>
      <c r="Y83" s="28">
        <f t="shared" ca="1" si="42"/>
        <v>-465.3470395620584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3"/>
        <v>0</v>
      </c>
      <c r="N84" s="25">
        <v>54893.985893672892</v>
      </c>
      <c r="O84" s="26">
        <v>0</v>
      </c>
      <c r="P84" s="27">
        <f ca="1"/>
        <v>-1940.1277869772898</v>
      </c>
      <c r="Q84" s="28">
        <f ca="1"/>
        <v>-2466.2063900548956</v>
      </c>
      <c r="R84" s="28">
        <v>0</v>
      </c>
      <c r="S84" s="28"/>
      <c r="T84" s="35" t="e">
        <f ca="1"/>
        <v>#DIV/0!</v>
      </c>
      <c r="U84" s="30">
        <f ca="1"/>
        <v>-4.4926713735669024</v>
      </c>
      <c r="V84" s="31">
        <v>0</v>
      </c>
      <c r="W84" s="32">
        <f ca="1"/>
        <v>-4.4926713735669024</v>
      </c>
      <c r="X84" s="32"/>
      <c r="Y84" s="28">
        <f t="shared" ca="1" si="42"/>
        <v>-526.07860307760575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3"/>
        <v>0</v>
      </c>
      <c r="N85" s="25">
        <v>49230.62500502661</v>
      </c>
      <c r="O85" s="26">
        <v>0</v>
      </c>
      <c r="P85" s="27">
        <f ca="1"/>
        <v>-1848.8661636870231</v>
      </c>
      <c r="Q85" s="28">
        <f ca="1"/>
        <v>-2278.1662807225612</v>
      </c>
      <c r="R85" s="28">
        <v>0</v>
      </c>
      <c r="S85" s="28"/>
      <c r="T85" s="35" t="e">
        <f ca="1"/>
        <v>#DIV/0!</v>
      </c>
      <c r="U85" s="30">
        <f ca="1"/>
        <v>-4.6275388144878375</v>
      </c>
      <c r="V85" s="31">
        <v>0</v>
      </c>
      <c r="W85" s="32">
        <f ca="1"/>
        <v>-4.6275388144878375</v>
      </c>
      <c r="X85" s="32"/>
      <c r="Y85" s="28">
        <f t="shared" ca="1" si="42"/>
        <v>-429.30011703553805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3"/>
        <v>0</v>
      </c>
      <c r="N86" s="25">
        <v>19698.432633790249</v>
      </c>
      <c r="O86" s="26">
        <v>0</v>
      </c>
      <c r="P86" s="27">
        <f ca="1"/>
        <v>-900.67360963919339</v>
      </c>
      <c r="Q86" s="28">
        <f ca="1"/>
        <v>-942.53725721234446</v>
      </c>
      <c r="R86" s="28">
        <v>0</v>
      </c>
      <c r="S86" s="28"/>
      <c r="T86" s="35" t="e">
        <f ca="1"/>
        <v>#DIV/0!</v>
      </c>
      <c r="U86" s="30">
        <f ca="1"/>
        <v>-4.7848337719800975</v>
      </c>
      <c r="V86" s="31">
        <v>0</v>
      </c>
      <c r="W86" s="32">
        <f ca="1"/>
        <v>-4.7848337719800975</v>
      </c>
      <c r="X86" s="32"/>
      <c r="Y86" s="28">
        <f t="shared" ca="1" si="42"/>
        <v>-41.86364757315107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3"/>
        <v>0</v>
      </c>
      <c r="N87" s="25">
        <v>26962.848204345333</v>
      </c>
      <c r="O87" s="26">
        <v>0</v>
      </c>
      <c r="P87" s="27">
        <f ca="1"/>
        <v>-703.85218009058428</v>
      </c>
      <c r="Q87" s="28">
        <f ca="1"/>
        <v>-1162.5337857715974</v>
      </c>
      <c r="R87" s="28">
        <v>0</v>
      </c>
      <c r="S87" s="28"/>
      <c r="T87" s="35" t="e">
        <f ca="1"/>
        <v>#DIV/0!</v>
      </c>
      <c r="U87" s="30">
        <f ca="1"/>
        <v>-4.3116134354984181</v>
      </c>
      <c r="V87" s="31">
        <v>0</v>
      </c>
      <c r="W87" s="32">
        <f ca="1"/>
        <v>-4.3116134354984181</v>
      </c>
      <c r="X87" s="32"/>
      <c r="Y87" s="28">
        <f t="shared" ca="1" si="42"/>
        <v>-458.68160568101314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3"/>
        <v>0</v>
      </c>
      <c r="N88" s="25">
        <v>94295.121654842413</v>
      </c>
      <c r="O88" s="26">
        <v>0</v>
      </c>
      <c r="P88" s="27">
        <f ca="1"/>
        <v>-3657.148570026759</v>
      </c>
      <c r="Q88" s="28">
        <f ca="1"/>
        <v>-4390.0643370885236</v>
      </c>
      <c r="R88" s="28">
        <v>0</v>
      </c>
      <c r="S88" s="28"/>
      <c r="T88" s="35" t="e">
        <f ca="1"/>
        <v>#DIV/0!</v>
      </c>
      <c r="U88" s="30">
        <f ca="1"/>
        <v>-4.6556643228669907</v>
      </c>
      <c r="V88" s="31">
        <v>0</v>
      </c>
      <c r="W88" s="32">
        <f ca="1"/>
        <v>-4.6556643228669907</v>
      </c>
      <c r="X88" s="32"/>
      <c r="Y88" s="28">
        <f t="shared" ca="1" si="42"/>
        <v>-732.91576706176465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3"/>
        <v>0</v>
      </c>
      <c r="N89" s="25">
        <v>28901.372623584688</v>
      </c>
      <c r="O89" s="26">
        <v>0</v>
      </c>
      <c r="P89" s="27">
        <f ca="1"/>
        <v>-1027.9663245982088</v>
      </c>
      <c r="Q89" s="28">
        <f ca="1"/>
        <v>-1526.5926444031022</v>
      </c>
      <c r="R89" s="28">
        <v>0</v>
      </c>
      <c r="S89" s="28"/>
      <c r="T89" s="35" t="e">
        <f ca="1"/>
        <v>#DIV/0!</v>
      </c>
      <c r="U89" s="30">
        <f ca="1"/>
        <v>-5.2820766137499673</v>
      </c>
      <c r="V89" s="31">
        <v>0</v>
      </c>
      <c r="W89" s="32">
        <f ca="1"/>
        <v>-5.2820766137499673</v>
      </c>
      <c r="X89" s="32"/>
      <c r="Y89" s="28">
        <f t="shared" ca="1" si="42"/>
        <v>-498.62631980489346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3"/>
        <v>0</v>
      </c>
      <c r="N90" s="25">
        <v>15114.034984657454</v>
      </c>
      <c r="O90" s="26">
        <v>0</v>
      </c>
      <c r="P90" s="27">
        <f ca="1"/>
        <v>-516.37554188820616</v>
      </c>
      <c r="Q90" s="28">
        <f ca="1"/>
        <v>-777.94585182163848</v>
      </c>
      <c r="R90" s="28">
        <v>0</v>
      </c>
      <c r="S90" s="28"/>
      <c r="T90" s="35" t="e">
        <f ca="1"/>
        <v>#DIV/0!</v>
      </c>
      <c r="U90" s="30">
        <f ca="1"/>
        <v>-5.1471751429141603</v>
      </c>
      <c r="V90" s="31">
        <v>0</v>
      </c>
      <c r="W90" s="32">
        <f ca="1"/>
        <v>-5.1471751429141603</v>
      </c>
      <c r="X90" s="32"/>
      <c r="Y90" s="28">
        <f t="shared" ca="1" si="42"/>
        <v>-261.57030993343233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3"/>
        <v>0</v>
      </c>
      <c r="N91" s="25">
        <v>2154.1313570879875</v>
      </c>
      <c r="O91" s="26">
        <v>0</v>
      </c>
      <c r="P91" s="27">
        <f ca="1"/>
        <v>-81.878973371179541</v>
      </c>
      <c r="Q91" s="28">
        <f ca="1"/>
        <v>-102.872871434063</v>
      </c>
      <c r="R91" s="28">
        <v>0</v>
      </c>
      <c r="S91" s="28"/>
      <c r="T91" s="35" t="e">
        <f ca="1"/>
        <v>#DIV/0!</v>
      </c>
      <c r="U91" s="30">
        <f ca="1"/>
        <v>-4.7756080935161407</v>
      </c>
      <c r="V91" s="31">
        <v>0</v>
      </c>
      <c r="W91" s="32">
        <f ca="1"/>
        <v>-4.7756080935161407</v>
      </c>
      <c r="X91" s="32"/>
      <c r="Y91" s="28">
        <f t="shared" ca="1" si="42"/>
        <v>-20.99389806288346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3"/>
        <v>0</v>
      </c>
      <c r="N92" s="25">
        <v>48165.285187745067</v>
      </c>
      <c r="O92" s="26">
        <v>0</v>
      </c>
      <c r="P92" s="27">
        <f ca="1"/>
        <v>-1710.4704769311409</v>
      </c>
      <c r="Q92" s="28">
        <f ca="1"/>
        <v>-2541.6329752583219</v>
      </c>
      <c r="R92" s="28">
        <v>0</v>
      </c>
      <c r="S92" s="28"/>
      <c r="T92" s="35" t="e">
        <f ca="1"/>
        <v>#DIV/0!</v>
      </c>
      <c r="U92" s="30">
        <f ca="1"/>
        <v>-5.2768980093260245</v>
      </c>
      <c r="V92" s="31">
        <v>0</v>
      </c>
      <c r="W92" s="32">
        <f ca="1"/>
        <v>-5.2768980093260245</v>
      </c>
      <c r="X92" s="32"/>
      <c r="Y92" s="28">
        <f t="shared" ca="1" si="42"/>
        <v>-831.16249832718108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3"/>
        <v>0</v>
      </c>
      <c r="N93" s="25">
        <v>118973.04244221972</v>
      </c>
      <c r="O93" s="26">
        <v>0</v>
      </c>
      <c r="P93" s="27">
        <f ca="1"/>
        <v>-11172.080980395191</v>
      </c>
      <c r="Q93" s="28">
        <f ca="1"/>
        <v>-13022.667413084329</v>
      </c>
      <c r="R93" s="28">
        <v>0</v>
      </c>
      <c r="S93" s="28"/>
      <c r="T93" s="35" t="e">
        <f ca="1"/>
        <v>#DIV/0!</v>
      </c>
      <c r="U93" s="30">
        <f ca="1"/>
        <v>-10.945897613242007</v>
      </c>
      <c r="V93" s="31">
        <v>0</v>
      </c>
      <c r="W93" s="32">
        <f ca="1"/>
        <v>-10.945897613242007</v>
      </c>
      <c r="X93" s="32"/>
      <c r="Y93" s="28">
        <f t="shared" ca="1" si="42"/>
        <v>-1850.5864326891387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3"/>
        <v>0</v>
      </c>
      <c r="N94" s="25">
        <v>52601.015074740819</v>
      </c>
      <c r="O94" s="26">
        <v>0</v>
      </c>
      <c r="P94" s="27">
        <f ca="1"/>
        <v>-1460.4462499822178</v>
      </c>
      <c r="Q94" s="28">
        <f ca="1"/>
        <v>-3680.4359810208125</v>
      </c>
      <c r="R94" s="28">
        <v>0</v>
      </c>
      <c r="S94" s="28"/>
      <c r="T94" s="35" t="e">
        <f ca="1"/>
        <v>#DIV/0!</v>
      </c>
      <c r="U94" s="30">
        <f ca="1"/>
        <v>-6.9968915538821408</v>
      </c>
      <c r="V94" s="31">
        <v>0</v>
      </c>
      <c r="W94" s="32">
        <f ca="1"/>
        <v>-6.9968915538821408</v>
      </c>
      <c r="X94" s="32"/>
      <c r="Y94" s="28">
        <f t="shared" ca="1" si="42"/>
        <v>-2219.989731038595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3"/>
        <v>0</v>
      </c>
      <c r="N95" s="25">
        <v>72628.185352463071</v>
      </c>
      <c r="O95" s="26">
        <v>0</v>
      </c>
      <c r="P95" s="27">
        <f ca="1"/>
        <v>-5563.8040746867318</v>
      </c>
      <c r="Q95" s="28">
        <f ca="1"/>
        <v>-7707.7626609877079</v>
      </c>
      <c r="R95" s="28">
        <v>0</v>
      </c>
      <c r="S95" s="28"/>
      <c r="T95" s="35" t="e">
        <f ca="1"/>
        <v>#DIV/0!</v>
      </c>
      <c r="U95" s="30">
        <f ca="1"/>
        <v>-10.612632855388162</v>
      </c>
      <c r="V95" s="31">
        <v>0</v>
      </c>
      <c r="W95" s="32">
        <f ca="1"/>
        <v>-10.612632855388162</v>
      </c>
      <c r="X95" s="32"/>
      <c r="Y95" s="28">
        <f t="shared" ca="1" si="42"/>
        <v>-2143.9585863009761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3"/>
        <v>0</v>
      </c>
      <c r="N96" s="25">
        <v>32217.334177926456</v>
      </c>
      <c r="O96" s="26">
        <v>0</v>
      </c>
      <c r="P96" s="27">
        <f ca="1"/>
        <v>-569.21278843839525</v>
      </c>
      <c r="Q96" s="28">
        <f ca="1"/>
        <v>-2756.3904774070647</v>
      </c>
      <c r="R96" s="28">
        <v>0</v>
      </c>
      <c r="S96" s="28"/>
      <c r="T96" s="35" t="e">
        <f ca="1"/>
        <v>#DIV/0!</v>
      </c>
      <c r="U96" s="30">
        <f ca="1"/>
        <v>-8.5556131434847007</v>
      </c>
      <c r="V96" s="31">
        <v>0</v>
      </c>
      <c r="W96" s="32">
        <f ca="1"/>
        <v>-8.5556131434847007</v>
      </c>
      <c r="X96" s="32"/>
      <c r="Y96" s="28">
        <f t="shared" ca="1" si="42"/>
        <v>-2187.1776889686694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3"/>
        <v>0</v>
      </c>
      <c r="N97" s="25">
        <v>20888.733602694268</v>
      </c>
      <c r="O97" s="26">
        <v>0</v>
      </c>
      <c r="P97" s="27">
        <f ca="1"/>
        <v>-1160.7284972219475</v>
      </c>
      <c r="Q97" s="28">
        <f ca="1"/>
        <v>-1446.2788091158338</v>
      </c>
      <c r="R97" s="28">
        <v>0</v>
      </c>
      <c r="S97" s="28"/>
      <c r="T97" s="35" t="e">
        <f ca="1"/>
        <v>#DIV/0!</v>
      </c>
      <c r="U97" s="30">
        <f ca="1"/>
        <v>-6.9237266204079022</v>
      </c>
      <c r="V97" s="31">
        <v>0</v>
      </c>
      <c r="W97" s="32">
        <f ca="1"/>
        <v>-6.9237266204079022</v>
      </c>
      <c r="X97" s="32"/>
      <c r="Y97" s="28">
        <f t="shared" ca="1" si="42"/>
        <v>-285.55031189388637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3"/>
        <v>0</v>
      </c>
      <c r="N98" s="25">
        <v>4811.7216619722394</v>
      </c>
      <c r="O98" s="26">
        <v>0</v>
      </c>
      <c r="P98" s="27">
        <f ca="1"/>
        <v>-278.82701307389374</v>
      </c>
      <c r="Q98" s="28">
        <f ca="1"/>
        <v>-433.68393588362346</v>
      </c>
      <c r="R98" s="28">
        <v>0</v>
      </c>
      <c r="S98" s="28"/>
      <c r="T98" s="35" t="e">
        <f ca="1"/>
        <v>#DIV/0!</v>
      </c>
      <c r="U98" s="30">
        <f ca="1"/>
        <v>-9.0130719594837103</v>
      </c>
      <c r="V98" s="31">
        <v>0</v>
      </c>
      <c r="W98" s="32">
        <f ca="1"/>
        <v>-9.0130719594837103</v>
      </c>
      <c r="X98" s="32"/>
      <c r="Y98" s="28">
        <f t="shared" ca="1" si="42"/>
        <v>-154.85692280972972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3"/>
        <v>0</v>
      </c>
      <c r="N99" s="25">
        <v>11425.917236291467</v>
      </c>
      <c r="O99" s="26">
        <v>0</v>
      </c>
      <c r="P99" s="27">
        <f ca="1"/>
        <v>-239.22932800095825</v>
      </c>
      <c r="Q99" s="28">
        <f ca="1"/>
        <v>-935.18612584651726</v>
      </c>
      <c r="R99" s="28">
        <v>0</v>
      </c>
      <c r="S99" s="28"/>
      <c r="T99" s="35" t="e">
        <f ca="1"/>
        <v>#DIV/0!</v>
      </c>
      <c r="U99" s="30">
        <f ca="1"/>
        <v>-8.1847794492694277</v>
      </c>
      <c r="V99" s="31">
        <v>0</v>
      </c>
      <c r="W99" s="32">
        <f ca="1"/>
        <v>-8.1847794492694277</v>
      </c>
      <c r="X99" s="32"/>
      <c r="Y99" s="28">
        <f t="shared" ca="1" si="42"/>
        <v>-695.95679784555898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3"/>
        <v>0</v>
      </c>
      <c r="N100" s="25">
        <v>6070.4200385800614</v>
      </c>
      <c r="O100" s="26">
        <v>0</v>
      </c>
      <c r="P100" s="27">
        <f ca="1"/>
        <v>-336.38197621982977</v>
      </c>
      <c r="Q100" s="28">
        <f ca="1"/>
        <v>-459.5768849000404</v>
      </c>
      <c r="R100" s="28">
        <v>0</v>
      </c>
      <c r="S100" s="28"/>
      <c r="T100" s="35" t="e">
        <f ca="1"/>
        <v>#DIV/0!</v>
      </c>
      <c r="U100" s="30">
        <f ca="1"/>
        <v>-7.57075922224882</v>
      </c>
      <c r="V100" s="31">
        <v>0</v>
      </c>
      <c r="W100" s="32">
        <f ca="1"/>
        <v>-7.57075922224882</v>
      </c>
      <c r="X100" s="32"/>
      <c r="Y100" s="28">
        <f t="shared" ca="1" si="42"/>
        <v>-123.19490868021063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3"/>
        <v>0</v>
      </c>
      <c r="N101" s="25">
        <v>74845.979898885213</v>
      </c>
      <c r="O101" s="26">
        <v>0</v>
      </c>
      <c r="P101" s="27">
        <f ca="1"/>
        <v>-4910.6983278873768</v>
      </c>
      <c r="Q101" s="28">
        <f ca="1"/>
        <v>-5419.4316077605408</v>
      </c>
      <c r="R101" s="28">
        <v>0</v>
      </c>
      <c r="S101" s="28"/>
      <c r="T101" s="35" t="e">
        <f ca="1"/>
        <v>#DIV/0!</v>
      </c>
      <c r="U101" s="30">
        <f ca="1"/>
        <v>-7.2407784828016659</v>
      </c>
      <c r="V101" s="31">
        <v>0</v>
      </c>
      <c r="W101" s="32">
        <f ca="1"/>
        <v>-7.2407784828016659</v>
      </c>
      <c r="X101" s="32"/>
      <c r="Y101" s="28">
        <f t="shared" ca="1" si="42"/>
        <v>-508.73327987316407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3"/>
        <v>0</v>
      </c>
      <c r="N102" s="25">
        <v>22157.7484516041</v>
      </c>
      <c r="O102" s="26">
        <v>0</v>
      </c>
      <c r="P102" s="27">
        <f ca="1"/>
        <v>-1882.5141068664584</v>
      </c>
      <c r="Q102" s="28">
        <f ca="1"/>
        <v>-2805.7915846460496</v>
      </c>
      <c r="R102" s="28">
        <v>0</v>
      </c>
      <c r="S102" s="28"/>
      <c r="T102" s="35" t="e">
        <f ca="1"/>
        <v>#DIV/0!</v>
      </c>
      <c r="U102" s="30">
        <f ca="1"/>
        <v>-12.66280096452185</v>
      </c>
      <c r="V102" s="31">
        <v>0</v>
      </c>
      <c r="W102" s="32">
        <f ca="1"/>
        <v>-12.66280096452185</v>
      </c>
      <c r="X102" s="32"/>
      <c r="Y102" s="28">
        <f t="shared" ref="Y102:Y133" ca="1" si="44">Q102-P102</f>
        <v>-923.27747777959121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3"/>
        <v>0</v>
      </c>
      <c r="N103" s="25">
        <v>33570.329360378229</v>
      </c>
      <c r="O103" s="26">
        <v>0</v>
      </c>
      <c r="P103" s="27">
        <f ca="1"/>
        <v>-2932.9763534392814</v>
      </c>
      <c r="Q103" s="28">
        <f ca="1"/>
        <v>-3434.9029195135399</v>
      </c>
      <c r="R103" s="28">
        <v>0</v>
      </c>
      <c r="S103" s="28"/>
      <c r="T103" s="35" t="e">
        <f ca="1"/>
        <v>#DIV/0!</v>
      </c>
      <c r="U103" s="30">
        <f ca="1"/>
        <v>-10.231960737232516</v>
      </c>
      <c r="V103" s="31">
        <v>0</v>
      </c>
      <c r="W103" s="32">
        <f ca="1"/>
        <v>-10.231960737232516</v>
      </c>
      <c r="X103" s="32"/>
      <c r="Y103" s="28">
        <f t="shared" ca="1" si="44"/>
        <v>-501.92656607425852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3"/>
        <v>0</v>
      </c>
      <c r="N104" s="25">
        <v>71705.780420255018</v>
      </c>
      <c r="O104" s="26">
        <v>0</v>
      </c>
      <c r="P104" s="27">
        <f ca="1"/>
        <v>-1569.6421795677597</v>
      </c>
      <c r="Q104" s="28">
        <f ca="1"/>
        <v>-5742.3476684764591</v>
      </c>
      <c r="R104" s="28">
        <v>0</v>
      </c>
      <c r="S104" s="28"/>
      <c r="T104" s="35" t="e">
        <f ca="1"/>
        <v>#DIV/0!</v>
      </c>
      <c r="U104" s="30">
        <f ca="1"/>
        <v>-8.0082074761916893</v>
      </c>
      <c r="V104" s="31">
        <v>0</v>
      </c>
      <c r="W104" s="32">
        <f ca="1"/>
        <v>-8.0082074761916893</v>
      </c>
      <c r="X104" s="32"/>
      <c r="Y104" s="28">
        <f t="shared" ca="1" si="44"/>
        <v>-4172.7054889086994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3"/>
        <v>0</v>
      </c>
      <c r="N105" s="25">
        <v>128260.10148129714</v>
      </c>
      <c r="O105" s="26">
        <v>0</v>
      </c>
      <c r="P105" s="27">
        <f ca="1"/>
        <v>-1487.5410999235055</v>
      </c>
      <c r="Q105" s="28">
        <f ca="1"/>
        <v>-7248.2331420175669</v>
      </c>
      <c r="R105" s="28">
        <v>0</v>
      </c>
      <c r="S105" s="28"/>
      <c r="T105" s="35" t="e">
        <f ca="1"/>
        <v>#DIV/0!</v>
      </c>
      <c r="U105" s="30">
        <f ca="1"/>
        <v>-5.6511986645157162</v>
      </c>
      <c r="V105" s="31">
        <v>0</v>
      </c>
      <c r="W105" s="32">
        <f ca="1"/>
        <v>-5.6511986645157162</v>
      </c>
      <c r="X105" s="32"/>
      <c r="Y105" s="28">
        <f t="shared" ca="1" si="44"/>
        <v>-5760.6920420940614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3"/>
        <v>0</v>
      </c>
      <c r="N106" s="25">
        <v>82740.047567993897</v>
      </c>
      <c r="O106" s="26">
        <v>0</v>
      </c>
      <c r="P106" s="27">
        <f ca="1"/>
        <v>-107.93693401425428</v>
      </c>
      <c r="Q106" s="28">
        <f ca="1"/>
        <v>-3848.3270306637801</v>
      </c>
      <c r="R106" s="28">
        <v>0</v>
      </c>
      <c r="S106" s="28"/>
      <c r="T106" s="35" t="e">
        <f ca="1"/>
        <v>#DIV/0!</v>
      </c>
      <c r="U106" s="30">
        <f ca="1"/>
        <v>-4.6511056541287479</v>
      </c>
      <c r="V106" s="31">
        <v>0</v>
      </c>
      <c r="W106" s="32">
        <f ca="1"/>
        <v>-4.6511056541287479</v>
      </c>
      <c r="X106" s="32"/>
      <c r="Y106" s="28">
        <f t="shared" ca="1" si="44"/>
        <v>-3740.3900966495257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3"/>
        <v>0</v>
      </c>
      <c r="N107" s="25">
        <v>391528.82529913692</v>
      </c>
      <c r="O107" s="26">
        <v>0</v>
      </c>
      <c r="P107" s="27">
        <f ca="1"/>
        <v>-4548.8328495326832</v>
      </c>
      <c r="Q107" s="28">
        <f ca="1"/>
        <v>-22082.134907302399</v>
      </c>
      <c r="R107" s="28">
        <v>0</v>
      </c>
      <c r="S107" s="28"/>
      <c r="T107" s="35" t="e">
        <f ca="1"/>
        <v>#DIV/0!</v>
      </c>
      <c r="U107" s="30">
        <f ca="1"/>
        <v>-5.6399767987532323</v>
      </c>
      <c r="V107" s="31">
        <v>0</v>
      </c>
      <c r="W107" s="32">
        <f ca="1"/>
        <v>-5.6399767987532323</v>
      </c>
      <c r="X107" s="32"/>
      <c r="Y107" s="28">
        <f t="shared" ca="1" si="44"/>
        <v>-17533.302057769717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3"/>
        <v>0</v>
      </c>
      <c r="N108" s="25">
        <v>189458.13683035813</v>
      </c>
      <c r="O108" s="26">
        <v>0</v>
      </c>
      <c r="P108" s="27">
        <f ca="1"/>
        <v>-3066.2942701843021</v>
      </c>
      <c r="Q108" s="28">
        <f ca="1"/>
        <v>-11701.365967053642</v>
      </c>
      <c r="R108" s="28">
        <v>0</v>
      </c>
      <c r="S108" s="28"/>
      <c r="T108" s="35" t="e">
        <f ca="1"/>
        <v>#DIV/0!</v>
      </c>
      <c r="U108" s="30">
        <f ca="1"/>
        <v>-6.1762277212359109</v>
      </c>
      <c r="V108" s="31">
        <v>0</v>
      </c>
      <c r="W108" s="32">
        <f ca="1"/>
        <v>-6.1762277212359109</v>
      </c>
      <c r="X108" s="32"/>
      <c r="Y108" s="28">
        <f t="shared" ca="1" si="44"/>
        <v>-8635.0716968693396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3"/>
        <v>0</v>
      </c>
      <c r="N109" s="25">
        <v>41738.580128815491</v>
      </c>
      <c r="O109" s="26">
        <v>0</v>
      </c>
      <c r="P109" s="27">
        <f ca="1"/>
        <v>-602.87433737819003</v>
      </c>
      <c r="Q109" s="28">
        <f ca="1"/>
        <v>-1845.8851567521497</v>
      </c>
      <c r="R109" s="28">
        <v>0</v>
      </c>
      <c r="S109" s="28"/>
      <c r="T109" s="35" t="e">
        <f ca="1"/>
        <v>#DIV/0!</v>
      </c>
      <c r="U109" s="30">
        <f ca="1"/>
        <v>-4.4224914960099158</v>
      </c>
      <c r="V109" s="31">
        <v>0</v>
      </c>
      <c r="W109" s="32">
        <f ca="1"/>
        <v>-4.4224914960099158</v>
      </c>
      <c r="X109" s="32"/>
      <c r="Y109" s="28">
        <f t="shared" ca="1" si="44"/>
        <v>-1243.0108193739597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3"/>
        <v>0</v>
      </c>
      <c r="N110" s="25">
        <v>41305.047776195424</v>
      </c>
      <c r="O110" s="26">
        <v>0</v>
      </c>
      <c r="P110" s="27">
        <f ca="1"/>
        <v>-179.98221383695255</v>
      </c>
      <c r="Q110" s="28">
        <f ca="1"/>
        <v>-2728.7868826025451</v>
      </c>
      <c r="R110" s="28">
        <v>0</v>
      </c>
      <c r="S110" s="28"/>
      <c r="T110" s="35" t="e">
        <f ca="1"/>
        <v>#DIV/0!</v>
      </c>
      <c r="U110" s="30">
        <f ca="1"/>
        <v>-6.6064247096094073</v>
      </c>
      <c r="V110" s="31">
        <v>0</v>
      </c>
      <c r="W110" s="32">
        <f ca="1"/>
        <v>-6.6064247096094073</v>
      </c>
      <c r="X110" s="32"/>
      <c r="Y110" s="28">
        <f t="shared" ca="1" si="44"/>
        <v>-2548.8046687655924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3"/>
        <v>0</v>
      </c>
      <c r="N111" s="25">
        <v>72926.366766978666</v>
      </c>
      <c r="O111" s="26">
        <v>0</v>
      </c>
      <c r="P111" s="27">
        <f ca="1"/>
        <v>9.2896096662352079</v>
      </c>
      <c r="Q111" s="28">
        <f ca="1"/>
        <v>-612.28025995079679</v>
      </c>
      <c r="R111" s="28">
        <v>0</v>
      </c>
      <c r="S111" s="28"/>
      <c r="T111" s="35" t="e">
        <f ca="1"/>
        <v>#DIV/0!</v>
      </c>
      <c r="U111" s="30">
        <f ca="1"/>
        <v>-0.83958695201039357</v>
      </c>
      <c r="V111" s="31">
        <v>0</v>
      </c>
      <c r="W111" s="32">
        <f ca="1"/>
        <v>-0.83958695201039357</v>
      </c>
      <c r="X111" s="32"/>
      <c r="Y111" s="28">
        <f t="shared" ca="1" si="44"/>
        <v>-621.56986961703205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3"/>
        <v>0</v>
      </c>
      <c r="N112" s="25">
        <v>66794.935241650674</v>
      </c>
      <c r="O112" s="26">
        <v>0</v>
      </c>
      <c r="P112" s="27">
        <f ca="1"/>
        <v>257.32488108068776</v>
      </c>
      <c r="Q112" s="28">
        <f ca="1"/>
        <v>-71.159579219733232</v>
      </c>
      <c r="R112" s="28">
        <v>0</v>
      </c>
      <c r="S112" s="28"/>
      <c r="T112" s="35" t="e">
        <f ca="1"/>
        <v>#DIV/0!</v>
      </c>
      <c r="U112" s="30">
        <f ca="1"/>
        <v>-0.10653439360677895</v>
      </c>
      <c r="V112" s="31">
        <v>0</v>
      </c>
      <c r="W112" s="32">
        <f ca="1"/>
        <v>-0.10653439360677895</v>
      </c>
      <c r="X112" s="32"/>
      <c r="Y112" s="28">
        <f t="shared" ca="1" si="44"/>
        <v>-328.48446030042101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3"/>
        <v>0</v>
      </c>
      <c r="N113" s="25">
        <v>49003.545617293945</v>
      </c>
      <c r="O113" s="26">
        <v>0</v>
      </c>
      <c r="P113" s="27">
        <f ca="1"/>
        <v>-1039.9264378730716</v>
      </c>
      <c r="Q113" s="28">
        <f ca="1"/>
        <v>-2932.7267346579029</v>
      </c>
      <c r="R113" s="28">
        <v>0</v>
      </c>
      <c r="S113" s="28"/>
      <c r="T113" s="35" t="e">
        <f ca="1"/>
        <v>#DIV/0!</v>
      </c>
      <c r="U113" s="30">
        <f ca="1"/>
        <v>-5.9847235495198703</v>
      </c>
      <c r="V113" s="31">
        <v>0</v>
      </c>
      <c r="W113" s="32">
        <f ca="1"/>
        <v>-5.9847235495198703</v>
      </c>
      <c r="X113" s="32"/>
      <c r="Y113" s="28">
        <f t="shared" ca="1" si="44"/>
        <v>-1892.8002967848313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3"/>
        <v>0</v>
      </c>
      <c r="N114" s="25">
        <v>30955.849879213376</v>
      </c>
      <c r="O114" s="26">
        <v>0</v>
      </c>
      <c r="P114" s="27">
        <f ca="1"/>
        <v>-1543.8301524834576</v>
      </c>
      <c r="Q114" s="28">
        <f ca="1"/>
        <v>-2746.2207864039146</v>
      </c>
      <c r="R114" s="28">
        <v>0</v>
      </c>
      <c r="S114" s="28"/>
      <c r="T114" s="35" t="e">
        <f ca="1"/>
        <v>#DIV/0!</v>
      </c>
      <c r="U114" s="30">
        <f ca="1"/>
        <v>-8.8714113717419902</v>
      </c>
      <c r="V114" s="31">
        <v>0</v>
      </c>
      <c r="W114" s="32">
        <f ca="1"/>
        <v>-8.8714113717419902</v>
      </c>
      <c r="X114" s="32"/>
      <c r="Y114" s="28">
        <f t="shared" ca="1" si="44"/>
        <v>-1202.390633920457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3"/>
        <v>0</v>
      </c>
      <c r="N115" s="25">
        <v>13217.025142979855</v>
      </c>
      <c r="O115" s="26">
        <v>0</v>
      </c>
      <c r="P115" s="27">
        <f ca="1"/>
        <v>-310.8226128386039</v>
      </c>
      <c r="Q115" s="28">
        <f ca="1"/>
        <v>-1101.337722431761</v>
      </c>
      <c r="R115" s="28">
        <v>0</v>
      </c>
      <c r="S115" s="28"/>
      <c r="T115" s="35" t="e">
        <f ca="1"/>
        <v>#DIV/0!</v>
      </c>
      <c r="U115" s="30">
        <f ca="1"/>
        <v>-8.3327201886782376</v>
      </c>
      <c r="V115" s="31">
        <v>0</v>
      </c>
      <c r="W115" s="32">
        <f ca="1"/>
        <v>-8.3327201886782376</v>
      </c>
      <c r="X115" s="32"/>
      <c r="Y115" s="28">
        <f t="shared" ca="1" si="44"/>
        <v>-790.51510959315715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3"/>
        <v>0</v>
      </c>
      <c r="N116" s="25">
        <v>87447.264669503682</v>
      </c>
      <c r="O116" s="26">
        <v>0</v>
      </c>
      <c r="P116" s="27">
        <f ca="1"/>
        <v>-498.28168657679089</v>
      </c>
      <c r="Q116" s="28">
        <f ca="1"/>
        <v>-6137.1956620196306</v>
      </c>
      <c r="R116" s="28">
        <v>0</v>
      </c>
      <c r="S116" s="28"/>
      <c r="T116" s="35" t="e">
        <f ca="1"/>
        <v>#DIV/0!</v>
      </c>
      <c r="U116" s="30">
        <f ca="1"/>
        <v>-7.0181676753577324</v>
      </c>
      <c r="V116" s="31">
        <v>0</v>
      </c>
      <c r="W116" s="32">
        <f ca="1"/>
        <v>-7.0181676753577324</v>
      </c>
      <c r="X116" s="32"/>
      <c r="Y116" s="28">
        <f t="shared" ca="1" si="44"/>
        <v>-5638.9139754428397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3"/>
        <v>0</v>
      </c>
      <c r="N117" s="25">
        <v>22664.796909738627</v>
      </c>
      <c r="O117" s="26">
        <v>0</v>
      </c>
      <c r="P117" s="27">
        <f ca="1"/>
        <v>-259.1993979951161</v>
      </c>
      <c r="Q117" s="28">
        <f ca="1"/>
        <v>-1326.0025074092855</v>
      </c>
      <c r="R117" s="28">
        <v>0</v>
      </c>
      <c r="S117" s="28"/>
      <c r="T117" s="35" t="e">
        <f ca="1"/>
        <v>#DIV/0!</v>
      </c>
      <c r="U117" s="30">
        <f ca="1"/>
        <v>-5.8504936650878516</v>
      </c>
      <c r="V117" s="31">
        <v>0</v>
      </c>
      <c r="W117" s="32">
        <f ca="1"/>
        <v>-5.8504936650878516</v>
      </c>
      <c r="X117" s="32"/>
      <c r="Y117" s="28">
        <f t="shared" ca="1" si="44"/>
        <v>-1066.8031094141693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3"/>
        <v>0</v>
      </c>
      <c r="N118" s="25">
        <v>8266.0090429103147</v>
      </c>
      <c r="O118" s="26">
        <v>0</v>
      </c>
      <c r="P118" s="27">
        <f ca="1"/>
        <v>-341.22258344412683</v>
      </c>
      <c r="Q118" s="28">
        <f ca="1"/>
        <v>-715.8387300990413</v>
      </c>
      <c r="R118" s="28">
        <v>0</v>
      </c>
      <c r="S118" s="28"/>
      <c r="T118" s="35" t="e">
        <f ca="1"/>
        <v>#DIV/0!</v>
      </c>
      <c r="U118" s="30">
        <f ca="1"/>
        <v>-8.6600283931821984</v>
      </c>
      <c r="V118" s="31">
        <v>0</v>
      </c>
      <c r="W118" s="32">
        <f ca="1"/>
        <v>-8.6600283931821984</v>
      </c>
      <c r="X118" s="32"/>
      <c r="Y118" s="28">
        <f t="shared" ca="1" si="44"/>
        <v>-374.61614665491447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3"/>
        <v>0</v>
      </c>
      <c r="N119" s="25">
        <v>23792.18277746598</v>
      </c>
      <c r="O119" s="26">
        <v>0</v>
      </c>
      <c r="P119" s="27">
        <f ca="1"/>
        <v>-422.59769149270193</v>
      </c>
      <c r="Q119" s="28">
        <f ca="1"/>
        <v>-2578.0003769867863</v>
      </c>
      <c r="R119" s="28">
        <v>0</v>
      </c>
      <c r="S119" s="28"/>
      <c r="T119" s="35" t="e">
        <f ca="1"/>
        <v>#DIV/0!</v>
      </c>
      <c r="U119" s="30">
        <f ca="1"/>
        <v>-10.835493326103977</v>
      </c>
      <c r="V119" s="31">
        <v>0</v>
      </c>
      <c r="W119" s="32">
        <f ca="1"/>
        <v>-10.835493326103977</v>
      </c>
      <c r="X119" s="32"/>
      <c r="Y119" s="28">
        <f t="shared" ca="1" si="44"/>
        <v>-2155.4026854940844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3"/>
        <v>0</v>
      </c>
      <c r="N120" s="25">
        <v>18417.012453668827</v>
      </c>
      <c r="O120" s="26">
        <v>0</v>
      </c>
      <c r="P120" s="27">
        <f ca="1"/>
        <v>-139.09807429665022</v>
      </c>
      <c r="Q120" s="28">
        <f ca="1"/>
        <v>-1629.6099136331306</v>
      </c>
      <c r="R120" s="28">
        <v>0</v>
      </c>
      <c r="S120" s="28"/>
      <c r="T120" s="35" t="e">
        <f ca="1"/>
        <v>#DIV/0!</v>
      </c>
      <c r="U120" s="30">
        <f ca="1"/>
        <v>-8.8483944816386249</v>
      </c>
      <c r="V120" s="31">
        <v>0</v>
      </c>
      <c r="W120" s="32">
        <f ca="1"/>
        <v>-8.8483944816386249</v>
      </c>
      <c r="X120" s="32"/>
      <c r="Y120" s="28">
        <f t="shared" ca="1" si="44"/>
        <v>-1490.5118393364805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3"/>
        <v>0</v>
      </c>
      <c r="N121" s="25">
        <v>30187.653877255405</v>
      </c>
      <c r="O121" s="26">
        <v>0</v>
      </c>
      <c r="P121" s="27">
        <f ca="1"/>
        <v>-212.57458678764667</v>
      </c>
      <c r="Q121" s="28">
        <f ca="1"/>
        <v>-3051.1828725153518</v>
      </c>
      <c r="R121" s="28">
        <v>0</v>
      </c>
      <c r="S121" s="28"/>
      <c r="T121" s="35" t="e">
        <f ca="1"/>
        <v>#DIV/0!</v>
      </c>
      <c r="U121" s="30">
        <f ca="1"/>
        <v>-10.107386565784882</v>
      </c>
      <c r="V121" s="31">
        <v>0</v>
      </c>
      <c r="W121" s="32">
        <f ca="1"/>
        <v>-10.107386565784882</v>
      </c>
      <c r="X121" s="32"/>
      <c r="Y121" s="28">
        <f t="shared" ca="1" si="44"/>
        <v>-2838.6082857277052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3"/>
        <v>0</v>
      </c>
      <c r="N122" s="25">
        <v>15993.323203889777</v>
      </c>
      <c r="O122" s="26">
        <v>0</v>
      </c>
      <c r="P122" s="27">
        <f ca="1"/>
        <v>-339.33718417799463</v>
      </c>
      <c r="Q122" s="28">
        <f ca="1"/>
        <v>-1510.6658218128091</v>
      </c>
      <c r="R122" s="28">
        <v>0</v>
      </c>
      <c r="S122" s="28"/>
      <c r="T122" s="35" t="e">
        <f ca="1"/>
        <v>#DIV/0!</v>
      </c>
      <c r="U122" s="30">
        <f ca="1"/>
        <v>-9.4456030341798893</v>
      </c>
      <c r="V122" s="31">
        <v>0</v>
      </c>
      <c r="W122" s="32">
        <f ca="1"/>
        <v>-9.4456030341798893</v>
      </c>
      <c r="X122" s="32"/>
      <c r="Y122" s="28">
        <f t="shared" ca="1" si="44"/>
        <v>-1171.3286376348144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3"/>
        <v>0</v>
      </c>
      <c r="N123" s="25">
        <v>40435.996196369502</v>
      </c>
      <c r="O123" s="26">
        <v>0</v>
      </c>
      <c r="P123" s="27">
        <f ca="1"/>
        <v>-3660.7044472265507</v>
      </c>
      <c r="Q123" s="28">
        <f ca="1"/>
        <v>-4098.9114206704753</v>
      </c>
      <c r="R123" s="28">
        <v>0</v>
      </c>
      <c r="S123" s="28"/>
      <c r="T123" s="35" t="e">
        <f ca="1"/>
        <v>#DIV/0!</v>
      </c>
      <c r="U123" s="30">
        <f ca="1"/>
        <v>-10.13678852071534</v>
      </c>
      <c r="V123" s="31">
        <v>0</v>
      </c>
      <c r="W123" s="32">
        <f ca="1"/>
        <v>-10.13678852071534</v>
      </c>
      <c r="X123" s="32"/>
      <c r="Y123" s="28">
        <f t="shared" ca="1" si="44"/>
        <v>-438.20697344392465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3"/>
        <v>0</v>
      </c>
      <c r="N124" s="25">
        <v>20283.649769994921</v>
      </c>
      <c r="O124" s="26">
        <v>0</v>
      </c>
      <c r="P124" s="27">
        <f ca="1"/>
        <v>-2205.1640565326738</v>
      </c>
      <c r="Q124" s="28">
        <f ca="1"/>
        <v>-2447.0033247978918</v>
      </c>
      <c r="R124" s="28">
        <v>0</v>
      </c>
      <c r="S124" s="28"/>
      <c r="T124" s="35" t="e">
        <f ca="1"/>
        <v>#DIV/0!</v>
      </c>
      <c r="U124" s="30">
        <f ca="1"/>
        <v>-12.063920214288459</v>
      </c>
      <c r="V124" s="31">
        <v>0</v>
      </c>
      <c r="W124" s="32">
        <f ca="1"/>
        <v>-12.063920214288459</v>
      </c>
      <c r="X124" s="32"/>
      <c r="Y124" s="28">
        <f t="shared" ca="1" si="44"/>
        <v>-241.83926826521792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3"/>
        <v>0</v>
      </c>
      <c r="N125" s="25">
        <v>24446.684629615116</v>
      </c>
      <c r="O125" s="26">
        <v>0</v>
      </c>
      <c r="P125" s="27">
        <f ca="1"/>
        <v>-2027.0830032508093</v>
      </c>
      <c r="Q125" s="28">
        <f ca="1"/>
        <v>-2317.9028605186286</v>
      </c>
      <c r="R125" s="28">
        <v>0</v>
      </c>
      <c r="S125" s="28"/>
      <c r="T125" s="35" t="e">
        <f ca="1"/>
        <v>#DIV/0!</v>
      </c>
      <c r="U125" s="30">
        <f ca="1"/>
        <v>-9.4814609655113848</v>
      </c>
      <c r="V125" s="31">
        <v>0</v>
      </c>
      <c r="W125" s="32">
        <f ca="1"/>
        <v>-9.4814609655113848</v>
      </c>
      <c r="X125" s="32"/>
      <c r="Y125" s="28">
        <f t="shared" ca="1" si="44"/>
        <v>-290.81985726781932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3"/>
        <v>0</v>
      </c>
      <c r="N126" s="25">
        <v>28900.97379323568</v>
      </c>
      <c r="O126" s="26">
        <v>0</v>
      </c>
      <c r="P126" s="27">
        <f ca="1"/>
        <v>-892.44209272323269</v>
      </c>
      <c r="Q126" s="28">
        <f ca="1"/>
        <v>-2926.4188561145447</v>
      </c>
      <c r="R126" s="28">
        <v>0</v>
      </c>
      <c r="S126" s="28"/>
      <c r="T126" s="35" t="e">
        <f ca="1"/>
        <v>#DIV/0!</v>
      </c>
      <c r="U126" s="30">
        <f ca="1"/>
        <v>-10.125675615814295</v>
      </c>
      <c r="V126" s="31">
        <v>0</v>
      </c>
      <c r="W126" s="32">
        <f ca="1"/>
        <v>-10.125675615814295</v>
      </c>
      <c r="X126" s="32"/>
      <c r="Y126" s="28">
        <f t="shared" ca="1" si="44"/>
        <v>-2033.976763391312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3"/>
        <v>0</v>
      </c>
      <c r="N127" s="25">
        <v>227432.6959549243</v>
      </c>
      <c r="O127" s="26">
        <v>0</v>
      </c>
      <c r="P127" s="27">
        <f ca="1"/>
        <v>-11729.949827050692</v>
      </c>
      <c r="Q127" s="28">
        <f ca="1"/>
        <v>-23450.401973103213</v>
      </c>
      <c r="R127" s="28">
        <v>0</v>
      </c>
      <c r="S127" s="28"/>
      <c r="T127" s="35" t="e">
        <f ca="1"/>
        <v>#DIV/0!</v>
      </c>
      <c r="U127" s="30">
        <f ca="1"/>
        <v>-10.310919401734099</v>
      </c>
      <c r="V127" s="31">
        <v>0</v>
      </c>
      <c r="W127" s="32">
        <f ca="1"/>
        <v>-10.310919401734099</v>
      </c>
      <c r="X127" s="32"/>
      <c r="Y127" s="28">
        <f t="shared" ca="1" si="44"/>
        <v>-11720.452146052521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3"/>
        <v>0</v>
      </c>
      <c r="N128" s="25">
        <v>112516.67265559745</v>
      </c>
      <c r="O128" s="26">
        <v>0</v>
      </c>
      <c r="P128" s="27">
        <f ca="1"/>
        <v>-4237.1186336967376</v>
      </c>
      <c r="Q128" s="28">
        <f ca="1"/>
        <v>-11421.755649560999</v>
      </c>
      <c r="R128" s="28">
        <v>0</v>
      </c>
      <c r="S128" s="28"/>
      <c r="T128" s="35" t="e">
        <f ca="1"/>
        <v>#DIV/0!</v>
      </c>
      <c r="U128" s="30">
        <f ca="1"/>
        <v>-10.151167271469072</v>
      </c>
      <c r="V128" s="31">
        <v>0</v>
      </c>
      <c r="W128" s="32">
        <f ca="1"/>
        <v>-10.151167271469072</v>
      </c>
      <c r="X128" s="32"/>
      <c r="Y128" s="28">
        <f t="shared" ca="1" si="44"/>
        <v>-7184.6370158642612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3"/>
        <v>0</v>
      </c>
      <c r="N129" s="25">
        <v>50537.283902945928</v>
      </c>
      <c r="O129" s="26">
        <v>0</v>
      </c>
      <c r="P129" s="27">
        <f ca="1"/>
        <v>-1090.0396544537457</v>
      </c>
      <c r="Q129" s="28">
        <f ca="1"/>
        <v>-4989.6412125130018</v>
      </c>
      <c r="R129" s="28">
        <v>0</v>
      </c>
      <c r="S129" s="28"/>
      <c r="T129" s="35" t="e">
        <f ca="1"/>
        <v>#DIV/0!</v>
      </c>
      <c r="U129" s="30">
        <f ca="1"/>
        <v>-9.8731883219037524</v>
      </c>
      <c r="V129" s="31">
        <v>0</v>
      </c>
      <c r="W129" s="32">
        <f ca="1"/>
        <v>-9.8731883219037524</v>
      </c>
      <c r="X129" s="32"/>
      <c r="Y129" s="28">
        <f t="shared" ca="1" si="44"/>
        <v>-3899.6015580592561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3"/>
        <v>0</v>
      </c>
      <c r="N130" s="25">
        <v>10008.334557223723</v>
      </c>
      <c r="O130" s="26">
        <v>0</v>
      </c>
      <c r="P130" s="27">
        <f ca="1"/>
        <v>-183.53455244102244</v>
      </c>
      <c r="Q130" s="28">
        <f ca="1"/>
        <v>-700.70425437250901</v>
      </c>
      <c r="R130" s="28">
        <v>0</v>
      </c>
      <c r="S130" s="28"/>
      <c r="T130" s="35" t="e">
        <f ca="1"/>
        <v>#DIV/0!</v>
      </c>
      <c r="U130" s="30">
        <f ca="1"/>
        <v>-7.0012073473978864</v>
      </c>
      <c r="V130" s="31">
        <v>0</v>
      </c>
      <c r="W130" s="32">
        <f ca="1"/>
        <v>-7.0012073473978864</v>
      </c>
      <c r="X130" s="32"/>
      <c r="Y130" s="28">
        <f t="shared" ca="1" si="44"/>
        <v>-517.16970193148654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3"/>
        <v>0</v>
      </c>
      <c r="N131" s="25">
        <v>84475.043216879538</v>
      </c>
      <c r="O131" s="26">
        <v>0</v>
      </c>
      <c r="P131" s="27">
        <f ca="1"/>
        <v>-2609.0278307751287</v>
      </c>
      <c r="Q131" s="28">
        <f ca="1"/>
        <v>-7542.7541604404205</v>
      </c>
      <c r="R131" s="28">
        <v>0</v>
      </c>
      <c r="S131" s="28"/>
      <c r="T131" s="35" t="e">
        <f ca="1"/>
        <v>#DIV/0!</v>
      </c>
      <c r="U131" s="30">
        <f ca="1"/>
        <v>-8.9289734260038252</v>
      </c>
      <c r="V131" s="31">
        <v>0</v>
      </c>
      <c r="W131" s="32">
        <f ca="1"/>
        <v>-8.9289734260038252</v>
      </c>
      <c r="X131" s="32"/>
      <c r="Y131" s="28">
        <f t="shared" ca="1" si="44"/>
        <v>-4933.7263296652918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3"/>
        <v>0</v>
      </c>
      <c r="N132" s="25">
        <v>22203.026640408076</v>
      </c>
      <c r="O132" s="26">
        <v>0</v>
      </c>
      <c r="P132" s="27">
        <f ca="1"/>
        <v>-3203.1153658426006</v>
      </c>
      <c r="Q132" s="28">
        <f ca="1"/>
        <v>-3283.1652770594837</v>
      </c>
      <c r="R132" s="28">
        <v>0</v>
      </c>
      <c r="S132" s="28"/>
      <c r="T132" s="35" t="e">
        <f ca="1"/>
        <v>#DIV/0!</v>
      </c>
      <c r="U132" s="30">
        <f ca="1"/>
        <v>-14.787016789343191</v>
      </c>
      <c r="V132" s="31">
        <v>0</v>
      </c>
      <c r="W132" s="32">
        <f ca="1"/>
        <v>-14.787016789343191</v>
      </c>
      <c r="X132" s="32"/>
      <c r="Y132" s="28">
        <f t="shared" ca="1" si="44"/>
        <v>-80.049911216883174</v>
      </c>
      <c r="Z132" s="33"/>
      <c r="AA132" s="36"/>
      <c r="AB132" s="33"/>
      <c r="AC132" s="21"/>
      <c r="AJ132" s="17"/>
      <c r="AV132" s="21"/>
    </row>
    <row r="133" spans="1:48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3"/>
        <v>0</v>
      </c>
      <c r="N133" s="25">
        <v>26702.701909743511</v>
      </c>
      <c r="O133" s="26">
        <v>0</v>
      </c>
      <c r="P133" s="27">
        <f ca="1"/>
        <v>-1956.7874585555505</v>
      </c>
      <c r="Q133" s="28">
        <f ca="1"/>
        <v>-2569.8502336961619</v>
      </c>
      <c r="R133" s="28">
        <v>0</v>
      </c>
      <c r="S133" s="28"/>
      <c r="T133" s="35" t="e">
        <f ca="1"/>
        <v>#DIV/0!</v>
      </c>
      <c r="U133" s="30">
        <f ca="1"/>
        <v>-9.623933347203538</v>
      </c>
      <c r="V133" s="31">
        <v>0</v>
      </c>
      <c r="W133" s="32">
        <f ca="1"/>
        <v>-9.623933347203538</v>
      </c>
      <c r="X133" s="32"/>
      <c r="Y133" s="28">
        <f t="shared" ca="1" si="44"/>
        <v>-613.06277514061139</v>
      </c>
      <c r="Z133" s="33"/>
      <c r="AA133" s="36"/>
      <c r="AB133" s="33"/>
      <c r="AC133" s="21"/>
      <c r="AJ133" s="17"/>
      <c r="AV133" s="21"/>
    </row>
    <row r="134" spans="1:48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3"/>
        <v>0</v>
      </c>
      <c r="N134" s="25">
        <v>14521.061396237146</v>
      </c>
      <c r="O134" s="26">
        <v>0</v>
      </c>
      <c r="P134" s="27">
        <f ca="1"/>
        <v>-829.2272282515687</v>
      </c>
      <c r="Q134" s="28">
        <f ca="1"/>
        <v>-1341.7645726411145</v>
      </c>
      <c r="R134" s="28">
        <v>0</v>
      </c>
      <c r="S134" s="28"/>
      <c r="T134" s="35" t="e">
        <f ca="1"/>
        <v>#DIV/0!</v>
      </c>
      <c r="U134" s="30">
        <f ca="1"/>
        <v>-9.2401273985991619</v>
      </c>
      <c r="V134" s="31">
        <v>0</v>
      </c>
      <c r="W134" s="32">
        <f ca="1"/>
        <v>-9.2401273985991619</v>
      </c>
      <c r="X134" s="32"/>
      <c r="Y134" s="28">
        <f t="shared" ref="Y134:Y165" ca="1" si="45">Q134-P134</f>
        <v>-512.53734438954575</v>
      </c>
      <c r="Z134" s="33"/>
      <c r="AA134" s="36"/>
      <c r="AB134" s="33"/>
      <c r="AC134" s="21"/>
      <c r="AJ134" s="17"/>
      <c r="AV134" s="21"/>
    </row>
    <row r="135" spans="1:48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3"/>
        <v>0</v>
      </c>
      <c r="N135" s="25">
        <v>16566.84997703306</v>
      </c>
      <c r="O135" s="26">
        <v>0</v>
      </c>
      <c r="P135" s="27">
        <f ca="1"/>
        <v>-820.05722158202138</v>
      </c>
      <c r="Q135" s="28">
        <f ca="1"/>
        <v>-1447.6403693764553</v>
      </c>
      <c r="R135" s="28">
        <v>0</v>
      </c>
      <c r="S135" s="28"/>
      <c r="T135" s="35" t="e">
        <f ca="1"/>
        <v>#DIV/0!</v>
      </c>
      <c r="U135" s="30">
        <f ca="1"/>
        <v>-8.7381751593293036</v>
      </c>
      <c r="V135" s="31">
        <v>0</v>
      </c>
      <c r="W135" s="32">
        <f ca="1"/>
        <v>-8.7381751593293036</v>
      </c>
      <c r="X135" s="32"/>
      <c r="Y135" s="28">
        <f t="shared" ca="1" si="45"/>
        <v>-627.5831477944339</v>
      </c>
      <c r="Z135" s="33"/>
      <c r="AA135" s="36"/>
      <c r="AB135" s="33"/>
      <c r="AC135" s="21"/>
      <c r="AJ135" s="17"/>
      <c r="AV135" s="21"/>
    </row>
    <row r="136" spans="1:48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46">SUM(I136:L136)</f>
        <v>0</v>
      </c>
      <c r="N136" s="25">
        <v>39840.269394808085</v>
      </c>
      <c r="O136" s="26">
        <v>0</v>
      </c>
      <c r="P136" s="27">
        <f ca="1"/>
        <v>-3548.8413454177321</v>
      </c>
      <c r="Q136" s="28">
        <f ca="1"/>
        <v>-4219.3963505293032</v>
      </c>
      <c r="R136" s="28">
        <v>0</v>
      </c>
      <c r="S136" s="28"/>
      <c r="T136" s="35" t="e">
        <f ca="1"/>
        <v>#DIV/0!</v>
      </c>
      <c r="U136" s="30">
        <f ca="1"/>
        <v>-10.59078267949455</v>
      </c>
      <c r="V136" s="31">
        <v>0</v>
      </c>
      <c r="W136" s="32">
        <f ca="1"/>
        <v>-10.59078267949455</v>
      </c>
      <c r="X136" s="32"/>
      <c r="Y136" s="28">
        <f t="shared" ca="1" si="45"/>
        <v>-670.55500511157106</v>
      </c>
      <c r="Z136" s="33"/>
      <c r="AA136" s="36"/>
      <c r="AB136" s="33"/>
      <c r="AC136" s="21"/>
      <c r="AJ136" s="17"/>
      <c r="AV136" s="21"/>
    </row>
    <row r="137" spans="1:48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6"/>
        <v>0</v>
      </c>
      <c r="N137" s="25">
        <v>129122.73465730433</v>
      </c>
      <c r="O137" s="26">
        <v>0</v>
      </c>
      <c r="P137" s="27">
        <f ca="1"/>
        <v>-10693.42946125325</v>
      </c>
      <c r="Q137" s="28">
        <f ca="1"/>
        <v>-12960.570415353091</v>
      </c>
      <c r="R137" s="28">
        <v>0</v>
      </c>
      <c r="S137" s="28"/>
      <c r="T137" s="35" t="e">
        <f ca="1"/>
        <v>#DIV/0!</v>
      </c>
      <c r="U137" s="30">
        <f ca="1"/>
        <v>-10.037403908576472</v>
      </c>
      <c r="V137" s="31">
        <v>0</v>
      </c>
      <c r="W137" s="32">
        <f ca="1"/>
        <v>-10.037403908576472</v>
      </c>
      <c r="X137" s="32"/>
      <c r="Y137" s="28">
        <f t="shared" ca="1" si="45"/>
        <v>-2267.1409540998411</v>
      </c>
      <c r="Z137" s="33"/>
      <c r="AA137" s="36"/>
      <c r="AB137" s="33"/>
      <c r="AC137" s="21"/>
      <c r="AJ137" s="17"/>
      <c r="AV137" s="21"/>
    </row>
    <row r="138" spans="1:48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6"/>
        <v>0</v>
      </c>
      <c r="N138" s="25">
        <v>20964.210068887114</v>
      </c>
      <c r="O138" s="26">
        <v>0</v>
      </c>
      <c r="P138" s="27">
        <f ca="1"/>
        <v>-1921.98990559663</v>
      </c>
      <c r="Q138" s="28">
        <f ca="1"/>
        <v>-2212.5476669641498</v>
      </c>
      <c r="R138" s="28">
        <v>0</v>
      </c>
      <c r="S138" s="28"/>
      <c r="T138" s="35" t="e">
        <f ca="1"/>
        <v>#DIV/0!</v>
      </c>
      <c r="U138" s="30">
        <f ca="1"/>
        <v>-10.55392814560555</v>
      </c>
      <c r="V138" s="31">
        <v>0</v>
      </c>
      <c r="W138" s="32">
        <f ca="1"/>
        <v>-10.55392814560555</v>
      </c>
      <c r="X138" s="32"/>
      <c r="Y138" s="28">
        <f t="shared" ca="1" si="45"/>
        <v>-290.55776136751979</v>
      </c>
      <c r="Z138" s="33"/>
      <c r="AA138" s="36"/>
      <c r="AB138" s="33"/>
      <c r="AC138" s="21"/>
      <c r="AJ138" s="17"/>
      <c r="AV138" s="21"/>
    </row>
    <row r="139" spans="1:48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6"/>
        <v>0</v>
      </c>
      <c r="N139" s="25">
        <v>41819.827179430424</v>
      </c>
      <c r="O139" s="26">
        <v>0</v>
      </c>
      <c r="P139" s="27">
        <f ca="1"/>
        <v>-5997.9786246731901</v>
      </c>
      <c r="Q139" s="28">
        <f ca="1"/>
        <v>-6494.9183100304999</v>
      </c>
      <c r="R139" s="28">
        <v>0</v>
      </c>
      <c r="S139" s="28"/>
      <c r="T139" s="35" t="e">
        <f ca="1"/>
        <v>#DIV/0!</v>
      </c>
      <c r="U139" s="30">
        <f ca="1"/>
        <v>-15.530715328314656</v>
      </c>
      <c r="V139" s="31">
        <v>0</v>
      </c>
      <c r="W139" s="32">
        <f ca="1"/>
        <v>-15.530715328314656</v>
      </c>
      <c r="X139" s="32"/>
      <c r="Y139" s="28">
        <f t="shared" ca="1" si="45"/>
        <v>-496.93968535730983</v>
      </c>
      <c r="Z139" s="33"/>
      <c r="AA139" s="36"/>
      <c r="AB139" s="33"/>
      <c r="AC139" s="21"/>
      <c r="AJ139" s="17"/>
      <c r="AV139" s="21"/>
    </row>
    <row r="140" spans="1:48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6"/>
        <v>0</v>
      </c>
      <c r="N140" s="25">
        <v>115367.59220536525</v>
      </c>
      <c r="O140" s="26">
        <v>0</v>
      </c>
      <c r="P140" s="27">
        <f ca="1"/>
        <v>-6839.8683876282657</v>
      </c>
      <c r="Q140" s="28">
        <f ca="1"/>
        <v>-11149.532665419678</v>
      </c>
      <c r="R140" s="28">
        <v>0</v>
      </c>
      <c r="S140" s="28"/>
      <c r="T140" s="35" t="e">
        <f ca="1"/>
        <v>#DIV/0!</v>
      </c>
      <c r="U140" s="30">
        <f ca="1"/>
        <v>-9.6643541329808222</v>
      </c>
      <c r="V140" s="31">
        <v>0</v>
      </c>
      <c r="W140" s="32">
        <f ca="1"/>
        <v>-9.6643541329808222</v>
      </c>
      <c r="X140" s="32"/>
      <c r="Y140" s="28">
        <f t="shared" ca="1" si="45"/>
        <v>-4309.6642777914121</v>
      </c>
      <c r="Z140" s="33"/>
      <c r="AA140" s="36"/>
      <c r="AB140" s="33"/>
      <c r="AC140" s="21"/>
      <c r="AJ140" s="17"/>
      <c r="AV140" s="21"/>
    </row>
    <row r="141" spans="1:48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6"/>
        <v>0</v>
      </c>
      <c r="N141" s="25">
        <v>111495.09533238443</v>
      </c>
      <c r="O141" s="26">
        <v>0</v>
      </c>
      <c r="P141" s="27">
        <f ca="1"/>
        <v>-1611.1499385958746</v>
      </c>
      <c r="Q141" s="28">
        <f ca="1"/>
        <v>-5738.4784059805061</v>
      </c>
      <c r="R141" s="28">
        <v>0</v>
      </c>
      <c r="S141" s="28"/>
      <c r="T141" s="35" t="e">
        <f ca="1"/>
        <v>#DIV/0!</v>
      </c>
      <c r="U141" s="30">
        <f ca="1"/>
        <v>-5.1468438040912909</v>
      </c>
      <c r="V141" s="31">
        <v>0</v>
      </c>
      <c r="W141" s="32">
        <f ca="1"/>
        <v>-5.1468438040912909</v>
      </c>
      <c r="X141" s="32"/>
      <c r="Y141" s="28">
        <f t="shared" ca="1" si="45"/>
        <v>-4127.3284673846319</v>
      </c>
      <c r="Z141" s="33"/>
      <c r="AA141" s="36"/>
      <c r="AB141" s="33"/>
      <c r="AC141" s="21"/>
      <c r="AJ141" s="17"/>
      <c r="AV141" s="21"/>
    </row>
    <row r="142" spans="1:48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6"/>
        <v>0</v>
      </c>
      <c r="N142" s="25">
        <v>48771.170658711169</v>
      </c>
      <c r="O142" s="26">
        <v>0</v>
      </c>
      <c r="P142" s="27">
        <f ca="1"/>
        <v>-2189.3823589299909</v>
      </c>
      <c r="Q142" s="28">
        <f ca="1"/>
        <v>-2488.0328150167193</v>
      </c>
      <c r="R142" s="28">
        <v>0</v>
      </c>
      <c r="S142" s="28"/>
      <c r="T142" s="35" t="e">
        <f ca="1"/>
        <v>#DIV/0!</v>
      </c>
      <c r="U142" s="30">
        <f ca="1"/>
        <v>-5.1014416537740495</v>
      </c>
      <c r="V142" s="31">
        <v>0</v>
      </c>
      <c r="W142" s="32">
        <f ca="1"/>
        <v>-5.1014416537740495</v>
      </c>
      <c r="X142" s="32"/>
      <c r="Y142" s="28">
        <f t="shared" ca="1" si="45"/>
        <v>-298.65045608672835</v>
      </c>
      <c r="Z142" s="33"/>
      <c r="AA142" s="36"/>
      <c r="AB142" s="33"/>
      <c r="AC142" s="21"/>
      <c r="AJ142" s="17"/>
      <c r="AV142" s="21"/>
    </row>
    <row r="143" spans="1:48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6"/>
        <v>0</v>
      </c>
      <c r="N143" s="25">
        <v>473755.70133184211</v>
      </c>
      <c r="O143" s="26">
        <v>0</v>
      </c>
      <c r="P143" s="27">
        <f ca="1"/>
        <v>-33674.650107377718</v>
      </c>
      <c r="Q143" s="28">
        <f ca="1"/>
        <v>-45060.325988471101</v>
      </c>
      <c r="R143" s="28">
        <v>0</v>
      </c>
      <c r="S143" s="28"/>
      <c r="T143" s="35" t="e">
        <f ca="1"/>
        <v>#DIV/0!</v>
      </c>
      <c r="U143" s="30">
        <f ca="1"/>
        <v>-9.5112999931812112</v>
      </c>
      <c r="V143" s="31">
        <v>0</v>
      </c>
      <c r="W143" s="32">
        <f ca="1"/>
        <v>-9.5112999931812112</v>
      </c>
      <c r="X143" s="32"/>
      <c r="Y143" s="28">
        <f t="shared" ca="1" si="45"/>
        <v>-11385.675881093382</v>
      </c>
      <c r="Z143" s="33"/>
      <c r="AA143" s="36"/>
      <c r="AB143" s="33"/>
      <c r="AC143" s="21"/>
      <c r="AJ143" s="17"/>
      <c r="AV143" s="21"/>
    </row>
    <row r="144" spans="1:48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6"/>
        <v>0</v>
      </c>
      <c r="N144" s="25">
        <v>21339.970038275762</v>
      </c>
      <c r="O144" s="26">
        <v>0</v>
      </c>
      <c r="P144" s="27">
        <f ca="1"/>
        <v>-2295.5347937177398</v>
      </c>
      <c r="Q144" s="28">
        <f ca="1"/>
        <v>-2484.3840297962424</v>
      </c>
      <c r="R144" s="28">
        <v>0</v>
      </c>
      <c r="S144" s="28"/>
      <c r="T144" s="35" t="e">
        <f ca="1"/>
        <v>#DIV/0!</v>
      </c>
      <c r="U144" s="30">
        <f ca="1"/>
        <v>-11.641928387622876</v>
      </c>
      <c r="V144" s="31">
        <v>0</v>
      </c>
      <c r="W144" s="32">
        <f ca="1"/>
        <v>-11.641928387622876</v>
      </c>
      <c r="X144" s="32"/>
      <c r="Y144" s="28">
        <f t="shared" ca="1" si="45"/>
        <v>-188.8492360785026</v>
      </c>
      <c r="Z144" s="33"/>
      <c r="AA144" s="36"/>
      <c r="AB144" s="33"/>
      <c r="AC144" s="21"/>
      <c r="AJ144" s="17"/>
      <c r="AV144" s="21"/>
    </row>
    <row r="145" spans="1:48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6"/>
        <v>0</v>
      </c>
      <c r="N145" s="25">
        <v>6397.2507748040789</v>
      </c>
      <c r="O145" s="26">
        <v>0</v>
      </c>
      <c r="P145" s="27">
        <f ca="1"/>
        <v>-546.45761791477128</v>
      </c>
      <c r="Q145" s="28">
        <f ca="1"/>
        <v>-707.33470748136335</v>
      </c>
      <c r="R145" s="28">
        <v>0</v>
      </c>
      <c r="S145" s="28"/>
      <c r="T145" s="35" t="e">
        <f ca="1"/>
        <v>#DIV/0!</v>
      </c>
      <c r="U145" s="30">
        <f ca="1"/>
        <v>-11.05685445796872</v>
      </c>
      <c r="V145" s="31">
        <v>0</v>
      </c>
      <c r="W145" s="32">
        <f ca="1"/>
        <v>-11.05685445796872</v>
      </c>
      <c r="X145" s="32"/>
      <c r="Y145" s="28">
        <f t="shared" ca="1" si="45"/>
        <v>-160.87708956659208</v>
      </c>
      <c r="Z145" s="33"/>
      <c r="AA145" s="36"/>
      <c r="AB145" s="33"/>
      <c r="AC145" s="21"/>
      <c r="AJ145" s="17"/>
      <c r="AV145" s="21"/>
    </row>
    <row r="146" spans="1:48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6"/>
        <v>0</v>
      </c>
      <c r="N146" s="25">
        <v>20472.559324667352</v>
      </c>
      <c r="O146" s="26">
        <v>0</v>
      </c>
      <c r="P146" s="27">
        <f ca="1"/>
        <v>-2245.9059498899414</v>
      </c>
      <c r="Q146" s="28">
        <f ca="1"/>
        <v>-2459.6757490186669</v>
      </c>
      <c r="R146" s="28">
        <v>0</v>
      </c>
      <c r="S146" s="28"/>
      <c r="T146" s="35" t="e">
        <f ca="1"/>
        <v>#DIV/0!</v>
      </c>
      <c r="U146" s="30">
        <f ca="1"/>
        <v>-12.014500532207558</v>
      </c>
      <c r="V146" s="31">
        <v>0</v>
      </c>
      <c r="W146" s="32">
        <f ca="1"/>
        <v>-12.014500532207558</v>
      </c>
      <c r="X146" s="32"/>
      <c r="Y146" s="28">
        <f t="shared" ca="1" si="45"/>
        <v>-213.76979912872548</v>
      </c>
      <c r="Z146" s="33"/>
      <c r="AA146" s="36"/>
      <c r="AB146" s="33"/>
      <c r="AC146" s="21"/>
      <c r="AJ146" s="17"/>
      <c r="AV146" s="21"/>
    </row>
    <row r="147" spans="1:48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6"/>
        <v>0</v>
      </c>
      <c r="N147" s="25">
        <v>5179.3054235105501</v>
      </c>
      <c r="O147" s="26">
        <v>0</v>
      </c>
      <c r="P147" s="27">
        <f ca="1"/>
        <v>-214.59100978742538</v>
      </c>
      <c r="Q147" s="28">
        <f ca="1"/>
        <v>-381.40135074323968</v>
      </c>
      <c r="R147" s="28">
        <v>0</v>
      </c>
      <c r="S147" s="28"/>
      <c r="T147" s="35" t="e">
        <f ca="1"/>
        <v>#DIV/0!</v>
      </c>
      <c r="U147" s="30">
        <f ca="1"/>
        <v>-7.3639478570221986</v>
      </c>
      <c r="V147" s="31">
        <v>0</v>
      </c>
      <c r="W147" s="32">
        <f ca="1"/>
        <v>-7.3639478570221986</v>
      </c>
      <c r="X147" s="32"/>
      <c r="Y147" s="28">
        <f t="shared" ca="1" si="45"/>
        <v>-166.8103409558143</v>
      </c>
      <c r="Z147" s="33"/>
      <c r="AA147" s="36"/>
      <c r="AB147" s="33"/>
      <c r="AC147" s="21"/>
      <c r="AJ147" s="17"/>
      <c r="AV147" s="21"/>
    </row>
    <row r="148" spans="1:48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6"/>
        <v>0</v>
      </c>
      <c r="N148" s="25">
        <v>188445.9907894409</v>
      </c>
      <c r="O148" s="26">
        <v>0</v>
      </c>
      <c r="P148" s="27">
        <f ca="1"/>
        <v>-22056.458789893706</v>
      </c>
      <c r="Q148" s="28">
        <f ca="1"/>
        <v>-22402.403807144256</v>
      </c>
      <c r="R148" s="28">
        <v>0</v>
      </c>
      <c r="S148" s="28"/>
      <c r="T148" s="35" t="e">
        <f ca="1"/>
        <v>#DIV/0!</v>
      </c>
      <c r="U148" s="30">
        <f ca="1"/>
        <v>-11.88797050725025</v>
      </c>
      <c r="V148" s="31">
        <v>0</v>
      </c>
      <c r="W148" s="32">
        <f ca="1"/>
        <v>-11.88797050725025</v>
      </c>
      <c r="X148" s="32"/>
      <c r="Y148" s="28">
        <f t="shared" ca="1" si="45"/>
        <v>-345.94501725054943</v>
      </c>
      <c r="Z148" s="33"/>
      <c r="AA148" s="36"/>
      <c r="AB148" s="33"/>
      <c r="AC148" s="21"/>
      <c r="AJ148" s="17"/>
      <c r="AV148" s="21"/>
    </row>
    <row r="149" spans="1:48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6"/>
        <v>0</v>
      </c>
      <c r="N149" s="25">
        <v>174152.70058884719</v>
      </c>
      <c r="O149" s="26">
        <v>0</v>
      </c>
      <c r="P149" s="27">
        <f ca="1"/>
        <v>-20947.456918565578</v>
      </c>
      <c r="Q149" s="28">
        <f ca="1"/>
        <v>-21174.88555724188</v>
      </c>
      <c r="R149" s="28">
        <v>0</v>
      </c>
      <c r="S149" s="28"/>
      <c r="T149" s="35" t="e">
        <f ca="1"/>
        <v>#DIV/0!</v>
      </c>
      <c r="U149" s="30">
        <f ca="1"/>
        <v>-12.158804018338563</v>
      </c>
      <c r="V149" s="31">
        <v>0</v>
      </c>
      <c r="W149" s="32">
        <f ca="1"/>
        <v>-12.158804018338563</v>
      </c>
      <c r="X149" s="32"/>
      <c r="Y149" s="28">
        <f t="shared" ca="1" si="45"/>
        <v>-227.42863867630149</v>
      </c>
      <c r="Z149" s="33"/>
      <c r="AA149" s="36"/>
      <c r="AB149" s="33"/>
      <c r="AC149" s="21"/>
      <c r="AJ149" s="17"/>
      <c r="AV149" s="21"/>
    </row>
    <row r="150" spans="1:48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6"/>
        <v>0</v>
      </c>
      <c r="N150" s="25">
        <v>824432.15622058453</v>
      </c>
      <c r="O150" s="26">
        <v>0</v>
      </c>
      <c r="P150" s="27">
        <f ca="1"/>
        <v>-47.273706640549619</v>
      </c>
      <c r="Q150" s="28">
        <f ca="1"/>
        <v>-60246.50395351147</v>
      </c>
      <c r="R150" s="28">
        <v>0</v>
      </c>
      <c r="S150" s="28"/>
      <c r="T150" s="35" t="e">
        <f ca="1"/>
        <v>#DIV/0!</v>
      </c>
      <c r="U150" s="30">
        <f ca="1"/>
        <v>-7.3076363529653436</v>
      </c>
      <c r="V150" s="31">
        <v>0</v>
      </c>
      <c r="W150" s="32">
        <f ca="1"/>
        <v>-7.3076363529653436</v>
      </c>
      <c r="X150" s="32"/>
      <c r="Y150" s="28">
        <f t="shared" ca="1" si="45"/>
        <v>-60199.230246870924</v>
      </c>
      <c r="Z150" s="33"/>
      <c r="AA150" s="36"/>
      <c r="AB150" s="33"/>
      <c r="AC150" s="21"/>
      <c r="AJ150" s="17"/>
      <c r="AV150" s="21"/>
    </row>
    <row r="151" spans="1:48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6"/>
        <v>0</v>
      </c>
      <c r="N151" s="25">
        <v>53514.470054187921</v>
      </c>
      <c r="O151" s="26">
        <v>0</v>
      </c>
      <c r="P151" s="27">
        <f ca="1"/>
        <v>-5407.2165001271824</v>
      </c>
      <c r="Q151" s="28">
        <f ca="1"/>
        <v>-6509.2701144096372</v>
      </c>
      <c r="R151" s="28">
        <v>0</v>
      </c>
      <c r="S151" s="28"/>
      <c r="T151" s="35" t="e">
        <f ca="1"/>
        <v>#DIV/0!</v>
      </c>
      <c r="U151" s="30">
        <f ca="1"/>
        <v>-12.16357016675761</v>
      </c>
      <c r="V151" s="31">
        <v>0</v>
      </c>
      <c r="W151" s="32">
        <f ca="1"/>
        <v>-12.16357016675761</v>
      </c>
      <c r="X151" s="32"/>
      <c r="Y151" s="28">
        <f t="shared" ca="1" si="45"/>
        <v>-1102.0536142824549</v>
      </c>
      <c r="Z151" s="33"/>
      <c r="AA151" s="36"/>
      <c r="AB151" s="33"/>
      <c r="AC151" s="21"/>
      <c r="AJ151" s="17"/>
      <c r="AV151" s="21"/>
    </row>
    <row r="152" spans="1:48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6"/>
        <v>0</v>
      </c>
      <c r="N152" s="25">
        <v>61746.934988471519</v>
      </c>
      <c r="O152" s="26">
        <v>0</v>
      </c>
      <c r="P152" s="27">
        <f ca="1"/>
        <v>-7602.3432032978099</v>
      </c>
      <c r="Q152" s="28">
        <f ca="1"/>
        <v>-8143.5549011700641</v>
      </c>
      <c r="R152" s="28">
        <v>0</v>
      </c>
      <c r="S152" s="28"/>
      <c r="T152" s="35" t="e">
        <f ca="1"/>
        <v>#DIV/0!</v>
      </c>
      <c r="U152" s="30">
        <f ca="1"/>
        <v>-13.188597786579221</v>
      </c>
      <c r="V152" s="31">
        <v>0</v>
      </c>
      <c r="W152" s="32">
        <f ca="1"/>
        <v>-13.188597786579221</v>
      </c>
      <c r="X152" s="32"/>
      <c r="Y152" s="28">
        <f t="shared" ca="1" si="45"/>
        <v>-541.21169787225426</v>
      </c>
      <c r="Z152" s="33"/>
      <c r="AA152" s="36"/>
      <c r="AB152" s="33"/>
      <c r="AC152" s="21"/>
      <c r="AJ152" s="17"/>
      <c r="AV152" s="21"/>
    </row>
    <row r="153" spans="1:48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6"/>
        <v>0</v>
      </c>
      <c r="N153" s="25">
        <v>211954.6671077754</v>
      </c>
      <c r="O153" s="26">
        <v>0</v>
      </c>
      <c r="P153" s="27">
        <f ca="1"/>
        <v>-18521.238547565627</v>
      </c>
      <c r="Q153" s="28">
        <f ca="1"/>
        <v>-22830.636642275873</v>
      </c>
      <c r="R153" s="28">
        <v>0</v>
      </c>
      <c r="S153" s="28"/>
      <c r="T153" s="35" t="e">
        <f ca="1"/>
        <v>#DIV/0!</v>
      </c>
      <c r="U153" s="30">
        <f ca="1"/>
        <v>-10.77147153861296</v>
      </c>
      <c r="V153" s="31">
        <v>0</v>
      </c>
      <c r="W153" s="32">
        <f ca="1"/>
        <v>-10.77147153861296</v>
      </c>
      <c r="X153" s="32"/>
      <c r="Y153" s="28">
        <f t="shared" ca="1" si="45"/>
        <v>-4309.3980947102464</v>
      </c>
      <c r="Z153" s="33"/>
      <c r="AA153" s="36"/>
      <c r="AB153" s="33"/>
      <c r="AC153" s="21"/>
      <c r="AJ153" s="17"/>
      <c r="AV153" s="21"/>
    </row>
    <row r="154" spans="1:48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6"/>
        <v>0</v>
      </c>
      <c r="N154" s="25">
        <v>286152.78013556259</v>
      </c>
      <c r="O154" s="26">
        <v>0</v>
      </c>
      <c r="P154" s="27">
        <f ca="1"/>
        <v>-2038.8909036348987</v>
      </c>
      <c r="Q154" s="28">
        <f ca="1"/>
        <v>-19160.046618800316</v>
      </c>
      <c r="R154" s="28">
        <v>0</v>
      </c>
      <c r="S154" s="28"/>
      <c r="T154" s="35" t="e">
        <f ca="1"/>
        <v>#DIV/0!</v>
      </c>
      <c r="U154" s="30">
        <f ca="1"/>
        <v>-6.6957401601072677</v>
      </c>
      <c r="V154" s="31">
        <v>0</v>
      </c>
      <c r="W154" s="32">
        <f ca="1"/>
        <v>-6.6957401601072677</v>
      </c>
      <c r="X154" s="32"/>
      <c r="Y154" s="28">
        <f t="shared" ca="1" si="45"/>
        <v>-17121.155715165416</v>
      </c>
      <c r="Z154" s="33"/>
      <c r="AA154" s="36"/>
      <c r="AB154" s="33"/>
      <c r="AC154" s="21"/>
      <c r="AJ154" s="17"/>
      <c r="AV154" s="21"/>
    </row>
    <row r="155" spans="1:48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6"/>
        <v>0</v>
      </c>
      <c r="N155" s="25">
        <v>77099.408472930445</v>
      </c>
      <c r="O155" s="26">
        <v>0</v>
      </c>
      <c r="P155" s="27">
        <f ca="1"/>
        <v>-726.4628527432443</v>
      </c>
      <c r="Q155" s="28">
        <f ca="1"/>
        <v>-4910.7472420608437</v>
      </c>
      <c r="R155" s="28">
        <v>0</v>
      </c>
      <c r="S155" s="28"/>
      <c r="T155" s="35" t="e">
        <f ca="1"/>
        <v>#DIV/0!</v>
      </c>
      <c r="U155" s="30">
        <f ca="1"/>
        <v>-6.3693708412626853</v>
      </c>
      <c r="V155" s="31">
        <v>0</v>
      </c>
      <c r="W155" s="32">
        <f ca="1"/>
        <v>-6.3693708412626853</v>
      </c>
      <c r="X155" s="32"/>
      <c r="Y155" s="28">
        <f t="shared" ca="1" si="45"/>
        <v>-4184.2843893175996</v>
      </c>
      <c r="Z155" s="33"/>
      <c r="AA155" s="36"/>
      <c r="AB155" s="33"/>
      <c r="AC155" s="21"/>
      <c r="AJ155" s="17"/>
      <c r="AV155" s="21"/>
    </row>
    <row r="156" spans="1:48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6"/>
        <v>0</v>
      </c>
      <c r="N156" s="25">
        <v>14995.719556268348</v>
      </c>
      <c r="O156" s="26">
        <v>0</v>
      </c>
      <c r="P156" s="27">
        <f ca="1"/>
        <v>28.531972392644747</v>
      </c>
      <c r="Q156" s="28">
        <f ca="1"/>
        <v>-777.77149914984523</v>
      </c>
      <c r="R156" s="28">
        <v>0</v>
      </c>
      <c r="S156" s="28"/>
      <c r="T156" s="35" t="e">
        <f ca="1"/>
        <v>#DIV/0!</v>
      </c>
      <c r="U156" s="30">
        <f ca="1"/>
        <v>-5.1866233976396927</v>
      </c>
      <c r="V156" s="31">
        <v>0</v>
      </c>
      <c r="W156" s="32">
        <f ca="1"/>
        <v>-5.1866233976396927</v>
      </c>
      <c r="X156" s="32"/>
      <c r="Y156" s="28">
        <f t="shared" ca="1" si="45"/>
        <v>-806.30347154249</v>
      </c>
      <c r="Z156" s="33"/>
      <c r="AA156" s="36"/>
      <c r="AB156" s="33"/>
      <c r="AC156" s="21"/>
      <c r="AJ156" s="17"/>
      <c r="AV156" s="21"/>
    </row>
    <row r="157" spans="1:48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6"/>
        <v>0</v>
      </c>
      <c r="N157" s="25">
        <v>153255.30013837732</v>
      </c>
      <c r="O157" s="26">
        <v>0</v>
      </c>
      <c r="P157" s="27">
        <f ca="1"/>
        <v>-181.66835164321756</v>
      </c>
      <c r="Q157" s="28">
        <f ca="1"/>
        <v>-4718.7869786899182</v>
      </c>
      <c r="R157" s="28">
        <v>0</v>
      </c>
      <c r="S157" s="28"/>
      <c r="T157" s="35" t="e">
        <f ca="1"/>
        <v>#DIV/0!</v>
      </c>
      <c r="U157" s="30">
        <f ca="1"/>
        <v>-3.0790367278842754</v>
      </c>
      <c r="V157" s="31">
        <v>0</v>
      </c>
      <c r="W157" s="32">
        <f ca="1"/>
        <v>-3.0790367278842754</v>
      </c>
      <c r="X157" s="32"/>
      <c r="Y157" s="28">
        <f t="shared" ca="1" si="45"/>
        <v>-4537.1186270467006</v>
      </c>
      <c r="Z157" s="33"/>
      <c r="AA157" s="36"/>
      <c r="AB157" s="33"/>
      <c r="AC157" s="21"/>
      <c r="AJ157" s="17"/>
      <c r="AV157" s="21"/>
    </row>
    <row r="158" spans="1:48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6"/>
        <v>0</v>
      </c>
      <c r="N158" s="25">
        <v>58306.417121761428</v>
      </c>
      <c r="O158" s="26">
        <v>0</v>
      </c>
      <c r="P158" s="27">
        <f ca="1"/>
        <v>-54.825068396156638</v>
      </c>
      <c r="Q158" s="28">
        <f ca="1"/>
        <v>-1774.3310710128856</v>
      </c>
      <c r="R158" s="28">
        <v>0</v>
      </c>
      <c r="S158" s="28"/>
      <c r="T158" s="35" t="e">
        <f ca="1"/>
        <v>#DIV/0!</v>
      </c>
      <c r="U158" s="30">
        <f ca="1"/>
        <v>-3.0431145637152524</v>
      </c>
      <c r="V158" s="31">
        <v>0</v>
      </c>
      <c r="W158" s="32">
        <f ca="1"/>
        <v>-3.0431145637152524</v>
      </c>
      <c r="X158" s="32"/>
      <c r="Y158" s="28">
        <f t="shared" ca="1" si="45"/>
        <v>-1719.5060026167289</v>
      </c>
      <c r="Z158" s="33"/>
      <c r="AA158" s="36"/>
      <c r="AB158" s="33"/>
      <c r="AC158" s="21"/>
      <c r="AJ158" s="17"/>
      <c r="AV158" s="21"/>
    </row>
    <row r="159" spans="1:48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6"/>
        <v>0</v>
      </c>
      <c r="N159" s="25">
        <v>317039.70116928627</v>
      </c>
      <c r="O159" s="26">
        <v>0</v>
      </c>
      <c r="P159" s="27">
        <f ca="1"/>
        <v>-680.2925104415234</v>
      </c>
      <c r="Q159" s="28">
        <f ca="1"/>
        <v>-12621.084511716746</v>
      </c>
      <c r="R159" s="28">
        <v>0</v>
      </c>
      <c r="S159" s="28"/>
      <c r="T159" s="35" t="e">
        <f ca="1"/>
        <v>#DIV/0!</v>
      </c>
      <c r="U159" s="30">
        <f ca="1"/>
        <v>-3.9809161014120442</v>
      </c>
      <c r="V159" s="31">
        <v>0</v>
      </c>
      <c r="W159" s="32">
        <f ca="1"/>
        <v>-3.9809161014120442</v>
      </c>
      <c r="X159" s="32"/>
      <c r="Y159" s="28">
        <f t="shared" ca="1" si="45"/>
        <v>-11940.792001275224</v>
      </c>
      <c r="Z159" s="33"/>
      <c r="AA159" s="36"/>
      <c r="AB159" s="33"/>
      <c r="AC159" s="21"/>
      <c r="AJ159" s="17"/>
      <c r="AV159" s="21"/>
    </row>
    <row r="160" spans="1:48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6"/>
        <v>0</v>
      </c>
      <c r="N160" s="25">
        <v>172499.36013214334</v>
      </c>
      <c r="O160" s="26">
        <v>0</v>
      </c>
      <c r="P160" s="27">
        <f ca="1"/>
        <v>-1927.7353755625213</v>
      </c>
      <c r="Q160" s="28">
        <f ca="1"/>
        <v>-4197.1232579227162</v>
      </c>
      <c r="R160" s="28">
        <v>0</v>
      </c>
      <c r="S160" s="28"/>
      <c r="T160" s="35" t="e">
        <f ca="1"/>
        <v>#DIV/0!</v>
      </c>
      <c r="U160" s="30">
        <f ca="1"/>
        <v>-2.4331239575077293</v>
      </c>
      <c r="V160" s="31">
        <v>0</v>
      </c>
      <c r="W160" s="32">
        <f ca="1"/>
        <v>-2.4331239575077293</v>
      </c>
      <c r="X160" s="32"/>
      <c r="Y160" s="28">
        <f t="shared" ca="1" si="45"/>
        <v>-2269.3878823601949</v>
      </c>
      <c r="Z160" s="33"/>
      <c r="AA160" s="36"/>
      <c r="AB160" s="33"/>
      <c r="AC160" s="21"/>
      <c r="AJ160" s="17"/>
      <c r="AV160" s="21"/>
    </row>
    <row r="161" spans="1:48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6"/>
        <v>0</v>
      </c>
      <c r="N161" s="25">
        <v>201102.83998606825</v>
      </c>
      <c r="O161" s="26">
        <v>0</v>
      </c>
      <c r="P161" s="27">
        <f ca="1"/>
        <v>-1211.4655350066312</v>
      </c>
      <c r="Q161" s="28">
        <f ca="1"/>
        <v>-11255.837389882647</v>
      </c>
      <c r="R161" s="28">
        <v>0</v>
      </c>
      <c r="S161" s="28"/>
      <c r="T161" s="35" t="e">
        <f ca="1"/>
        <v>#DIV/0!</v>
      </c>
      <c r="U161" s="30">
        <f ca="1"/>
        <v>-5.5970554123762817</v>
      </c>
      <c r="V161" s="31">
        <v>0</v>
      </c>
      <c r="W161" s="32">
        <f ca="1"/>
        <v>-5.5970554123762817</v>
      </c>
      <c r="X161" s="32"/>
      <c r="Y161" s="28">
        <f t="shared" ca="1" si="45"/>
        <v>-10044.371854876015</v>
      </c>
      <c r="Z161" s="33"/>
      <c r="AA161" s="36"/>
      <c r="AB161" s="33"/>
      <c r="AC161" s="21"/>
      <c r="AJ161" s="17"/>
      <c r="AV161" s="21"/>
    </row>
    <row r="162" spans="1:48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6"/>
        <v>0</v>
      </c>
      <c r="N162" s="25">
        <v>451571.71421698225</v>
      </c>
      <c r="O162" s="26">
        <v>0</v>
      </c>
      <c r="P162" s="27">
        <f ca="1"/>
        <v>-13475.193542950314</v>
      </c>
      <c r="Q162" s="28">
        <f ca="1"/>
        <v>-22012.467933218879</v>
      </c>
      <c r="R162" s="28">
        <v>0</v>
      </c>
      <c r="S162" s="28"/>
      <c r="T162" s="35" t="e">
        <f ca="1"/>
        <v>#DIV/0!</v>
      </c>
      <c r="U162" s="30">
        <f ca="1"/>
        <v>-4.8746339153213194</v>
      </c>
      <c r="V162" s="31">
        <v>0</v>
      </c>
      <c r="W162" s="32">
        <f ca="1"/>
        <v>-4.8746339153213194</v>
      </c>
      <c r="X162" s="32"/>
      <c r="Y162" s="28">
        <f t="shared" ca="1" si="45"/>
        <v>-8537.2743902685652</v>
      </c>
      <c r="Z162" s="33"/>
      <c r="AA162" s="36"/>
      <c r="AB162" s="33"/>
      <c r="AC162" s="21"/>
      <c r="AJ162" s="17"/>
      <c r="AV162" s="21"/>
    </row>
    <row r="163" spans="1:48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6"/>
        <v>0</v>
      </c>
      <c r="N163" s="25">
        <v>124570.90721670371</v>
      </c>
      <c r="O163" s="26">
        <v>0</v>
      </c>
      <c r="P163" s="27">
        <f ca="1"/>
        <v>-838.15452217442271</v>
      </c>
      <c r="Q163" s="28">
        <f ca="1"/>
        <v>-8894.32867797164</v>
      </c>
      <c r="R163" s="28">
        <v>0</v>
      </c>
      <c r="S163" s="28"/>
      <c r="T163" s="35" t="e">
        <f ca="1"/>
        <v>#DIV/0!</v>
      </c>
      <c r="U163" s="30">
        <f ca="1"/>
        <v>-7.1399726281988567</v>
      </c>
      <c r="V163" s="31">
        <v>0</v>
      </c>
      <c r="W163" s="32">
        <f ca="1"/>
        <v>-7.1399726281988567</v>
      </c>
      <c r="X163" s="32"/>
      <c r="Y163" s="28">
        <f t="shared" ca="1" si="45"/>
        <v>-8056.1741557972173</v>
      </c>
      <c r="Z163" s="33"/>
      <c r="AA163" s="36"/>
      <c r="AB163" s="33"/>
      <c r="AC163" s="21"/>
      <c r="AJ163" s="17"/>
      <c r="AV163" s="21"/>
    </row>
    <row r="164" spans="1:48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6"/>
        <v>0</v>
      </c>
      <c r="N164" s="25">
        <v>37075.085327606466</v>
      </c>
      <c r="O164" s="26">
        <v>0</v>
      </c>
      <c r="P164" s="27">
        <f ca="1"/>
        <v>-2091.8791671993845</v>
      </c>
      <c r="Q164" s="28">
        <f ca="1"/>
        <v>-2094.2765156027776</v>
      </c>
      <c r="R164" s="28">
        <v>0</v>
      </c>
      <c r="S164" s="28"/>
      <c r="T164" s="35" t="e">
        <f ca="1"/>
        <v>#DIV/0!</v>
      </c>
      <c r="U164" s="30">
        <f ca="1"/>
        <v>-5.6487436160891562</v>
      </c>
      <c r="V164" s="31">
        <v>0</v>
      </c>
      <c r="W164" s="32">
        <f ca="1"/>
        <v>-5.6487436160891562</v>
      </c>
      <c r="X164" s="32"/>
      <c r="Y164" s="28">
        <f t="shared" ca="1" si="45"/>
        <v>-2.3973484033931527</v>
      </c>
      <c r="Z164" s="33"/>
      <c r="AA164" s="36"/>
      <c r="AB164" s="33"/>
      <c r="AC164" s="21"/>
      <c r="AJ164" s="17"/>
      <c r="AV164" s="21"/>
    </row>
    <row r="165" spans="1:48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6"/>
        <v>0</v>
      </c>
      <c r="N165" s="25">
        <v>56988.943996470829</v>
      </c>
      <c r="O165" s="26">
        <v>0</v>
      </c>
      <c r="P165" s="27">
        <f ca="1"/>
        <v>-1374.3935361540505</v>
      </c>
      <c r="Q165" s="28">
        <f ca="1"/>
        <v>-3398.815825784337</v>
      </c>
      <c r="R165" s="28">
        <v>0</v>
      </c>
      <c r="S165" s="28"/>
      <c r="T165" s="35" t="e">
        <f ca="1"/>
        <v>#DIV/0!</v>
      </c>
      <c r="U165" s="30">
        <f ca="1"/>
        <v>-5.9639915875521687</v>
      </c>
      <c r="V165" s="31">
        <v>0</v>
      </c>
      <c r="W165" s="32">
        <f ca="1"/>
        <v>-5.9639915875521687</v>
      </c>
      <c r="X165" s="32"/>
      <c r="Y165" s="28">
        <f t="shared" ca="1" si="45"/>
        <v>-2024.4222896302865</v>
      </c>
      <c r="Z165" s="33"/>
      <c r="AA165" s="36"/>
      <c r="AB165" s="33"/>
      <c r="AC165" s="21"/>
      <c r="AJ165" s="17"/>
      <c r="AV165" s="21"/>
    </row>
    <row r="166" spans="1:48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6"/>
        <v>0</v>
      </c>
      <c r="N166" s="25">
        <v>255457.25330775339</v>
      </c>
      <c r="O166" s="26">
        <v>0</v>
      </c>
      <c r="P166" s="27">
        <f ca="1"/>
        <v>-690.04240976856499</v>
      </c>
      <c r="Q166" s="28">
        <f ca="1"/>
        <v>-12386.21780045368</v>
      </c>
      <c r="R166" s="28">
        <v>0</v>
      </c>
      <c r="S166" s="28"/>
      <c r="T166" s="35" t="e">
        <f ca="1"/>
        <v>#DIV/0!</v>
      </c>
      <c r="U166" s="30">
        <f ca="1"/>
        <v>-4.8486459632961791</v>
      </c>
      <c r="V166" s="31">
        <v>0</v>
      </c>
      <c r="W166" s="32">
        <f ca="1"/>
        <v>-4.8486459632961791</v>
      </c>
      <c r="X166" s="32"/>
      <c r="Y166" s="28">
        <f t="shared" ref="Y166:Y180" ca="1" si="47">Q166-P166</f>
        <v>-11696.175390685115</v>
      </c>
      <c r="Z166" s="33"/>
      <c r="AA166" s="36"/>
      <c r="AB166" s="33"/>
      <c r="AC166" s="21"/>
      <c r="AJ166" s="17"/>
      <c r="AV166" s="21"/>
    </row>
    <row r="167" spans="1:48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6"/>
        <v>0</v>
      </c>
      <c r="N167" s="25">
        <v>206060.37053750767</v>
      </c>
      <c r="O167" s="26">
        <v>0</v>
      </c>
      <c r="P167" s="27">
        <f ca="1"/>
        <v>142.41780879028934</v>
      </c>
      <c r="Q167" s="28">
        <f ca="1"/>
        <v>-6255.5052242766351</v>
      </c>
      <c r="R167" s="28">
        <v>0</v>
      </c>
      <c r="S167" s="28"/>
      <c r="T167" s="35" t="e">
        <f ca="1"/>
        <v>#DIV/0!</v>
      </c>
      <c r="U167" s="30">
        <f ca="1"/>
        <v>-3.0357633580679169</v>
      </c>
      <c r="V167" s="31">
        <v>0</v>
      </c>
      <c r="W167" s="32">
        <f ca="1"/>
        <v>-3.0357633580679169</v>
      </c>
      <c r="X167" s="32"/>
      <c r="Y167" s="28">
        <f t="shared" ca="1" si="47"/>
        <v>-6397.9230330669243</v>
      </c>
      <c r="Z167" s="33"/>
      <c r="AA167" s="36"/>
      <c r="AB167" s="33"/>
      <c r="AC167" s="21"/>
      <c r="AJ167" s="17"/>
      <c r="AV167" s="21"/>
    </row>
    <row r="168" spans="1:48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6"/>
        <v>0</v>
      </c>
      <c r="N168" s="25">
        <v>152487.89284875704</v>
      </c>
      <c r="O168" s="26">
        <v>0</v>
      </c>
      <c r="P168" s="27">
        <f ca="1"/>
        <v>-2653.6584587066418</v>
      </c>
      <c r="Q168" s="28">
        <f ca="1"/>
        <v>-8467.0721779692267</v>
      </c>
      <c r="R168" s="28">
        <v>0</v>
      </c>
      <c r="S168" s="28"/>
      <c r="T168" s="35" t="e">
        <f ca="1"/>
        <v>#DIV/0!</v>
      </c>
      <c r="U168" s="30">
        <f ca="1"/>
        <v>-5.5526193062207057</v>
      </c>
      <c r="V168" s="31">
        <v>0</v>
      </c>
      <c r="W168" s="32">
        <f ca="1"/>
        <v>-5.5526193062207057</v>
      </c>
      <c r="X168" s="32"/>
      <c r="Y168" s="28">
        <f t="shared" ca="1" si="47"/>
        <v>-5813.4137192625849</v>
      </c>
      <c r="Z168" s="33"/>
      <c r="AA168" s="36"/>
      <c r="AB168" s="33"/>
      <c r="AC168" s="21"/>
      <c r="AJ168" s="17"/>
      <c r="AV168" s="21"/>
    </row>
    <row r="169" spans="1:48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6"/>
        <v>0</v>
      </c>
      <c r="N169" s="25">
        <v>6553.7218911599039</v>
      </c>
      <c r="O169" s="26">
        <v>0</v>
      </c>
      <c r="P169" s="27">
        <f ca="1"/>
        <v>-48.364674208199276</v>
      </c>
      <c r="Q169" s="28">
        <f ca="1"/>
        <v>-379.0660028286843</v>
      </c>
      <c r="R169" s="28">
        <v>0</v>
      </c>
      <c r="S169" s="28"/>
      <c r="T169" s="35" t="e">
        <f ca="1"/>
        <v>#DIV/0!</v>
      </c>
      <c r="U169" s="30">
        <f ca="1"/>
        <v>-5.7839806010077082</v>
      </c>
      <c r="V169" s="31">
        <v>0</v>
      </c>
      <c r="W169" s="32">
        <f ca="1"/>
        <v>-5.7839806010077082</v>
      </c>
      <c r="X169" s="32"/>
      <c r="Y169" s="28">
        <f t="shared" ca="1" si="47"/>
        <v>-330.70132862048501</v>
      </c>
      <c r="Z169" s="33"/>
      <c r="AA169" s="36"/>
      <c r="AB169" s="33"/>
      <c r="AC169" s="21"/>
      <c r="AJ169" s="17"/>
      <c r="AV169" s="21"/>
    </row>
    <row r="170" spans="1:48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6"/>
        <v>0</v>
      </c>
      <c r="N170" s="25">
        <v>942597.87961709592</v>
      </c>
      <c r="O170" s="26">
        <v>0</v>
      </c>
      <c r="P170" s="27">
        <f ca="1"/>
        <v>-67.019948676235373</v>
      </c>
      <c r="Q170" s="28">
        <f ca="1"/>
        <v>-99.763692924023701</v>
      </c>
      <c r="R170" s="28">
        <v>0</v>
      </c>
      <c r="S170" s="28"/>
      <c r="T170" s="35" t="e">
        <f ca="1"/>
        <v>#DIV/0!</v>
      </c>
      <c r="U170" s="30">
        <f ca="1"/>
        <v>-1.0583908056800416E-2</v>
      </c>
      <c r="V170" s="31">
        <v>0</v>
      </c>
      <c r="W170" s="32">
        <f ca="1"/>
        <v>-1.0583908056800416E-2</v>
      </c>
      <c r="X170" s="32"/>
      <c r="Y170" s="28">
        <f t="shared" ca="1" si="47"/>
        <v>-32.743744247788328</v>
      </c>
      <c r="Z170" s="33"/>
      <c r="AA170" s="36"/>
      <c r="AB170" s="33"/>
      <c r="AC170" s="21"/>
      <c r="AJ170" s="17"/>
      <c r="AV170" s="21"/>
    </row>
    <row r="171" spans="1:48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6"/>
        <v>0</v>
      </c>
      <c r="N171" s="25">
        <v>70882.125710214474</v>
      </c>
      <c r="O171" s="26">
        <v>0</v>
      </c>
      <c r="P171" s="27">
        <f ca="1"/>
        <v>-3941.1320024747451</v>
      </c>
      <c r="Q171" s="28">
        <f ca="1"/>
        <v>-5033.6909291998936</v>
      </c>
      <c r="R171" s="28">
        <v>0</v>
      </c>
      <c r="S171" s="28"/>
      <c r="T171" s="35" t="e">
        <f ca="1"/>
        <v>#DIV/0!</v>
      </c>
      <c r="U171" s="30">
        <f ca="1"/>
        <v>-7.1014954458039252</v>
      </c>
      <c r="V171" s="31">
        <v>0</v>
      </c>
      <c r="W171" s="32">
        <f ca="1"/>
        <v>-7.1014954458039252</v>
      </c>
      <c r="X171" s="32"/>
      <c r="Y171" s="28">
        <f t="shared" ca="1" si="47"/>
        <v>-1092.5589267251485</v>
      </c>
      <c r="Z171" s="33"/>
      <c r="AA171" s="36"/>
      <c r="AB171" s="33"/>
      <c r="AC171" s="21"/>
      <c r="AJ171" s="17"/>
      <c r="AV171" s="21"/>
    </row>
    <row r="172" spans="1:48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6"/>
        <v>0</v>
      </c>
      <c r="N172" s="25">
        <v>190455.98786548473</v>
      </c>
      <c r="O172" s="26">
        <v>0</v>
      </c>
      <c r="P172" s="27">
        <f ca="1"/>
        <v>4738.0427707758954</v>
      </c>
      <c r="Q172" s="28">
        <f ca="1"/>
        <v>2309.2547275438847</v>
      </c>
      <c r="R172" s="28">
        <v>0</v>
      </c>
      <c r="S172" s="28"/>
      <c r="T172" s="35" t="e">
        <f ca="1"/>
        <v>#DIV/0!</v>
      </c>
      <c r="U172" s="30">
        <f ca="1"/>
        <v>1.2124873328607895</v>
      </c>
      <c r="V172" s="31">
        <v>0</v>
      </c>
      <c r="W172" s="32">
        <f ca="1"/>
        <v>1.2124873328607895</v>
      </c>
      <c r="X172" s="32"/>
      <c r="Y172" s="28">
        <f t="shared" ca="1" si="47"/>
        <v>-2428.7880432320108</v>
      </c>
      <c r="Z172" s="33"/>
      <c r="AA172" s="36"/>
      <c r="AB172" s="33"/>
      <c r="AC172" s="21"/>
      <c r="AJ172" s="17"/>
      <c r="AV172" s="21"/>
    </row>
    <row r="173" spans="1:48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6"/>
        <v>0</v>
      </c>
      <c r="N173" s="25">
        <v>220234.90508768329</v>
      </c>
      <c r="O173" s="26">
        <v>0</v>
      </c>
      <c r="P173" s="27">
        <f ca="1"/>
        <v>-14976.008726323107</v>
      </c>
      <c r="Q173" s="28">
        <f ca="1"/>
        <v>-20348.967732312703</v>
      </c>
      <c r="R173" s="28">
        <v>0</v>
      </c>
      <c r="S173" s="28"/>
      <c r="T173" s="35" t="e">
        <f ca="1"/>
        <v>#DIV/0!</v>
      </c>
      <c r="U173" s="30">
        <f ca="1"/>
        <v>-9.2396651312883673</v>
      </c>
      <c r="V173" s="31">
        <v>0</v>
      </c>
      <c r="W173" s="32">
        <f ca="1"/>
        <v>-9.2396651312883673</v>
      </c>
      <c r="X173" s="32"/>
      <c r="Y173" s="28">
        <f t="shared" ca="1" si="47"/>
        <v>-5372.9590059895963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6"/>
        <v>0</v>
      </c>
      <c r="N174" s="25">
        <v>984008.95401885267</v>
      </c>
      <c r="O174" s="26">
        <v>0</v>
      </c>
      <c r="P174" s="27">
        <v>0</v>
      </c>
      <c r="Q174" s="28">
        <f ca="1"/>
        <v>-72325.020179398911</v>
      </c>
      <c r="R174" s="28">
        <v>0</v>
      </c>
      <c r="S174" s="28"/>
      <c r="T174" s="35" t="e">
        <f ca="1"/>
        <v>#DIV/0!</v>
      </c>
      <c r="U174" s="30">
        <f ca="1"/>
        <v>-7.3500367942803528</v>
      </c>
      <c r="V174" s="31">
        <v>0</v>
      </c>
      <c r="W174" s="32">
        <f ca="1"/>
        <v>-7.3500367942803528</v>
      </c>
      <c r="X174" s="32"/>
      <c r="Y174" s="28">
        <f t="shared" ca="1" si="47"/>
        <v>-72325.020179398911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6"/>
        <v>0</v>
      </c>
      <c r="N175" s="25">
        <v>102122.90273154878</v>
      </c>
      <c r="O175" s="26">
        <v>0</v>
      </c>
      <c r="P175" s="27">
        <v>0</v>
      </c>
      <c r="Q175" s="28">
        <f ca="1"/>
        <v>-6656.8146731918268</v>
      </c>
      <c r="R175" s="28">
        <v>0</v>
      </c>
      <c r="S175" s="28"/>
      <c r="T175" s="35" t="e">
        <f ca="1"/>
        <v>#DIV/0!</v>
      </c>
      <c r="U175" s="30">
        <f ca="1"/>
        <v>-6.5184346460368889</v>
      </c>
      <c r="V175" s="31">
        <v>0</v>
      </c>
      <c r="W175" s="32">
        <f ca="1"/>
        <v>-6.5184346460368889</v>
      </c>
      <c r="X175" s="32"/>
      <c r="Y175" s="28">
        <f t="shared" ca="1" si="47"/>
        <v>-6656.8146731918268</v>
      </c>
      <c r="Z175" s="33"/>
      <c r="AA175" s="36"/>
      <c r="AB175" s="33"/>
      <c r="AC175" s="21"/>
      <c r="AJ175" s="17"/>
      <c r="AV175" s="21"/>
    </row>
    <row r="176" spans="1:48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6"/>
        <v>0</v>
      </c>
      <c r="N176" s="25">
        <v>186441.53404048242</v>
      </c>
      <c r="O176" s="26">
        <v>0</v>
      </c>
      <c r="P176" s="27">
        <v>0</v>
      </c>
      <c r="Q176" s="28">
        <f ca="1"/>
        <v>-12029.652433593412</v>
      </c>
      <c r="R176" s="28">
        <v>0</v>
      </c>
      <c r="S176" s="28"/>
      <c r="T176" s="35" t="e">
        <f ca="1"/>
        <v>#DIV/0!</v>
      </c>
      <c r="U176" s="30">
        <f ca="1"/>
        <v>-6.4522384969120603</v>
      </c>
      <c r="V176" s="31">
        <v>0</v>
      </c>
      <c r="W176" s="32">
        <f ca="1"/>
        <v>-6.4522384969120603</v>
      </c>
      <c r="X176" s="32"/>
      <c r="Y176" s="28">
        <f t="shared" ca="1" si="47"/>
        <v>-12029.652433593412</v>
      </c>
      <c r="Z176" s="33"/>
      <c r="AA176" s="36"/>
      <c r="AB176" s="33"/>
      <c r="AC176" s="21"/>
      <c r="AJ176" s="17"/>
      <c r="AV176" s="21"/>
    </row>
    <row r="177" spans="1:76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6"/>
        <v>0</v>
      </c>
      <c r="N177" s="25">
        <v>481024.87341683905</v>
      </c>
      <c r="O177" s="26">
        <v>0</v>
      </c>
      <c r="P177" s="27">
        <v>0</v>
      </c>
      <c r="Q177" s="28">
        <f ca="1"/>
        <v>-23520.187219813783</v>
      </c>
      <c r="R177" s="28">
        <v>0</v>
      </c>
      <c r="S177" s="28"/>
      <c r="T177" s="35" t="e">
        <f ca="1"/>
        <v>#DIV/0!</v>
      </c>
      <c r="U177" s="30">
        <f ca="1"/>
        <v>-4.8895989624702887</v>
      </c>
      <c r="V177" s="31">
        <v>0</v>
      </c>
      <c r="W177" s="32">
        <f ca="1"/>
        <v>-4.8895989624702887</v>
      </c>
      <c r="X177" s="32"/>
      <c r="Y177" s="28">
        <f t="shared" ca="1" si="47"/>
        <v>-23520.187219813783</v>
      </c>
      <c r="Z177" s="33"/>
      <c r="AA177" s="36"/>
      <c r="AB177" s="33"/>
      <c r="AC177" s="21"/>
      <c r="AJ177" s="17"/>
      <c r="AV177" s="21"/>
    </row>
    <row r="178" spans="1:76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6"/>
        <v>0</v>
      </c>
      <c r="N178" s="25">
        <v>1146950.6898111301</v>
      </c>
      <c r="O178" s="26">
        <v>0</v>
      </c>
      <c r="P178" s="27">
        <v>0</v>
      </c>
      <c r="Q178" s="28">
        <f ca="1"/>
        <v>-45742.550866530313</v>
      </c>
      <c r="R178" s="28">
        <v>0</v>
      </c>
      <c r="S178" s="28"/>
      <c r="T178" s="35" t="e">
        <f ca="1"/>
        <v>#DIV/0!</v>
      </c>
      <c r="U178" s="30">
        <f ca="1"/>
        <v>-3.9881880949967261</v>
      </c>
      <c r="V178" s="31">
        <v>0</v>
      </c>
      <c r="W178" s="32">
        <f ca="1"/>
        <v>-3.9881880949967261</v>
      </c>
      <c r="X178" s="32"/>
      <c r="Y178" s="28">
        <f t="shared" ca="1" si="47"/>
        <v>-45742.550866530313</v>
      </c>
      <c r="Z178" s="33"/>
      <c r="AA178" s="36"/>
      <c r="AB178" s="33"/>
      <c r="AC178" s="21"/>
      <c r="AJ178" s="17"/>
      <c r="AV178" s="21"/>
    </row>
    <row r="179" spans="1:76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6"/>
        <v>0</v>
      </c>
      <c r="N179" s="25">
        <v>1734917.9999999993</v>
      </c>
      <c r="O179" s="26">
        <v>0</v>
      </c>
      <c r="P179" s="27">
        <v>0</v>
      </c>
      <c r="Q179" s="28">
        <f ca="1"/>
        <v>-98597.448688250355</v>
      </c>
      <c r="R179" s="28">
        <v>0</v>
      </c>
      <c r="S179" s="28"/>
      <c r="T179" s="35" t="e">
        <f ca="1"/>
        <v>#DIV/0!</v>
      </c>
      <c r="U179" s="30">
        <f ca="1"/>
        <v>-5.6831186654499168</v>
      </c>
      <c r="V179" s="31">
        <v>0</v>
      </c>
      <c r="W179" s="32">
        <f ca="1"/>
        <v>-5.6831186654499168</v>
      </c>
      <c r="X179" s="32"/>
      <c r="Y179" s="28">
        <f t="shared" ca="1" si="47"/>
        <v>-98597.448688250355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46"/>
        <v>0</v>
      </c>
      <c r="N180" s="25">
        <v>1837795.0000000002</v>
      </c>
      <c r="O180" s="26">
        <v>0</v>
      </c>
      <c r="P180" s="27">
        <v>0</v>
      </c>
      <c r="Q180" s="28">
        <f ca="1"/>
        <v>-59090.1256467571</v>
      </c>
      <c r="R180" s="28"/>
      <c r="S180" s="28"/>
      <c r="T180" s="35" t="e">
        <f ca="1"/>
        <v>#DIV/0!</v>
      </c>
      <c r="U180" s="30">
        <f t="array" aca="1" ref="U180" ca="1">dm_endo/x*100</f>
        <v>-3.9200784637240429</v>
      </c>
      <c r="V180" s="31">
        <v>0</v>
      </c>
      <c r="W180" s="32">
        <f ca="1"/>
        <v>-3.2152729573623335</v>
      </c>
      <c r="X180" s="32"/>
      <c r="Y180" s="28">
        <f t="shared" ca="1" si="47"/>
        <v>-59090.1256467571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48">SUM(M8:M179)</f>
        <v>15147</v>
      </c>
      <c r="N181" s="13"/>
      <c r="O181" s="13"/>
      <c r="P181" s="37">
        <f ca="1">SUM(dm_exo)</f>
        <v>-316721.86495247053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:AM181" si="49">SUM(AK8:AK179)</f>
        <v>3553442.0000000009</v>
      </c>
      <c r="AL181" s="38">
        <f t="shared" ca="1" si="49"/>
        <v>-77076.665038040272</v>
      </c>
      <c r="AM181" s="38">
        <f t="shared" ca="1" si="49"/>
        <v>-109469.98884333945</v>
      </c>
      <c r="AN181" s="38">
        <f ca="1">SUM(AN8:AN179)</f>
        <v>-186546.65388137969</v>
      </c>
      <c r="AO181" s="17"/>
      <c r="AP181" s="17"/>
      <c r="AQ181" s="17"/>
      <c r="AR181" s="17"/>
      <c r="AS181" s="17"/>
      <c r="AT181" s="38">
        <f ca="1">SUM(AT8:AT179)</f>
        <v>-592.79776722022859</v>
      </c>
      <c r="AU181" s="17"/>
      <c r="AV181" s="21"/>
      <c r="AW181" s="21"/>
      <c r="AX181" s="21"/>
      <c r="AY181" s="21"/>
      <c r="AZ181" s="21"/>
      <c r="BA181" s="197"/>
      <c r="BB181" s="206">
        <f t="shared" ref="BB181:BG181" si="50">SUM(BB8:BB180)</f>
        <v>99.999999999999972</v>
      </c>
      <c r="BC181" s="206">
        <f ca="1">100*AN181/AK181</f>
        <v>-5.249745285877176</v>
      </c>
      <c r="BD181" s="206"/>
      <c r="BE181" s="206">
        <f t="shared" ca="1" si="50"/>
        <v>-5.2497452858771751</v>
      </c>
      <c r="BF181" s="207"/>
      <c r="BG181" s="206">
        <f t="shared" si="50"/>
        <v>99.999999999999986</v>
      </c>
      <c r="BH181" s="208">
        <f ca="1">100*AT181/M181</f>
        <v>-3.9136315258482113</v>
      </c>
      <c r="BI181" s="208"/>
      <c r="BJ181" s="206">
        <f ca="1">SUM(BJ8:BJ180)</f>
        <v>-3.9136315258482122</v>
      </c>
      <c r="BK181" s="207"/>
      <c r="BL181" s="197"/>
      <c r="BM181" s="199"/>
      <c r="BN181" s="209">
        <f ca="1">SUM(BN8:BN180)</f>
        <v>-5.2497452858771769</v>
      </c>
      <c r="BO181" s="199"/>
      <c r="BP181" s="209">
        <f ca="1">SUM(BP8:BP180)</f>
        <v>-3.9136315258482122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-458636.32758576603</v>
      </c>
      <c r="U184" s="41">
        <f t="shared" ref="U184:U191" ca="1" si="51">100*Q184/N184</f>
        <v>-5.7879373289708003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TRANSPOSE(Q1Shock!N180:P180+Q2Shock!N180:P180+Q3Shock!N180:P180+Q4Shock!N180:P180)/4</f>
        <v>-123091.95380757778</v>
      </c>
      <c r="U185" s="41">
        <f t="shared" ca="1" si="51"/>
        <v>-5.0921867596797297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51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-94403.277478463817</v>
      </c>
      <c r="U187" s="41">
        <f t="shared" ca="1" si="51"/>
        <v>-11.397989420819179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51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t="array" aca="1" ref="Q189" ca="1">(Q1Shock!Q180+Q2Shock!Q180+Q3Shock!Q180+Q4Shock!Q180)/4</f>
        <v>-99226.633666428999</v>
      </c>
      <c r="U189" s="41">
        <f t="shared" ca="1" si="51"/>
        <v>-8.1216939717870584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-98551.721496738377</v>
      </c>
      <c r="U190" s="41">
        <f t="shared" ca="1" si="51"/>
        <v>-7.736020771636996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-218170.14345573226</v>
      </c>
      <c r="U191" s="41">
        <f t="shared" ca="1" si="51"/>
        <v>-5.3850290381084234</v>
      </c>
      <c r="Z191" s="42"/>
      <c r="AA191" s="42"/>
      <c r="AB191" s="42"/>
    </row>
    <row r="192" spans="1:76" x14ac:dyDescent="0.2">
      <c r="A192" s="13"/>
      <c r="B192" s="13" t="s">
        <v>303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Q192" s="6">
        <f ca="1">Q189-Q190</f>
        <v>-674.91216969062225</v>
      </c>
      <c r="U192" s="41"/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-6656.8146731918268</v>
      </c>
      <c r="U193" s="41">
        <f t="shared" ref="U193:U204" ca="1" si="52">100*Q193/N193</f>
        <v>-6.518434646036888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53">N176</f>
        <v>186441.53404048242</v>
      </c>
      <c r="Q194" s="40">
        <f t="shared" ref="Q194:Q196" ca="1" si="54">Q176</f>
        <v>-12029.652433593412</v>
      </c>
      <c r="U194" s="41">
        <f t="shared" ca="1" si="52"/>
        <v>-6.4522384969120612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53"/>
        <v>481024.87341683905</v>
      </c>
      <c r="Q195" s="40">
        <f t="shared" ca="1" si="54"/>
        <v>-23520.187219813783</v>
      </c>
      <c r="U195" s="41">
        <f t="shared" ca="1" si="52"/>
        <v>-4.8895989624702887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53"/>
        <v>1146950.6898111301</v>
      </c>
      <c r="Q196" s="40">
        <f t="shared" ca="1" si="54"/>
        <v>-45742.550866530313</v>
      </c>
      <c r="U196" s="41">
        <f t="shared" ca="1" si="52"/>
        <v>-3.9881880949967257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-87949.205193129339</v>
      </c>
      <c r="U197" s="41">
        <f t="shared" ca="1" si="52"/>
        <v>-4.6142080695138086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-98597.448688250355</v>
      </c>
      <c r="U198" s="41">
        <f t="shared" ca="1" si="52"/>
        <v>-5.9850702437340519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-186546.65388137969</v>
      </c>
      <c r="U199" s="41">
        <f t="shared" ca="1" si="52"/>
        <v>-5.2497452858771787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-3728.9399765536859</v>
      </c>
      <c r="U200" s="41">
        <f t="shared" ca="1" si="52"/>
        <v>-5.1596629028983747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-190275.59385793339</v>
      </c>
      <c r="U201" s="41">
        <f t="shared" ca="1" si="52"/>
        <v>-5.2479496821158609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-3775.7666065505227</v>
      </c>
      <c r="U202" s="41">
        <f t="shared" ca="1" si="52"/>
        <v>-8.5216362881432755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-24118.782991248409</v>
      </c>
      <c r="U203" s="41">
        <f t="shared" ca="1" si="52"/>
        <v>-6.3237667092069998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-218170.14345573232</v>
      </c>
      <c r="U204" s="41">
        <f t="shared" ca="1" si="52"/>
        <v>-5.3850290381084251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111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-23243.948431272147</v>
      </c>
      <c r="U206" s="41">
        <f t="shared" ref="U206:U240" ca="1" si="55">100*Q206/N206</f>
        <v>-3.8258368717858144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-221899.08343228602</v>
      </c>
      <c r="U207" s="41">
        <f t="shared" ca="1" si="55"/>
        <v>-4.6465650441652926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-1257.5451259949507</v>
      </c>
      <c r="R208" s="40">
        <v>0</v>
      </c>
      <c r="S208" s="40"/>
      <c r="T208" s="43"/>
      <c r="U208" s="41">
        <f t="shared" ca="1" si="55"/>
        <v>-1.9056733176063563</v>
      </c>
      <c r="V208" s="44"/>
      <c r="W208" s="45"/>
      <c r="X208" s="45"/>
      <c r="Y208" s="40"/>
      <c r="Z208" s="42"/>
      <c r="AA208" s="42"/>
      <c r="AB208" s="42"/>
    </row>
    <row r="209" spans="1:140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-1992.0142280772982</v>
      </c>
      <c r="R209" s="40">
        <v>0</v>
      </c>
      <c r="S209" s="40"/>
      <c r="T209" s="43"/>
      <c r="U209" s="41">
        <f t="shared" ca="1" si="55"/>
        <v>-2.1893898536734078</v>
      </c>
      <c r="V209" s="44"/>
      <c r="W209" s="45"/>
      <c r="X209" s="45"/>
      <c r="Y209" s="40"/>
      <c r="Z209" s="42"/>
      <c r="AA209" s="42"/>
      <c r="AB209" s="42"/>
    </row>
    <row r="210" spans="1:140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-2537.6253559752176</v>
      </c>
      <c r="R210" s="40">
        <v>0</v>
      </c>
      <c r="S210" s="40"/>
      <c r="T210" s="43"/>
      <c r="U210" s="41">
        <f t="shared" ca="1" si="55"/>
        <v>-2.383863491275346</v>
      </c>
      <c r="V210" s="44"/>
      <c r="W210" s="45"/>
      <c r="X210" s="45"/>
      <c r="Y210" s="40"/>
      <c r="Z210" s="42"/>
      <c r="AA210" s="42"/>
      <c r="AB210" s="42"/>
    </row>
    <row r="211" spans="1:140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-3413.1537096891961</v>
      </c>
      <c r="R211" s="40">
        <v>0</v>
      </c>
      <c r="S211" s="40"/>
      <c r="T211" s="43"/>
      <c r="U211" s="41">
        <f t="shared" ca="1" si="55"/>
        <v>-2.7638648423059431</v>
      </c>
      <c r="V211" s="44"/>
      <c r="W211" s="45"/>
      <c r="X211" s="45"/>
      <c r="Y211" s="40"/>
      <c r="Z211" s="42"/>
      <c r="AA211" s="42"/>
      <c r="AB211" s="42"/>
    </row>
    <row r="212" spans="1:140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-4450.292797531999</v>
      </c>
      <c r="R212" s="40">
        <v>0</v>
      </c>
      <c r="S212" s="40"/>
      <c r="T212" s="43"/>
      <c r="U212" s="41">
        <f t="shared" ca="1" si="55"/>
        <v>-3.2011961428463831</v>
      </c>
      <c r="V212" s="44"/>
      <c r="W212" s="45"/>
      <c r="X212" s="45"/>
      <c r="Y212" s="40"/>
      <c r="Z212" s="42"/>
      <c r="AA212" s="42"/>
      <c r="AB212" s="42"/>
    </row>
    <row r="213" spans="1:140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-6871.9655245536132</v>
      </c>
      <c r="R213" s="40">
        <v>0</v>
      </c>
      <c r="S213" s="40"/>
      <c r="T213" s="43"/>
      <c r="U213" s="41">
        <f t="shared" ca="1" si="55"/>
        <v>-3.7367886253000333</v>
      </c>
      <c r="V213" s="44"/>
      <c r="W213" s="45"/>
      <c r="X213" s="45"/>
      <c r="Y213" s="40"/>
      <c r="Z213" s="42"/>
      <c r="AA213" s="42"/>
      <c r="AB213" s="42"/>
    </row>
    <row r="214" spans="1:140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-9255.7060686597761</v>
      </c>
      <c r="R214" s="40">
        <v>0</v>
      </c>
      <c r="S214" s="40"/>
      <c r="T214" s="43"/>
      <c r="U214" s="41">
        <f t="shared" ca="1" si="55"/>
        <v>-4.1604771452183362</v>
      </c>
      <c r="V214" s="44"/>
      <c r="W214" s="45"/>
      <c r="X214" s="45"/>
      <c r="Y214" s="40"/>
      <c r="Z214" s="42"/>
      <c r="AA214" s="42"/>
      <c r="AB214" s="42"/>
    </row>
    <row r="215" spans="1:140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-14733.018486948311</v>
      </c>
      <c r="R215" s="40">
        <v>0</v>
      </c>
      <c r="S215" s="40"/>
      <c r="T215" s="43"/>
      <c r="U215" s="41">
        <f t="shared" ca="1" si="55"/>
        <v>-4.3217270002651391</v>
      </c>
      <c r="V215" s="44"/>
      <c r="W215" s="45"/>
      <c r="X215" s="45"/>
      <c r="Y215" s="40"/>
      <c r="Z215" s="42"/>
      <c r="AA215" s="42"/>
      <c r="AB215" s="42"/>
    </row>
    <row r="216" spans="1:140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-27361.332879967806</v>
      </c>
      <c r="R216" s="40">
        <v>0</v>
      </c>
      <c r="S216" s="40"/>
      <c r="T216" s="43"/>
      <c r="U216" s="41">
        <f t="shared" ca="1" si="55"/>
        <v>-4.2783340337640876</v>
      </c>
      <c r="V216" s="44"/>
      <c r="W216" s="45"/>
      <c r="X216" s="45"/>
      <c r="Y216" s="40"/>
      <c r="Z216" s="42"/>
      <c r="AA216" s="42"/>
      <c r="AB216" s="42"/>
    </row>
    <row r="217" spans="1:140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-7645.4905316457216</v>
      </c>
      <c r="R217" s="40">
        <v>0</v>
      </c>
      <c r="S217" s="40"/>
      <c r="T217" s="43"/>
      <c r="U217" s="41">
        <f t="shared" ca="1" si="55"/>
        <v>-4.300798416183695</v>
      </c>
      <c r="V217" s="44"/>
      <c r="W217" s="45"/>
      <c r="X217" s="45"/>
      <c r="Y217" s="40"/>
      <c r="Z217" s="42"/>
      <c r="AA217" s="42"/>
      <c r="AB217" s="42"/>
    </row>
    <row r="218" spans="1:140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-8589.6619316628203</v>
      </c>
      <c r="R218" s="40">
        <v>0</v>
      </c>
      <c r="S218" s="40"/>
      <c r="T218" s="43"/>
      <c r="U218" s="41">
        <f t="shared" ca="1" si="55"/>
        <v>-4.1720461802095823</v>
      </c>
      <c r="V218" s="44"/>
      <c r="W218" s="45"/>
      <c r="X218" s="45"/>
      <c r="Y218" s="40"/>
      <c r="Z218" s="42"/>
      <c r="AA218" s="42"/>
      <c r="AB218" s="42"/>
    </row>
    <row r="219" spans="1:140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-11068.850683058752</v>
      </c>
      <c r="R219" s="40">
        <v>0</v>
      </c>
      <c r="S219" s="40"/>
      <c r="T219" s="43"/>
      <c r="U219" s="41">
        <f t="shared" ca="1" si="55"/>
        <v>-4.2801875113346979</v>
      </c>
      <c r="V219" s="44"/>
      <c r="W219" s="45"/>
      <c r="X219" s="45"/>
      <c r="Y219" s="40"/>
      <c r="Z219" s="42"/>
      <c r="AA219" s="42"/>
      <c r="AB219" s="42"/>
    </row>
    <row r="220" spans="1:140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-13261.573377615357</v>
      </c>
      <c r="R220" s="40">
        <v>0</v>
      </c>
      <c r="S220" s="40"/>
      <c r="T220" s="43"/>
      <c r="U220" s="41">
        <f t="shared" ca="1" si="55"/>
        <v>-4.0579066123096341</v>
      </c>
      <c r="V220" s="44"/>
      <c r="W220" s="45"/>
      <c r="X220" s="45"/>
      <c r="Y220" s="40"/>
      <c r="Z220" s="42"/>
      <c r="AA220" s="42"/>
      <c r="AB220" s="42"/>
    </row>
    <row r="221" spans="1:140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-22596.347479452972</v>
      </c>
      <c r="R221" s="40">
        <v>0</v>
      </c>
      <c r="S221" s="40"/>
      <c r="T221" s="43"/>
      <c r="U221" s="41">
        <f t="shared" ca="1" si="55"/>
        <v>-4.0855428607774895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-29778.302810482048</v>
      </c>
      <c r="R222" s="6"/>
      <c r="S222" s="6"/>
      <c r="T222" s="6"/>
      <c r="U222" s="41">
        <f t="shared" ca="1" si="55"/>
        <v>-3.1940549450216209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-105256.27537035175</v>
      </c>
      <c r="U223" s="41">
        <f t="shared" ca="1" si="55"/>
        <v>-4.2058954314238148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-135034.57818083381</v>
      </c>
      <c r="U224" s="41">
        <f t="shared" ca="1" si="55"/>
        <v>-3.9312601056520182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-72.529308639574538</v>
      </c>
      <c r="U225" s="41">
        <f t="shared" ca="1" si="55"/>
        <v>-3.3282292664993656</v>
      </c>
      <c r="Z225" s="42"/>
      <c r="AA225" s="42"/>
      <c r="AB225" s="42"/>
    </row>
    <row r="226" spans="1:28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-99.24188429638923</v>
      </c>
      <c r="U226" s="41">
        <f t="shared" ca="1" si="55"/>
        <v>-3.523408939610662</v>
      </c>
      <c r="Z226" s="42"/>
      <c r="AA226" s="42"/>
      <c r="AB226" s="42"/>
    </row>
    <row r="227" spans="1:28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-205.18418102010085</v>
      </c>
      <c r="U227" s="41">
        <f t="shared" ca="1" si="55"/>
        <v>-4.5065260617564729</v>
      </c>
      <c r="Z227" s="42"/>
      <c r="AA227" s="42"/>
      <c r="AB227" s="42"/>
    </row>
    <row r="228" spans="1:28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-215.84239326416406</v>
      </c>
      <c r="U228" s="41">
        <f t="shared" ca="1" si="55"/>
        <v>-3.8556404244802551</v>
      </c>
      <c r="Z228" s="42"/>
      <c r="AA228" s="42"/>
      <c r="AB228" s="42"/>
    </row>
    <row r="229" spans="1:28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-592.79776722022871</v>
      </c>
      <c r="U229" s="41">
        <f t="shared" ca="1" si="55"/>
        <v>-3.9136315258482117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-8814.2605840569795</v>
      </c>
      <c r="U230" s="41">
        <f t="shared" ca="1" si="55"/>
        <v>-4.0286340292116813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-33506.357978955399</v>
      </c>
      <c r="U231" s="41">
        <f t="shared" ca="1" si="55"/>
        <v>-6.2798089476003875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-143911.28520241391</v>
      </c>
      <c r="U232" s="41">
        <f t="shared" ca="1" si="55"/>
        <v>-7.473660485045432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-8524.9067592266874</v>
      </c>
      <c r="U233" s="41">
        <f t="shared" ca="1" si="55"/>
        <v>-3.5399068699596565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-42333.462392787616</v>
      </c>
      <c r="U234" s="41">
        <f t="shared" ca="1" si="55"/>
        <v>-10.336954025365474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-63355.94159638766</v>
      </c>
      <c r="U235" s="41">
        <f t="shared" ca="1" si="55"/>
        <v>-7.643025708287059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-47291.277173993461</v>
      </c>
      <c r="U236" s="41">
        <f t="shared" ca="1" si="55"/>
        <v>-6.744277995780271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-64264.203846418102</v>
      </c>
      <c r="U237" s="41">
        <f t="shared" ca="1" si="55"/>
        <v>-4.6791389295858394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-4874.7160963171818</v>
      </c>
      <c r="U238" s="41">
        <f t="shared" ca="1" si="55"/>
        <v>-0.41297358892207858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-41759.915955209115</v>
      </c>
      <c r="U239" s="41">
        <f t="shared" ca="1" si="55"/>
        <v>-8.1600503880408244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-458636.32758576615</v>
      </c>
      <c r="U240" s="41">
        <f t="shared" ca="1" si="55"/>
        <v>-5.7879373289708029</v>
      </c>
      <c r="X240" s="6"/>
      <c r="Y240" s="6"/>
      <c r="Z240" s="42"/>
    </row>
  </sheetData>
  <conditionalFormatting sqref="R8:R181 W174:X181 P205:P224 R205:R224 W205:X224 W185:X203 P185:P203 R185:R203">
    <cfRule type="cellIs" dxfId="683" priority="4" operator="notEqual">
      <formula>0</formula>
    </cfRule>
  </conditionalFormatting>
  <conditionalFormatting sqref="O8:O181 O205:O224 O185:O203">
    <cfRule type="cellIs" dxfId="682" priority="3" operator="equal">
      <formula>1</formula>
    </cfRule>
  </conditionalFormatting>
  <conditionalFormatting sqref="P8:P180">
    <cfRule type="cellIs" dxfId="681" priority="2" operator="notEqual">
      <formula>0</formula>
    </cfRule>
  </conditionalFormatting>
  <conditionalFormatting sqref="Y181">
    <cfRule type="cellIs" dxfId="680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BEF93-5236-4A16-8DBA-9DA1ED1D5686}">
  <sheetPr>
    <tabColor rgb="FF00B0F0"/>
  </sheetPr>
  <dimension ref="A1:BJ112"/>
  <sheetViews>
    <sheetView zoomScale="85" zoomScaleNormal="85" workbookViewId="0">
      <pane xSplit="21" ySplit="7" topLeftCell="V8" activePane="bottomRight" state="frozen"/>
      <selection pane="topRight" activeCell="V1" sqref="V1"/>
      <selection pane="bottomLeft" activeCell="A8" sqref="A8"/>
      <selection pane="bottomRight" activeCell="V8" sqref="V8"/>
    </sheetView>
  </sheetViews>
  <sheetFormatPr defaultRowHeight="12.75" outlineLevelRow="1" x14ac:dyDescent="0.2"/>
  <cols>
    <col min="1" max="1" width="6.140625" style="2" customWidth="1"/>
    <col min="2" max="2" width="18.7109375" style="2" bestFit="1" customWidth="1"/>
    <col min="3" max="3" width="3.42578125" style="2" customWidth="1"/>
    <col min="4" max="4" width="5.85546875" style="2" bestFit="1" customWidth="1"/>
    <col min="5" max="8" width="5" style="2" bestFit="1" customWidth="1"/>
    <col min="9" max="9" width="2.7109375" style="2" customWidth="1"/>
    <col min="10" max="10" width="5.85546875" style="2" bestFit="1" customWidth="1"/>
    <col min="11" max="14" width="3.28515625" style="2" bestFit="1" customWidth="1"/>
    <col min="15" max="15" width="2.7109375" style="2" customWidth="1"/>
    <col min="16" max="16" width="5.7109375" style="2" customWidth="1"/>
    <col min="17" max="17" width="4.7109375" style="2" bestFit="1" customWidth="1"/>
    <col min="18" max="18" width="4.7109375" style="2" customWidth="1"/>
    <col min="19" max="19" width="3.28515625" style="2" bestFit="1" customWidth="1"/>
    <col min="20" max="20" width="4.7109375" style="2" customWidth="1"/>
    <col min="21" max="21" width="2.7109375" style="2" customWidth="1"/>
    <col min="22" max="24" width="4.7109375" style="2" customWidth="1"/>
    <col min="25" max="25" width="2.28515625" style="2" bestFit="1" customWidth="1"/>
    <col min="26" max="26" width="4.7109375" style="2" customWidth="1"/>
    <col min="27" max="27" width="2.7109375" style="2" customWidth="1"/>
    <col min="28" max="30" width="4.7109375" style="2" customWidth="1"/>
    <col min="31" max="31" width="2.28515625" style="2" bestFit="1" customWidth="1"/>
    <col min="32" max="32" width="4.7109375" style="2" customWidth="1"/>
    <col min="33" max="33" width="2.7109375" style="2" customWidth="1"/>
    <col min="34" max="36" width="4.7109375" style="2" customWidth="1"/>
    <col min="37" max="37" width="2.28515625" style="2" bestFit="1" customWidth="1"/>
    <col min="38" max="38" width="4.7109375" style="2" customWidth="1"/>
    <col min="39" max="39" width="2.7109375" style="2" customWidth="1"/>
    <col min="40" max="42" width="4.7109375" style="2" customWidth="1"/>
    <col min="43" max="43" width="2.28515625" style="2" bestFit="1" customWidth="1"/>
    <col min="44" max="44" width="4.7109375" style="2" customWidth="1"/>
    <col min="45" max="45" width="2.7109375" style="2" customWidth="1"/>
    <col min="46" max="46" width="5.85546875" style="2" bestFit="1" customWidth="1"/>
    <col min="47" max="47" width="4.7109375" style="2" bestFit="1" customWidth="1"/>
    <col min="48" max="48" width="3.85546875" style="2" bestFit="1" customWidth="1"/>
    <col min="49" max="49" width="3.28515625" style="2" bestFit="1" customWidth="1"/>
    <col min="50" max="50" width="3.85546875" style="2" bestFit="1" customWidth="1"/>
    <col min="51" max="51" width="2.7109375" style="2" customWidth="1"/>
    <col min="52" max="52" width="5.85546875" style="2" bestFit="1" customWidth="1"/>
    <col min="53" max="53" width="2.28515625" style="2" bestFit="1" customWidth="1"/>
    <col min="54" max="54" width="1.7109375" style="2" bestFit="1" customWidth="1"/>
    <col min="55" max="55" width="2.28515625" style="2" bestFit="1" customWidth="1"/>
    <col min="56" max="56" width="2.140625" style="2" bestFit="1" customWidth="1"/>
    <col min="57" max="57" width="2.7109375" style="2" customWidth="1"/>
    <col min="58" max="58" width="5.85546875" style="2" bestFit="1" customWidth="1"/>
    <col min="59" max="59" width="2.28515625" style="2" bestFit="1" customWidth="1"/>
    <col min="60" max="60" width="1.7109375" style="2" bestFit="1" customWidth="1"/>
    <col min="61" max="61" width="2.28515625" style="2" bestFit="1" customWidth="1"/>
    <col min="62" max="62" width="2.140625" style="2" bestFit="1" customWidth="1"/>
    <col min="63" max="16384" width="9.140625" style="2"/>
  </cols>
  <sheetData>
    <row r="1" spans="1:62" x14ac:dyDescent="0.2">
      <c r="D1" s="274" t="s">
        <v>735</v>
      </c>
      <c r="E1" s="275"/>
      <c r="F1" s="275"/>
      <c r="G1" s="275"/>
      <c r="H1" s="276"/>
      <c r="J1" s="274" t="s">
        <v>736</v>
      </c>
      <c r="K1" s="275"/>
      <c r="L1" s="275"/>
      <c r="M1" s="275"/>
      <c r="N1" s="276"/>
      <c r="P1" s="277" t="s">
        <v>737</v>
      </c>
      <c r="Q1" s="277"/>
      <c r="R1" s="277"/>
      <c r="S1" s="277"/>
      <c r="T1" s="277"/>
    </row>
    <row r="2" spans="1:62" ht="15.75" customHeight="1" x14ac:dyDescent="0.2">
      <c r="D2" s="284" t="s">
        <v>715</v>
      </c>
      <c r="E2" s="285"/>
      <c r="F2" s="285"/>
      <c r="G2" s="285"/>
      <c r="H2" s="286"/>
      <c r="J2" s="287" t="s">
        <v>720</v>
      </c>
      <c r="K2" s="288"/>
      <c r="L2" s="288"/>
      <c r="M2" s="288"/>
      <c r="N2" s="289"/>
      <c r="P2" s="293" t="s">
        <v>731</v>
      </c>
      <c r="Q2" s="294"/>
      <c r="R2" s="297" t="s">
        <v>725</v>
      </c>
      <c r="S2" s="298"/>
      <c r="T2" s="299"/>
      <c r="V2" s="278" t="s">
        <v>722</v>
      </c>
      <c r="W2" s="279"/>
      <c r="X2" s="279"/>
      <c r="Y2" s="279"/>
      <c r="Z2" s="280"/>
      <c r="AB2" s="268" t="s">
        <v>729</v>
      </c>
      <c r="AC2" s="269"/>
      <c r="AD2" s="269"/>
      <c r="AE2" s="269"/>
      <c r="AF2" s="270"/>
      <c r="AH2" s="278" t="s">
        <v>730</v>
      </c>
      <c r="AI2" s="279"/>
      <c r="AJ2" s="279"/>
      <c r="AK2" s="279"/>
      <c r="AL2" s="280"/>
      <c r="AN2" s="268" t="s">
        <v>764</v>
      </c>
      <c r="AO2" s="269"/>
      <c r="AP2" s="269"/>
      <c r="AQ2" s="269"/>
      <c r="AR2" s="270"/>
      <c r="AT2" s="268" t="s">
        <v>765</v>
      </c>
      <c r="AU2" s="269"/>
      <c r="AV2" s="269"/>
      <c r="AW2" s="269"/>
      <c r="AX2" s="270"/>
      <c r="AZ2" s="318" t="s">
        <v>758</v>
      </c>
      <c r="BA2" s="319"/>
      <c r="BB2" s="319"/>
      <c r="BC2" s="319"/>
      <c r="BD2" s="320"/>
      <c r="BF2" s="318" t="s">
        <v>759</v>
      </c>
      <c r="BG2" s="319"/>
      <c r="BH2" s="319"/>
      <c r="BI2" s="319"/>
      <c r="BJ2" s="320"/>
    </row>
    <row r="3" spans="1:62" ht="15.75" customHeight="1" x14ac:dyDescent="0.2">
      <c r="A3" s="267" t="s">
        <v>810</v>
      </c>
      <c r="B3" s="267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290"/>
      <c r="K3" s="291"/>
      <c r="L3" s="291"/>
      <c r="M3" s="291"/>
      <c r="N3" s="292"/>
      <c r="P3" s="295"/>
      <c r="Q3" s="296"/>
      <c r="R3" s="300"/>
      <c r="S3" s="301"/>
      <c r="T3" s="302"/>
      <c r="V3" s="281"/>
      <c r="W3" s="282"/>
      <c r="X3" s="282"/>
      <c r="Y3" s="282"/>
      <c r="Z3" s="283"/>
      <c r="AB3" s="271"/>
      <c r="AC3" s="272"/>
      <c r="AD3" s="272"/>
      <c r="AE3" s="272"/>
      <c r="AF3" s="273"/>
      <c r="AH3" s="281"/>
      <c r="AI3" s="282"/>
      <c r="AJ3" s="282"/>
      <c r="AK3" s="282"/>
      <c r="AL3" s="283"/>
      <c r="AN3" s="271"/>
      <c r="AO3" s="272"/>
      <c r="AP3" s="272"/>
      <c r="AQ3" s="272"/>
      <c r="AR3" s="273"/>
      <c r="AT3" s="271"/>
      <c r="AU3" s="330"/>
      <c r="AV3" s="330"/>
      <c r="AW3" s="330"/>
      <c r="AX3" s="273"/>
      <c r="AZ3" s="321"/>
      <c r="BA3" s="322"/>
      <c r="BB3" s="322"/>
      <c r="BC3" s="322"/>
      <c r="BD3" s="323"/>
      <c r="BF3" s="321"/>
      <c r="BG3" s="322"/>
      <c r="BH3" s="322"/>
      <c r="BI3" s="322"/>
      <c r="BJ3" s="323"/>
    </row>
    <row r="4" spans="1:62" ht="15.75" customHeight="1" x14ac:dyDescent="0.2">
      <c r="A4" s="267"/>
      <c r="B4" s="267"/>
      <c r="D4" s="126"/>
      <c r="E4" s="129"/>
      <c r="F4" s="129"/>
      <c r="G4" s="129"/>
      <c r="H4" s="130"/>
      <c r="J4" s="290"/>
      <c r="K4" s="291"/>
      <c r="L4" s="291"/>
      <c r="M4" s="291"/>
      <c r="N4" s="292"/>
      <c r="P4" s="295"/>
      <c r="Q4" s="296"/>
      <c r="R4" s="303"/>
      <c r="S4" s="304"/>
      <c r="T4" s="305"/>
      <c r="V4" s="281"/>
      <c r="W4" s="282"/>
      <c r="X4" s="282"/>
      <c r="Y4" s="282"/>
      <c r="Z4" s="283"/>
      <c r="AB4" s="271"/>
      <c r="AC4" s="272"/>
      <c r="AD4" s="272"/>
      <c r="AE4" s="272"/>
      <c r="AF4" s="273"/>
      <c r="AH4" s="281"/>
      <c r="AI4" s="282"/>
      <c r="AJ4" s="282"/>
      <c r="AK4" s="282"/>
      <c r="AL4" s="283"/>
      <c r="AN4" s="271"/>
      <c r="AO4" s="272"/>
      <c r="AP4" s="272"/>
      <c r="AQ4" s="272"/>
      <c r="AR4" s="273"/>
      <c r="AT4" s="271"/>
      <c r="AU4" s="330"/>
      <c r="AV4" s="330"/>
      <c r="AW4" s="330"/>
      <c r="AX4" s="273"/>
      <c r="AZ4" s="321"/>
      <c r="BA4" s="322"/>
      <c r="BB4" s="322"/>
      <c r="BC4" s="322"/>
      <c r="BD4" s="323"/>
      <c r="BF4" s="321"/>
      <c r="BG4" s="322"/>
      <c r="BH4" s="322"/>
      <c r="BI4" s="322"/>
      <c r="BJ4" s="323"/>
    </row>
    <row r="5" spans="1:62" x14ac:dyDescent="0.2">
      <c r="A5" s="139" t="s">
        <v>721</v>
      </c>
      <c r="B5" s="139" t="s">
        <v>711</v>
      </c>
      <c r="D5" s="306" t="s">
        <v>573</v>
      </c>
      <c r="E5" s="307"/>
      <c r="F5" s="307"/>
      <c r="G5" s="307"/>
      <c r="H5" s="308"/>
      <c r="J5" s="309" t="s">
        <v>573</v>
      </c>
      <c r="K5" s="310"/>
      <c r="L5" s="310"/>
      <c r="M5" s="310"/>
      <c r="N5" s="311"/>
      <c r="O5" s="34"/>
      <c r="P5" s="306" t="s">
        <v>573</v>
      </c>
      <c r="Q5" s="307"/>
      <c r="R5" s="307"/>
      <c r="S5" s="307"/>
      <c r="T5" s="308"/>
      <c r="U5" s="34"/>
      <c r="V5" s="315" t="s">
        <v>573</v>
      </c>
      <c r="W5" s="316"/>
      <c r="X5" s="316"/>
      <c r="Y5" s="316"/>
      <c r="Z5" s="317"/>
      <c r="AB5" s="312" t="s">
        <v>573</v>
      </c>
      <c r="AC5" s="313"/>
      <c r="AD5" s="313"/>
      <c r="AE5" s="313"/>
      <c r="AF5" s="314"/>
      <c r="AH5" s="315" t="s">
        <v>573</v>
      </c>
      <c r="AI5" s="316"/>
      <c r="AJ5" s="316"/>
      <c r="AK5" s="316"/>
      <c r="AL5" s="317"/>
      <c r="AN5" s="312" t="s">
        <v>573</v>
      </c>
      <c r="AO5" s="313"/>
      <c r="AP5" s="313"/>
      <c r="AQ5" s="313"/>
      <c r="AR5" s="314"/>
      <c r="AT5" s="312" t="s">
        <v>573</v>
      </c>
      <c r="AU5" s="313"/>
      <c r="AV5" s="313"/>
      <c r="AW5" s="313"/>
      <c r="AX5" s="314"/>
      <c r="AZ5" s="324" t="s">
        <v>573</v>
      </c>
      <c r="BA5" s="325"/>
      <c r="BB5" s="325"/>
      <c r="BC5" s="325"/>
      <c r="BD5" s="326"/>
      <c r="BF5" s="327" t="s">
        <v>573</v>
      </c>
      <c r="BG5" s="328"/>
      <c r="BH5" s="328"/>
      <c r="BI5" s="328"/>
      <c r="BJ5" s="329"/>
    </row>
    <row r="6" spans="1:62" s="131" customFormat="1" x14ac:dyDescent="0.2">
      <c r="A6" s="140" t="s">
        <v>723</v>
      </c>
      <c r="B6" s="140" t="s">
        <v>727</v>
      </c>
      <c r="D6" s="132"/>
      <c r="E6" s="133" t="s">
        <v>716</v>
      </c>
      <c r="F6" s="133" t="s">
        <v>717</v>
      </c>
      <c r="G6" s="133" t="s">
        <v>718</v>
      </c>
      <c r="H6" s="134" t="s">
        <v>719</v>
      </c>
      <c r="J6" s="135"/>
      <c r="K6" s="136" t="s">
        <v>716</v>
      </c>
      <c r="L6" s="136" t="s">
        <v>717</v>
      </c>
      <c r="M6" s="136" t="s">
        <v>718</v>
      </c>
      <c r="N6" s="137" t="s">
        <v>719</v>
      </c>
      <c r="O6" s="138"/>
      <c r="P6" s="132"/>
      <c r="Q6" s="133" t="s">
        <v>716</v>
      </c>
      <c r="R6" s="133" t="s">
        <v>717</v>
      </c>
      <c r="S6" s="133" t="s">
        <v>718</v>
      </c>
      <c r="T6" s="134" t="s">
        <v>719</v>
      </c>
      <c r="U6" s="138"/>
      <c r="V6" s="135"/>
      <c r="W6" s="136" t="s">
        <v>716</v>
      </c>
      <c r="X6" s="136" t="s">
        <v>717</v>
      </c>
      <c r="Y6" s="136" t="s">
        <v>718</v>
      </c>
      <c r="Z6" s="137" t="s">
        <v>719</v>
      </c>
      <c r="AB6" s="132"/>
      <c r="AC6" s="133" t="s">
        <v>716</v>
      </c>
      <c r="AD6" s="133" t="s">
        <v>717</v>
      </c>
      <c r="AE6" s="133" t="s">
        <v>718</v>
      </c>
      <c r="AF6" s="134" t="s">
        <v>719</v>
      </c>
      <c r="AH6" s="135"/>
      <c r="AI6" s="136" t="s">
        <v>716</v>
      </c>
      <c r="AJ6" s="136" t="s">
        <v>717</v>
      </c>
      <c r="AK6" s="136" t="s">
        <v>718</v>
      </c>
      <c r="AL6" s="137" t="s">
        <v>719</v>
      </c>
      <c r="AN6" s="132"/>
      <c r="AO6" s="133" t="s">
        <v>716</v>
      </c>
      <c r="AP6" s="133" t="s">
        <v>717</v>
      </c>
      <c r="AQ6" s="133" t="s">
        <v>718</v>
      </c>
      <c r="AR6" s="134" t="s">
        <v>719</v>
      </c>
      <c r="AT6" s="132"/>
      <c r="AU6" s="133" t="s">
        <v>716</v>
      </c>
      <c r="AV6" s="133" t="s">
        <v>717</v>
      </c>
      <c r="AW6" s="133" t="s">
        <v>718</v>
      </c>
      <c r="AX6" s="134" t="s">
        <v>719</v>
      </c>
      <c r="AZ6" s="235"/>
      <c r="BA6" s="236" t="s">
        <v>716</v>
      </c>
      <c r="BB6" s="236" t="s">
        <v>717</v>
      </c>
      <c r="BC6" s="236" t="s">
        <v>718</v>
      </c>
      <c r="BD6" s="237" t="s">
        <v>719</v>
      </c>
      <c r="BF6" s="235"/>
      <c r="BG6" s="236" t="s">
        <v>716</v>
      </c>
      <c r="BH6" s="236" t="s">
        <v>717</v>
      </c>
      <c r="BI6" s="236" t="s">
        <v>718</v>
      </c>
      <c r="BJ6" s="237" t="s">
        <v>719</v>
      </c>
    </row>
    <row r="7" spans="1:62" x14ac:dyDescent="0.2">
      <c r="A7" s="139" t="s">
        <v>724</v>
      </c>
      <c r="B7" s="139" t="s">
        <v>728</v>
      </c>
      <c r="C7" s="2">
        <v>1</v>
      </c>
      <c r="D7" s="178" t="s">
        <v>55</v>
      </c>
      <c r="E7" s="244">
        <f ca="1">IF(K7*Q7*E$112&lt;'Summary Results'!M$2,'Summary Results'!M$2/E$112,K7*Q7)</f>
        <v>-5</v>
      </c>
      <c r="F7" s="244">
        <f ca="1">IF(L7*R7*F$112&lt;'Summary Results'!N$2,'Summary Results'!N$2/F$112,L7*R7)</f>
        <v>-65</v>
      </c>
      <c r="G7" s="244">
        <f ca="1">IF(M7*S7*G$112&lt;'Summary Results'!O$2,'Summary Results'!O$2/G$112,M7*S7)</f>
        <v>0</v>
      </c>
      <c r="H7" s="180">
        <f ca="1">IF(N7*T7*H$112&lt;'Summary Results'!P$2,'Summary Results'!P$2/H$112,N7*T7)</f>
        <v>-40</v>
      </c>
      <c r="I7" s="42"/>
      <c r="J7" s="175" t="s">
        <v>55</v>
      </c>
      <c r="K7" s="176">
        <f ca="1">IF(Q7&gt;0,IF(E$112&lt;&gt;0,1/E$112,1),1)</f>
        <v>1</v>
      </c>
      <c r="L7" s="176">
        <f t="shared" ref="L7:N70" ca="1" si="0">IF(R7&gt;0,IF(F$112&lt;&gt;0,1/F$112,1),1)</f>
        <v>1</v>
      </c>
      <c r="M7" s="176">
        <f t="shared" ca="1" si="0"/>
        <v>1</v>
      </c>
      <c r="N7" s="177">
        <f t="shared" ca="1" si="0"/>
        <v>1</v>
      </c>
      <c r="O7" s="42"/>
      <c r="P7" s="178" t="s">
        <v>55</v>
      </c>
      <c r="Q7" s="179">
        <f t="array" aca="1" ref="Q7:T110" ca="1">INDIRECT(R2,)</f>
        <v>-5</v>
      </c>
      <c r="R7" s="179">
        <f ca="1"/>
        <v>-65</v>
      </c>
      <c r="S7" s="179">
        <f ca="1"/>
        <v>0</v>
      </c>
      <c r="T7" s="180">
        <f ca="1"/>
        <v>-40</v>
      </c>
      <c r="U7" s="42"/>
      <c r="V7" s="175" t="s">
        <v>55</v>
      </c>
      <c r="W7" s="181">
        <v>-5</v>
      </c>
      <c r="X7" s="182"/>
      <c r="Y7" s="182"/>
      <c r="Z7" s="183"/>
      <c r="AA7" s="42"/>
      <c r="AB7" s="178" t="s">
        <v>55</v>
      </c>
      <c r="AC7" s="179">
        <v>-5</v>
      </c>
      <c r="AD7" s="184"/>
      <c r="AE7" s="184"/>
      <c r="AF7" s="185"/>
      <c r="AG7" s="42"/>
      <c r="AH7" s="175" t="s">
        <v>55</v>
      </c>
      <c r="AI7" s="181">
        <v>-5</v>
      </c>
      <c r="AJ7" s="182"/>
      <c r="AK7" s="182"/>
      <c r="AL7" s="183">
        <v>-40</v>
      </c>
      <c r="AM7" s="42"/>
      <c r="AN7" s="178" t="s">
        <v>55</v>
      </c>
      <c r="AO7" s="179">
        <v>-5</v>
      </c>
      <c r="AP7" s="179">
        <v>-65</v>
      </c>
      <c r="AQ7" s="179"/>
      <c r="AR7" s="180">
        <v>-40</v>
      </c>
      <c r="AT7" s="178" t="s">
        <v>55</v>
      </c>
      <c r="AU7" s="244">
        <f>VLOOKUP($AT7,[1]Scn1!Scn1_Q1_LR,MATCH(AU$6,[1]!Scn_CH,0),0)</f>
        <v>0</v>
      </c>
      <c r="AV7" s="244">
        <f>VLOOKUP($AT7,[1]Scn1!Scn1_Q1_LR,MATCH(AV$6,[1]!Scn_CH,0),0)</f>
        <v>0</v>
      </c>
      <c r="AW7" s="244">
        <f>VLOOKUP($AT7,[1]Scn1!Scn1_Q1_LR,MATCH(AW$6,[1]!Scn_CH,0),0)</f>
        <v>0</v>
      </c>
      <c r="AX7" s="180">
        <f>VLOOKUP($AT7,[1]Scn1!Scn1_Q1_LR,MATCH(AX$6,[1]!Scn_CH,0),0)</f>
        <v>0</v>
      </c>
      <c r="AZ7" s="238" t="s">
        <v>55</v>
      </c>
      <c r="BA7" s="239"/>
      <c r="BB7" s="239"/>
      <c r="BC7" s="239"/>
      <c r="BD7" s="240"/>
      <c r="BF7" s="238" t="s">
        <v>55</v>
      </c>
      <c r="BG7" s="239"/>
      <c r="BH7" s="239"/>
      <c r="BI7" s="239"/>
      <c r="BJ7" s="240"/>
    </row>
    <row r="8" spans="1:62" x14ac:dyDescent="0.2">
      <c r="A8" s="139" t="s">
        <v>725</v>
      </c>
      <c r="B8" s="139" t="s">
        <v>752</v>
      </c>
      <c r="C8" s="2">
        <v>2</v>
      </c>
      <c r="D8" s="178" t="s">
        <v>412</v>
      </c>
      <c r="E8" s="244">
        <f ca="1">IF(K8*Q8*E$112&lt;'Summary Results'!M$2,'Summary Results'!M$2/E$112,K8*Q8)</f>
        <v>-5</v>
      </c>
      <c r="F8" s="244">
        <f ca="1">IF(L8*R8*F$112&lt;'Summary Results'!N$2,'Summary Results'!N$2/F$112,L8*R8)</f>
        <v>-65</v>
      </c>
      <c r="G8" s="244">
        <f ca="1">IF(M8*S8*G$112&lt;'Summary Results'!O$2,'Summary Results'!O$2/G$112,M8*S8)</f>
        <v>0</v>
      </c>
      <c r="H8" s="180">
        <f ca="1">IF(N8*T8*H$112&lt;'Summary Results'!P$2,'Summary Results'!P$2/H$112,N8*T8)</f>
        <v>-40</v>
      </c>
      <c r="I8" s="42"/>
      <c r="J8" s="175" t="s">
        <v>412</v>
      </c>
      <c r="K8" s="176">
        <f t="shared" ref="K8:N71" ca="1" si="1">IF(Q8&gt;0,IF(E$112&lt;&gt;0,1/E$112,1),1)</f>
        <v>1</v>
      </c>
      <c r="L8" s="176">
        <f t="shared" ca="1" si="0"/>
        <v>1</v>
      </c>
      <c r="M8" s="176">
        <f t="shared" ca="1" si="0"/>
        <v>1</v>
      </c>
      <c r="N8" s="177">
        <f t="shared" ca="1" si="0"/>
        <v>1</v>
      </c>
      <c r="O8" s="42"/>
      <c r="P8" s="178" t="s">
        <v>412</v>
      </c>
      <c r="Q8" s="179">
        <f ca="1"/>
        <v>-5</v>
      </c>
      <c r="R8" s="179">
        <f ca="1"/>
        <v>-65</v>
      </c>
      <c r="S8" s="179">
        <f ca="1"/>
        <v>0</v>
      </c>
      <c r="T8" s="180">
        <f ca="1"/>
        <v>-40</v>
      </c>
      <c r="U8" s="42"/>
      <c r="V8" s="175" t="s">
        <v>412</v>
      </c>
      <c r="W8" s="181">
        <v>-5</v>
      </c>
      <c r="X8" s="182"/>
      <c r="Y8" s="182"/>
      <c r="Z8" s="183"/>
      <c r="AA8" s="42"/>
      <c r="AB8" s="178" t="s">
        <v>412</v>
      </c>
      <c r="AC8" s="179">
        <v>-5</v>
      </c>
      <c r="AD8" s="184"/>
      <c r="AE8" s="184"/>
      <c r="AF8" s="185"/>
      <c r="AG8" s="42"/>
      <c r="AH8" s="175" t="s">
        <v>412</v>
      </c>
      <c r="AI8" s="181">
        <v>-5</v>
      </c>
      <c r="AJ8" s="182"/>
      <c r="AK8" s="182"/>
      <c r="AL8" s="183">
        <v>-40</v>
      </c>
      <c r="AM8" s="42"/>
      <c r="AN8" s="178" t="s">
        <v>412</v>
      </c>
      <c r="AO8" s="179">
        <v>-5</v>
      </c>
      <c r="AP8" s="179">
        <v>-65</v>
      </c>
      <c r="AQ8" s="179"/>
      <c r="AR8" s="180">
        <v>-40</v>
      </c>
      <c r="AT8" s="178" t="s">
        <v>412</v>
      </c>
      <c r="AU8" s="244">
        <f>VLOOKUP($AT8,[1]Scn1!Scn1_Q1_LR,MATCH(AU$6,[1]!Scn_CH,0),0)</f>
        <v>0</v>
      </c>
      <c r="AV8" s="244">
        <f>VLOOKUP($AT8,[1]Scn1!Scn1_Q1_LR,MATCH(AV$6,[1]!Scn_CH,0),0)</f>
        <v>0</v>
      </c>
      <c r="AW8" s="244">
        <f>VLOOKUP($AT8,[1]Scn1!Scn1_Q1_LR,MATCH(AW$6,[1]!Scn_CH,0),0)</f>
        <v>0</v>
      </c>
      <c r="AX8" s="180">
        <f>VLOOKUP($AT8,[1]Scn1!Scn1_Q1_LR,MATCH(AX$6,[1]!Scn_CH,0),0)</f>
        <v>0</v>
      </c>
      <c r="AZ8" s="238" t="s">
        <v>412</v>
      </c>
      <c r="BA8" s="239"/>
      <c r="BB8" s="239"/>
      <c r="BC8" s="239"/>
      <c r="BD8" s="240"/>
      <c r="BF8" s="238" t="s">
        <v>412</v>
      </c>
      <c r="BG8" s="239"/>
      <c r="BH8" s="239"/>
      <c r="BI8" s="239"/>
      <c r="BJ8" s="240"/>
    </row>
    <row r="9" spans="1:62" x14ac:dyDescent="0.2">
      <c r="A9" s="139" t="s">
        <v>726</v>
      </c>
      <c r="B9" s="139" t="s">
        <v>760</v>
      </c>
      <c r="C9" s="2">
        <v>3</v>
      </c>
      <c r="D9" s="178" t="s">
        <v>56</v>
      </c>
      <c r="E9" s="244">
        <f ca="1">IF(K9*Q9*E$112&lt;'Summary Results'!M$2,'Summary Results'!M$2/E$112,K9*Q9)</f>
        <v>-5</v>
      </c>
      <c r="F9" s="244">
        <f ca="1">IF(L9*R9*F$112&lt;'Summary Results'!N$2,'Summary Results'!N$2/F$112,L9*R9)</f>
        <v>-65</v>
      </c>
      <c r="G9" s="244">
        <f ca="1">IF(M9*S9*G$112&lt;'Summary Results'!O$2,'Summary Results'!O$2/G$112,M9*S9)</f>
        <v>0</v>
      </c>
      <c r="H9" s="180">
        <f ca="1">IF(N9*T9*H$112&lt;'Summary Results'!P$2,'Summary Results'!P$2/H$112,N9*T9)</f>
        <v>-40</v>
      </c>
      <c r="I9" s="42"/>
      <c r="J9" s="175" t="s">
        <v>56</v>
      </c>
      <c r="K9" s="176">
        <f t="shared" ca="1" si="1"/>
        <v>1</v>
      </c>
      <c r="L9" s="176">
        <f t="shared" ca="1" si="0"/>
        <v>1</v>
      </c>
      <c r="M9" s="176">
        <f t="shared" ca="1" si="0"/>
        <v>1</v>
      </c>
      <c r="N9" s="177">
        <f t="shared" ca="1" si="0"/>
        <v>1</v>
      </c>
      <c r="O9" s="42"/>
      <c r="P9" s="178" t="s">
        <v>56</v>
      </c>
      <c r="Q9" s="179">
        <f ca="1"/>
        <v>-5</v>
      </c>
      <c r="R9" s="179">
        <f ca="1"/>
        <v>-65</v>
      </c>
      <c r="S9" s="179">
        <f ca="1"/>
        <v>0</v>
      </c>
      <c r="T9" s="180">
        <f ca="1"/>
        <v>-40</v>
      </c>
      <c r="U9" s="42"/>
      <c r="V9" s="175" t="s">
        <v>56</v>
      </c>
      <c r="W9" s="181">
        <v>-5</v>
      </c>
      <c r="X9" s="182"/>
      <c r="Y9" s="182"/>
      <c r="Z9" s="183"/>
      <c r="AA9" s="42"/>
      <c r="AB9" s="178" t="s">
        <v>56</v>
      </c>
      <c r="AC9" s="179">
        <v>-5</v>
      </c>
      <c r="AD9" s="184"/>
      <c r="AE9" s="184"/>
      <c r="AF9" s="185"/>
      <c r="AG9" s="42"/>
      <c r="AH9" s="175" t="s">
        <v>56</v>
      </c>
      <c r="AI9" s="181">
        <v>-5</v>
      </c>
      <c r="AJ9" s="182"/>
      <c r="AK9" s="182"/>
      <c r="AL9" s="183">
        <v>-40</v>
      </c>
      <c r="AM9" s="42"/>
      <c r="AN9" s="178" t="s">
        <v>56</v>
      </c>
      <c r="AO9" s="179">
        <v>-5</v>
      </c>
      <c r="AP9" s="179">
        <v>-65</v>
      </c>
      <c r="AQ9" s="179"/>
      <c r="AR9" s="180">
        <v>-40</v>
      </c>
      <c r="AT9" s="178" t="s">
        <v>56</v>
      </c>
      <c r="AU9" s="244">
        <f>VLOOKUP($AT9,[1]Scn1!Scn1_Q1_LR,MATCH(AU$6,[1]!Scn_CH,0),0)</f>
        <v>0</v>
      </c>
      <c r="AV9" s="244">
        <f>VLOOKUP($AT9,[1]Scn1!Scn1_Q1_LR,MATCH(AV$6,[1]!Scn_CH,0),0)</f>
        <v>0</v>
      </c>
      <c r="AW9" s="244">
        <f>VLOOKUP($AT9,[1]Scn1!Scn1_Q1_LR,MATCH(AW$6,[1]!Scn_CH,0),0)</f>
        <v>0</v>
      </c>
      <c r="AX9" s="180">
        <f>VLOOKUP($AT9,[1]Scn1!Scn1_Q1_LR,MATCH(AX$6,[1]!Scn_CH,0),0)</f>
        <v>0</v>
      </c>
      <c r="AZ9" s="238" t="s">
        <v>56</v>
      </c>
      <c r="BA9" s="239"/>
      <c r="BB9" s="239"/>
      <c r="BC9" s="239"/>
      <c r="BD9" s="240"/>
      <c r="BF9" s="238" t="s">
        <v>56</v>
      </c>
      <c r="BG9" s="239"/>
      <c r="BH9" s="239"/>
      <c r="BI9" s="239"/>
      <c r="BJ9" s="240"/>
    </row>
    <row r="10" spans="1:62" x14ac:dyDescent="0.2">
      <c r="A10" s="139" t="s">
        <v>761</v>
      </c>
      <c r="B10" s="245" t="s">
        <v>762</v>
      </c>
      <c r="C10" s="2">
        <v>4</v>
      </c>
      <c r="D10" s="178" t="s">
        <v>57</v>
      </c>
      <c r="E10" s="244">
        <f ca="1">IF(K10*Q10*E$112&lt;'Summary Results'!M$2,'Summary Results'!M$2/E$112,K10*Q10)</f>
        <v>-5</v>
      </c>
      <c r="F10" s="244">
        <f ca="1">IF(L10*R10*F$112&lt;'Summary Results'!N$2,'Summary Results'!N$2/F$112,L10*R10)</f>
        <v>-65</v>
      </c>
      <c r="G10" s="244">
        <f ca="1">IF(M10*S10*G$112&lt;'Summary Results'!O$2,'Summary Results'!O$2/G$112,M10*S10)</f>
        <v>0</v>
      </c>
      <c r="H10" s="180">
        <f ca="1">IF(N10*T10*H$112&lt;'Summary Results'!P$2,'Summary Results'!P$2/H$112,N10*T10)</f>
        <v>-40</v>
      </c>
      <c r="I10" s="42"/>
      <c r="J10" s="175" t="s">
        <v>57</v>
      </c>
      <c r="K10" s="176">
        <f t="shared" ca="1" si="1"/>
        <v>1</v>
      </c>
      <c r="L10" s="176">
        <f t="shared" ca="1" si="0"/>
        <v>1</v>
      </c>
      <c r="M10" s="176">
        <f t="shared" ca="1" si="0"/>
        <v>1</v>
      </c>
      <c r="N10" s="177">
        <f t="shared" ca="1" si="0"/>
        <v>1</v>
      </c>
      <c r="O10" s="42"/>
      <c r="P10" s="178" t="s">
        <v>57</v>
      </c>
      <c r="Q10" s="179">
        <f ca="1"/>
        <v>-5</v>
      </c>
      <c r="R10" s="179">
        <f ca="1"/>
        <v>-65</v>
      </c>
      <c r="S10" s="179">
        <f ca="1"/>
        <v>0</v>
      </c>
      <c r="T10" s="180">
        <f ca="1"/>
        <v>-40</v>
      </c>
      <c r="U10" s="42"/>
      <c r="V10" s="175" t="s">
        <v>57</v>
      </c>
      <c r="W10" s="181">
        <v>-5</v>
      </c>
      <c r="X10" s="182"/>
      <c r="Y10" s="182"/>
      <c r="Z10" s="183"/>
      <c r="AA10" s="42"/>
      <c r="AB10" s="178" t="s">
        <v>57</v>
      </c>
      <c r="AC10" s="179">
        <v>-5</v>
      </c>
      <c r="AD10" s="184"/>
      <c r="AE10" s="184"/>
      <c r="AF10" s="185"/>
      <c r="AG10" s="42"/>
      <c r="AH10" s="175" t="s">
        <v>57</v>
      </c>
      <c r="AI10" s="181">
        <v>-5</v>
      </c>
      <c r="AJ10" s="182"/>
      <c r="AK10" s="182"/>
      <c r="AL10" s="183">
        <v>-40</v>
      </c>
      <c r="AM10" s="42"/>
      <c r="AN10" s="178" t="s">
        <v>57</v>
      </c>
      <c r="AO10" s="179">
        <v>-5</v>
      </c>
      <c r="AP10" s="179">
        <v>-65</v>
      </c>
      <c r="AQ10" s="179"/>
      <c r="AR10" s="180">
        <v>-40</v>
      </c>
      <c r="AT10" s="178" t="s">
        <v>57</v>
      </c>
      <c r="AU10" s="244">
        <f>VLOOKUP($AT10,[1]Scn1!Scn1_Q1_LR,MATCH(AU$6,[1]!Scn_CH,0),0)</f>
        <v>0</v>
      </c>
      <c r="AV10" s="244">
        <f>VLOOKUP($AT10,[1]Scn1!Scn1_Q1_LR,MATCH(AV$6,[1]!Scn_CH,0),0)</f>
        <v>0</v>
      </c>
      <c r="AW10" s="244">
        <f>VLOOKUP($AT10,[1]Scn1!Scn1_Q1_LR,MATCH(AW$6,[1]!Scn_CH,0),0)</f>
        <v>0</v>
      </c>
      <c r="AX10" s="180">
        <f>VLOOKUP($AT10,[1]Scn1!Scn1_Q1_LR,MATCH(AX$6,[1]!Scn_CH,0),0)</f>
        <v>0</v>
      </c>
      <c r="AZ10" s="238" t="s">
        <v>57</v>
      </c>
      <c r="BA10" s="239"/>
      <c r="BB10" s="239"/>
      <c r="BC10" s="239"/>
      <c r="BD10" s="240"/>
      <c r="BF10" s="238" t="s">
        <v>57</v>
      </c>
      <c r="BG10" s="239"/>
      <c r="BH10" s="239"/>
      <c r="BI10" s="239"/>
      <c r="BJ10" s="240"/>
    </row>
    <row r="11" spans="1:62" x14ac:dyDescent="0.2">
      <c r="A11" s="139" t="s">
        <v>763</v>
      </c>
      <c r="B11" s="245" t="s">
        <v>762</v>
      </c>
      <c r="C11" s="2">
        <v>5</v>
      </c>
      <c r="D11" s="178" t="s">
        <v>58</v>
      </c>
      <c r="E11" s="244">
        <f ca="1">IF(K11*Q11*E$112&lt;'Summary Results'!M$2,'Summary Results'!M$2/E$112,K11*Q11)</f>
        <v>0</v>
      </c>
      <c r="F11" s="244">
        <f ca="1">IF(L11*R11*F$112&lt;'Summary Results'!N$2,'Summary Results'!N$2/F$112,L11*R11)</f>
        <v>-65</v>
      </c>
      <c r="G11" s="244">
        <f ca="1">IF(M11*S11*G$112&lt;'Summary Results'!O$2,'Summary Results'!O$2/G$112,M11*S11)</f>
        <v>0</v>
      </c>
      <c r="H11" s="180">
        <f ca="1">IF(N11*T11*H$112&lt;'Summary Results'!P$2,'Summary Results'!P$2/H$112,N11*T11)</f>
        <v>-40</v>
      </c>
      <c r="I11" s="42"/>
      <c r="J11" s="175" t="s">
        <v>58</v>
      </c>
      <c r="K11" s="176">
        <f t="shared" ca="1" si="1"/>
        <v>1</v>
      </c>
      <c r="L11" s="176">
        <f t="shared" ca="1" si="0"/>
        <v>1</v>
      </c>
      <c r="M11" s="176">
        <f t="shared" ca="1" si="0"/>
        <v>1</v>
      </c>
      <c r="N11" s="177">
        <f t="shared" ca="1" si="0"/>
        <v>1</v>
      </c>
      <c r="O11" s="42"/>
      <c r="P11" s="178" t="s">
        <v>58</v>
      </c>
      <c r="Q11" s="179">
        <f ca="1"/>
        <v>0</v>
      </c>
      <c r="R11" s="179">
        <f ca="1"/>
        <v>-65</v>
      </c>
      <c r="S11" s="179">
        <f ca="1"/>
        <v>0</v>
      </c>
      <c r="T11" s="180">
        <f ca="1"/>
        <v>-40</v>
      </c>
      <c r="U11" s="42"/>
      <c r="V11" s="175" t="s">
        <v>58</v>
      </c>
      <c r="W11" s="181"/>
      <c r="X11" s="182"/>
      <c r="Y11" s="182"/>
      <c r="Z11" s="183">
        <v>-40</v>
      </c>
      <c r="AA11" s="42"/>
      <c r="AB11" s="178" t="s">
        <v>58</v>
      </c>
      <c r="AC11" s="179"/>
      <c r="AD11" s="184"/>
      <c r="AE11" s="184"/>
      <c r="AF11" s="185">
        <v>-40</v>
      </c>
      <c r="AG11" s="42"/>
      <c r="AH11" s="175" t="s">
        <v>58</v>
      </c>
      <c r="AI11" s="181"/>
      <c r="AJ11" s="182"/>
      <c r="AK11" s="182"/>
      <c r="AL11" s="183">
        <v>-40</v>
      </c>
      <c r="AM11" s="42"/>
      <c r="AN11" s="178" t="s">
        <v>58</v>
      </c>
      <c r="AO11" s="179"/>
      <c r="AP11" s="179">
        <v>-65</v>
      </c>
      <c r="AQ11" s="179"/>
      <c r="AR11" s="180">
        <v>-40</v>
      </c>
      <c r="AT11" s="178" t="s">
        <v>58</v>
      </c>
      <c r="AU11" s="244">
        <f>VLOOKUP($AT11,[1]Scn1!Scn1_Q1_LR,MATCH(AU$6,[1]!Scn_CH,0),0)</f>
        <v>0</v>
      </c>
      <c r="AV11" s="244">
        <f>VLOOKUP($AT11,[1]Scn1!Scn1_Q1_LR,MATCH(AV$6,[1]!Scn_CH,0),0)</f>
        <v>0</v>
      </c>
      <c r="AW11" s="244">
        <f>VLOOKUP($AT11,[1]Scn1!Scn1_Q1_LR,MATCH(AW$6,[1]!Scn_CH,0),0)</f>
        <v>0</v>
      </c>
      <c r="AX11" s="180">
        <f>VLOOKUP($AT11,[1]Scn1!Scn1_Q1_LR,MATCH(AX$6,[1]!Scn_CH,0),0)</f>
        <v>0</v>
      </c>
      <c r="AZ11" s="238" t="s">
        <v>58</v>
      </c>
      <c r="BA11" s="239"/>
      <c r="BB11" s="239"/>
      <c r="BC11" s="239"/>
      <c r="BD11" s="240"/>
      <c r="BF11" s="238" t="s">
        <v>58</v>
      </c>
      <c r="BG11" s="239"/>
      <c r="BH11" s="239"/>
      <c r="BI11" s="239"/>
      <c r="BJ11" s="240"/>
    </row>
    <row r="12" spans="1:62" x14ac:dyDescent="0.2">
      <c r="A12" s="139"/>
      <c r="B12" s="139"/>
      <c r="C12" s="2">
        <v>6</v>
      </c>
      <c r="D12" s="178" t="s">
        <v>59</v>
      </c>
      <c r="E12" s="244">
        <f ca="1">IF(K12*Q12*E$112&lt;'Summary Results'!M$2,'Summary Results'!M$2/E$112,K12*Q12)</f>
        <v>0</v>
      </c>
      <c r="F12" s="244">
        <f ca="1">IF(L12*R12*F$112&lt;'Summary Results'!N$2,'Summary Results'!N$2/F$112,L12*R12)</f>
        <v>-65</v>
      </c>
      <c r="G12" s="244">
        <f ca="1">IF(M12*S12*G$112&lt;'Summary Results'!O$2,'Summary Results'!O$2/G$112,M12*S12)</f>
        <v>0</v>
      </c>
      <c r="H12" s="180">
        <f ca="1">IF(N12*T12*H$112&lt;'Summary Results'!P$2,'Summary Results'!P$2/H$112,N12*T12)</f>
        <v>-40</v>
      </c>
      <c r="I12" s="42"/>
      <c r="J12" s="175" t="s">
        <v>59</v>
      </c>
      <c r="K12" s="176">
        <f t="shared" ca="1" si="1"/>
        <v>1</v>
      </c>
      <c r="L12" s="176">
        <f t="shared" ca="1" si="0"/>
        <v>1</v>
      </c>
      <c r="M12" s="176">
        <f t="shared" ca="1" si="0"/>
        <v>1</v>
      </c>
      <c r="N12" s="177">
        <f t="shared" ca="1" si="0"/>
        <v>1</v>
      </c>
      <c r="O12" s="42"/>
      <c r="P12" s="178" t="s">
        <v>59</v>
      </c>
      <c r="Q12" s="179">
        <f ca="1"/>
        <v>0</v>
      </c>
      <c r="R12" s="179">
        <f ca="1"/>
        <v>-65</v>
      </c>
      <c r="S12" s="179">
        <f ca="1"/>
        <v>0</v>
      </c>
      <c r="T12" s="180">
        <f ca="1"/>
        <v>-40</v>
      </c>
      <c r="U12" s="42"/>
      <c r="V12" s="175" t="s">
        <v>59</v>
      </c>
      <c r="W12" s="181"/>
      <c r="X12" s="182"/>
      <c r="Y12" s="182"/>
      <c r="Z12" s="183">
        <v>-40</v>
      </c>
      <c r="AA12" s="42"/>
      <c r="AB12" s="178" t="s">
        <v>59</v>
      </c>
      <c r="AC12" s="179"/>
      <c r="AD12" s="184"/>
      <c r="AE12" s="184"/>
      <c r="AF12" s="185">
        <v>-40</v>
      </c>
      <c r="AG12" s="42"/>
      <c r="AH12" s="175" t="s">
        <v>59</v>
      </c>
      <c r="AI12" s="181"/>
      <c r="AJ12" s="182"/>
      <c r="AK12" s="182"/>
      <c r="AL12" s="183">
        <v>-40</v>
      </c>
      <c r="AM12" s="42"/>
      <c r="AN12" s="178" t="s">
        <v>59</v>
      </c>
      <c r="AO12" s="179"/>
      <c r="AP12" s="179">
        <v>-65</v>
      </c>
      <c r="AQ12" s="179"/>
      <c r="AR12" s="180">
        <v>-40</v>
      </c>
      <c r="AT12" s="178" t="s">
        <v>59</v>
      </c>
      <c r="AU12" s="244">
        <f>VLOOKUP($AT12,[1]Scn1!Scn1_Q1_LR,MATCH(AU$6,[1]!Scn_CH,0),0)</f>
        <v>0</v>
      </c>
      <c r="AV12" s="244">
        <f>VLOOKUP($AT12,[1]Scn1!Scn1_Q1_LR,MATCH(AV$6,[1]!Scn_CH,0),0)</f>
        <v>0</v>
      </c>
      <c r="AW12" s="244">
        <f>VLOOKUP($AT12,[1]Scn1!Scn1_Q1_LR,MATCH(AW$6,[1]!Scn_CH,0),0)</f>
        <v>0</v>
      </c>
      <c r="AX12" s="180">
        <f>VLOOKUP($AT12,[1]Scn1!Scn1_Q1_LR,MATCH(AX$6,[1]!Scn_CH,0),0)</f>
        <v>0</v>
      </c>
      <c r="AZ12" s="238" t="s">
        <v>59</v>
      </c>
      <c r="BA12" s="239"/>
      <c r="BB12" s="239"/>
      <c r="BC12" s="239"/>
      <c r="BD12" s="240"/>
      <c r="BF12" s="238" t="s">
        <v>59</v>
      </c>
      <c r="BG12" s="239"/>
      <c r="BH12" s="239"/>
      <c r="BI12" s="239"/>
      <c r="BJ12" s="240"/>
    </row>
    <row r="13" spans="1:62" x14ac:dyDescent="0.2">
      <c r="A13" s="139"/>
      <c r="B13" s="139"/>
      <c r="C13" s="2">
        <v>7</v>
      </c>
      <c r="D13" s="178" t="s">
        <v>60</v>
      </c>
      <c r="E13" s="244">
        <f ca="1">IF(K13*Q13*E$112&lt;'Summary Results'!M$2,'Summary Results'!M$2/E$112,K13*Q13)</f>
        <v>0</v>
      </c>
      <c r="F13" s="244">
        <f ca="1">IF(L13*R13*F$112&lt;'Summary Results'!N$2,'Summary Results'!N$2/F$112,L13*R13)</f>
        <v>-65</v>
      </c>
      <c r="G13" s="244">
        <f ca="1">IF(M13*S13*G$112&lt;'Summary Results'!O$2,'Summary Results'!O$2/G$112,M13*S13)</f>
        <v>0</v>
      </c>
      <c r="H13" s="180">
        <f ca="1">IF(N13*T13*H$112&lt;'Summary Results'!P$2,'Summary Results'!P$2/H$112,N13*T13)</f>
        <v>-40</v>
      </c>
      <c r="I13" s="42"/>
      <c r="J13" s="175" t="s">
        <v>60</v>
      </c>
      <c r="K13" s="176">
        <f t="shared" ca="1" si="1"/>
        <v>1</v>
      </c>
      <c r="L13" s="176">
        <f t="shared" ca="1" si="0"/>
        <v>1</v>
      </c>
      <c r="M13" s="176">
        <f t="shared" ca="1" si="0"/>
        <v>1</v>
      </c>
      <c r="N13" s="177">
        <f t="shared" ca="1" si="0"/>
        <v>1</v>
      </c>
      <c r="O13" s="42"/>
      <c r="P13" s="178" t="s">
        <v>60</v>
      </c>
      <c r="Q13" s="179">
        <f ca="1"/>
        <v>0</v>
      </c>
      <c r="R13" s="179">
        <f ca="1"/>
        <v>-65</v>
      </c>
      <c r="S13" s="179">
        <f ca="1"/>
        <v>0</v>
      </c>
      <c r="T13" s="180">
        <f ca="1"/>
        <v>-40</v>
      </c>
      <c r="U13" s="42"/>
      <c r="V13" s="175" t="s">
        <v>60</v>
      </c>
      <c r="W13" s="181"/>
      <c r="X13" s="182"/>
      <c r="Y13" s="182"/>
      <c r="Z13" s="183">
        <v>-40</v>
      </c>
      <c r="AA13" s="42"/>
      <c r="AB13" s="178" t="s">
        <v>60</v>
      </c>
      <c r="AC13" s="179"/>
      <c r="AD13" s="184"/>
      <c r="AE13" s="184"/>
      <c r="AF13" s="185">
        <v>-40</v>
      </c>
      <c r="AG13" s="42"/>
      <c r="AH13" s="175" t="s">
        <v>60</v>
      </c>
      <c r="AI13" s="181"/>
      <c r="AJ13" s="182"/>
      <c r="AK13" s="182"/>
      <c r="AL13" s="183">
        <v>-40</v>
      </c>
      <c r="AM13" s="42"/>
      <c r="AN13" s="178" t="s">
        <v>60</v>
      </c>
      <c r="AO13" s="179"/>
      <c r="AP13" s="179">
        <v>-65</v>
      </c>
      <c r="AQ13" s="179"/>
      <c r="AR13" s="180">
        <v>-40</v>
      </c>
      <c r="AT13" s="178" t="s">
        <v>60</v>
      </c>
      <c r="AU13" s="244">
        <f>VLOOKUP($AT13,[1]Scn1!Scn1_Q1_LR,MATCH(AU$6,[1]!Scn_CH,0),0)</f>
        <v>0</v>
      </c>
      <c r="AV13" s="244">
        <f>VLOOKUP($AT13,[1]Scn1!Scn1_Q1_LR,MATCH(AV$6,[1]!Scn_CH,0),0)</f>
        <v>0</v>
      </c>
      <c r="AW13" s="244">
        <f>VLOOKUP($AT13,[1]Scn1!Scn1_Q1_LR,MATCH(AW$6,[1]!Scn_CH,0),0)</f>
        <v>0</v>
      </c>
      <c r="AX13" s="180">
        <f>VLOOKUP($AT13,[1]Scn1!Scn1_Q1_LR,MATCH(AX$6,[1]!Scn_CH,0),0)</f>
        <v>0</v>
      </c>
      <c r="AZ13" s="238" t="s">
        <v>60</v>
      </c>
      <c r="BA13" s="239"/>
      <c r="BB13" s="239"/>
      <c r="BC13" s="239"/>
      <c r="BD13" s="240"/>
      <c r="BF13" s="238" t="s">
        <v>60</v>
      </c>
      <c r="BG13" s="239"/>
      <c r="BH13" s="239"/>
      <c r="BI13" s="239"/>
      <c r="BJ13" s="240"/>
    </row>
    <row r="14" spans="1:62" x14ac:dyDescent="0.2">
      <c r="C14" s="2">
        <v>8</v>
      </c>
      <c r="D14" s="178" t="s">
        <v>74</v>
      </c>
      <c r="E14" s="244">
        <f ca="1">IF(K14*Q14*E$112&lt;'Summary Results'!M$2,'Summary Results'!M$2/E$112,K14*Q14)</f>
        <v>0</v>
      </c>
      <c r="F14" s="244">
        <f ca="1">IF(L14*R14*F$112&lt;'Summary Results'!N$2,'Summary Results'!N$2/F$112,L14*R14)</f>
        <v>-65</v>
      </c>
      <c r="G14" s="244">
        <f ca="1">IF(M14*S14*G$112&lt;'Summary Results'!O$2,'Summary Results'!O$2/G$112,M14*S14)</f>
        <v>0</v>
      </c>
      <c r="H14" s="180">
        <f ca="1">IF(N14*T14*H$112&lt;'Summary Results'!P$2,'Summary Results'!P$2/H$112,N14*T14)</f>
        <v>-40</v>
      </c>
      <c r="I14" s="42"/>
      <c r="J14" s="175" t="s">
        <v>74</v>
      </c>
      <c r="K14" s="176">
        <f t="shared" ca="1" si="1"/>
        <v>1</v>
      </c>
      <c r="L14" s="176">
        <f t="shared" ca="1" si="0"/>
        <v>1</v>
      </c>
      <c r="M14" s="176">
        <f t="shared" ca="1" si="0"/>
        <v>1</v>
      </c>
      <c r="N14" s="177">
        <f t="shared" ca="1" si="0"/>
        <v>1</v>
      </c>
      <c r="O14" s="42"/>
      <c r="P14" s="178" t="s">
        <v>74</v>
      </c>
      <c r="Q14" s="179">
        <f ca="1"/>
        <v>0</v>
      </c>
      <c r="R14" s="179">
        <f ca="1"/>
        <v>-65</v>
      </c>
      <c r="S14" s="179">
        <f ca="1"/>
        <v>0</v>
      </c>
      <c r="T14" s="180">
        <f ca="1"/>
        <v>-40</v>
      </c>
      <c r="U14" s="42"/>
      <c r="V14" s="175" t="s">
        <v>74</v>
      </c>
      <c r="W14" s="181"/>
      <c r="X14" s="182"/>
      <c r="Y14" s="182"/>
      <c r="Z14" s="183">
        <v>-40</v>
      </c>
      <c r="AA14" s="42"/>
      <c r="AB14" s="178" t="s">
        <v>74</v>
      </c>
      <c r="AC14" s="179"/>
      <c r="AD14" s="184"/>
      <c r="AE14" s="184"/>
      <c r="AF14" s="185">
        <v>-40</v>
      </c>
      <c r="AG14" s="42"/>
      <c r="AH14" s="175" t="s">
        <v>74</v>
      </c>
      <c r="AI14" s="181"/>
      <c r="AJ14" s="182"/>
      <c r="AK14" s="182"/>
      <c r="AL14" s="183">
        <v>-40</v>
      </c>
      <c r="AM14" s="42"/>
      <c r="AN14" s="178" t="s">
        <v>74</v>
      </c>
      <c r="AO14" s="179"/>
      <c r="AP14" s="179">
        <v>-65</v>
      </c>
      <c r="AQ14" s="179"/>
      <c r="AR14" s="180">
        <v>-40</v>
      </c>
      <c r="AT14" s="178" t="s">
        <v>74</v>
      </c>
      <c r="AU14" s="244">
        <f>VLOOKUP($AT14,[1]Scn1!Scn1_Q1_LR,MATCH(AU$6,[1]!Scn_CH,0),0)</f>
        <v>0</v>
      </c>
      <c r="AV14" s="244">
        <f>VLOOKUP($AT14,[1]Scn1!Scn1_Q1_LR,MATCH(AV$6,[1]!Scn_CH,0),0)</f>
        <v>0</v>
      </c>
      <c r="AW14" s="244">
        <f>VLOOKUP($AT14,[1]Scn1!Scn1_Q1_LR,MATCH(AW$6,[1]!Scn_CH,0),0)</f>
        <v>0</v>
      </c>
      <c r="AX14" s="180">
        <f>VLOOKUP($AT14,[1]Scn1!Scn1_Q1_LR,MATCH(AX$6,[1]!Scn_CH,0),0)</f>
        <v>0</v>
      </c>
      <c r="AZ14" s="238" t="s">
        <v>74</v>
      </c>
      <c r="BA14" s="239"/>
      <c r="BB14" s="239"/>
      <c r="BC14" s="239"/>
      <c r="BD14" s="240"/>
      <c r="BF14" s="238" t="s">
        <v>74</v>
      </c>
      <c r="BG14" s="239"/>
      <c r="BH14" s="239"/>
      <c r="BI14" s="239"/>
      <c r="BJ14" s="240"/>
    </row>
    <row r="15" spans="1:62" outlineLevel="1" x14ac:dyDescent="0.2">
      <c r="C15" s="2">
        <v>9</v>
      </c>
      <c r="D15" s="178" t="s">
        <v>413</v>
      </c>
      <c r="E15" s="244">
        <f ca="1">IF(K15*Q15*E$112&lt;'Summary Results'!M$2,'Summary Results'!M$2/E$112,K15*Q15)</f>
        <v>0</v>
      </c>
      <c r="F15" s="244">
        <f ca="1">IF(L15*R15*F$112&lt;'Summary Results'!N$2,'Summary Results'!N$2/F$112,L15*R15)</f>
        <v>-65</v>
      </c>
      <c r="G15" s="244">
        <f ca="1">IF(M15*S15*G$112&lt;'Summary Results'!O$2,'Summary Results'!O$2/G$112,M15*S15)</f>
        <v>0</v>
      </c>
      <c r="H15" s="180">
        <f ca="1">IF(N15*T15*H$112&lt;'Summary Results'!P$2,'Summary Results'!P$2/H$112,N15*T15)</f>
        <v>-40</v>
      </c>
      <c r="I15" s="42"/>
      <c r="J15" s="175" t="s">
        <v>413</v>
      </c>
      <c r="K15" s="176">
        <f t="shared" ca="1" si="1"/>
        <v>1</v>
      </c>
      <c r="L15" s="176">
        <f t="shared" ca="1" si="0"/>
        <v>1</v>
      </c>
      <c r="M15" s="176">
        <f t="shared" ca="1" si="0"/>
        <v>1</v>
      </c>
      <c r="N15" s="177">
        <f t="shared" ca="1" si="0"/>
        <v>1</v>
      </c>
      <c r="O15" s="42"/>
      <c r="P15" s="178" t="s">
        <v>413</v>
      </c>
      <c r="Q15" s="179">
        <f ca="1"/>
        <v>0</v>
      </c>
      <c r="R15" s="179">
        <f ca="1"/>
        <v>-65</v>
      </c>
      <c r="S15" s="179">
        <f ca="1"/>
        <v>0</v>
      </c>
      <c r="T15" s="180">
        <f ca="1"/>
        <v>-40</v>
      </c>
      <c r="U15" s="42"/>
      <c r="V15" s="175" t="s">
        <v>413</v>
      </c>
      <c r="W15" s="181"/>
      <c r="X15" s="182"/>
      <c r="Y15" s="182"/>
      <c r="Z15" s="183">
        <v>-40</v>
      </c>
      <c r="AA15" s="42"/>
      <c r="AB15" s="178" t="s">
        <v>413</v>
      </c>
      <c r="AC15" s="179"/>
      <c r="AD15" s="184"/>
      <c r="AE15" s="184"/>
      <c r="AF15" s="185">
        <v>-40</v>
      </c>
      <c r="AG15" s="42"/>
      <c r="AH15" s="175" t="s">
        <v>413</v>
      </c>
      <c r="AI15" s="181"/>
      <c r="AJ15" s="182"/>
      <c r="AK15" s="182"/>
      <c r="AL15" s="183">
        <v>-40</v>
      </c>
      <c r="AM15" s="42"/>
      <c r="AN15" s="178" t="s">
        <v>413</v>
      </c>
      <c r="AO15" s="179"/>
      <c r="AP15" s="179">
        <v>-65</v>
      </c>
      <c r="AQ15" s="179"/>
      <c r="AR15" s="180">
        <v>-40</v>
      </c>
      <c r="AT15" s="178" t="s">
        <v>413</v>
      </c>
      <c r="AU15" s="244">
        <f>VLOOKUP($AT15,[1]Scn1!Scn1_Q1_LR,MATCH(AU$6,[1]!Scn_CH,0),0)</f>
        <v>0</v>
      </c>
      <c r="AV15" s="244">
        <f>VLOOKUP($AT15,[1]Scn1!Scn1_Q1_LR,MATCH(AV$6,[1]!Scn_CH,0),0)</f>
        <v>0</v>
      </c>
      <c r="AW15" s="244">
        <f>VLOOKUP($AT15,[1]Scn1!Scn1_Q1_LR,MATCH(AW$6,[1]!Scn_CH,0),0)</f>
        <v>0</v>
      </c>
      <c r="AX15" s="180">
        <f>VLOOKUP($AT15,[1]Scn1!Scn1_Q1_LR,MATCH(AX$6,[1]!Scn_CH,0),0)</f>
        <v>0</v>
      </c>
      <c r="AZ15" s="238" t="s">
        <v>413</v>
      </c>
      <c r="BA15" s="239"/>
      <c r="BB15" s="239"/>
      <c r="BC15" s="239"/>
      <c r="BD15" s="240"/>
      <c r="BF15" s="238" t="s">
        <v>413</v>
      </c>
      <c r="BG15" s="239"/>
      <c r="BH15" s="239"/>
      <c r="BI15" s="239"/>
      <c r="BJ15" s="240"/>
    </row>
    <row r="16" spans="1:62" outlineLevel="1" x14ac:dyDescent="0.2">
      <c r="C16" s="2">
        <v>10</v>
      </c>
      <c r="D16" s="178" t="s">
        <v>414</v>
      </c>
      <c r="E16" s="244">
        <f ca="1">IF(K16*Q16*E$112&lt;'Summary Results'!M$2,'Summary Results'!M$2/E$112,K16*Q16)</f>
        <v>-25</v>
      </c>
      <c r="F16" s="244">
        <f ca="1">IF(L16*R16*F$112&lt;'Summary Results'!N$2,'Summary Results'!N$2/F$112,L16*R16)</f>
        <v>-65</v>
      </c>
      <c r="G16" s="244">
        <f ca="1">IF(M16*S16*G$112&lt;'Summary Results'!O$2,'Summary Results'!O$2/G$112,M16*S16)</f>
        <v>0</v>
      </c>
      <c r="H16" s="180">
        <f ca="1">IF(N16*T16*H$112&lt;'Summary Results'!P$2,'Summary Results'!P$2/H$112,N16*T16)</f>
        <v>-50</v>
      </c>
      <c r="I16" s="42"/>
      <c r="J16" s="175" t="s">
        <v>414</v>
      </c>
      <c r="K16" s="176">
        <f t="shared" ca="1" si="1"/>
        <v>1</v>
      </c>
      <c r="L16" s="176">
        <f t="shared" ca="1" si="0"/>
        <v>1</v>
      </c>
      <c r="M16" s="176">
        <f t="shared" ca="1" si="0"/>
        <v>1</v>
      </c>
      <c r="N16" s="177">
        <f t="shared" ca="1" si="0"/>
        <v>1</v>
      </c>
      <c r="O16" s="42"/>
      <c r="P16" s="178" t="s">
        <v>414</v>
      </c>
      <c r="Q16" s="179">
        <f ca="1"/>
        <v>-25</v>
      </c>
      <c r="R16" s="179">
        <f ca="1"/>
        <v>-65</v>
      </c>
      <c r="S16" s="179">
        <f ca="1"/>
        <v>0</v>
      </c>
      <c r="T16" s="180">
        <f ca="1"/>
        <v>-50</v>
      </c>
      <c r="U16" s="42"/>
      <c r="V16" s="175" t="s">
        <v>414</v>
      </c>
      <c r="W16" s="181">
        <v>-20</v>
      </c>
      <c r="X16" s="182"/>
      <c r="Y16" s="182"/>
      <c r="Z16" s="183"/>
      <c r="AA16" s="42"/>
      <c r="AB16" s="178" t="s">
        <v>414</v>
      </c>
      <c r="AC16" s="179">
        <v>-25</v>
      </c>
      <c r="AD16" s="184"/>
      <c r="AE16" s="184"/>
      <c r="AF16" s="185"/>
      <c r="AG16" s="42"/>
      <c r="AH16" s="175" t="s">
        <v>414</v>
      </c>
      <c r="AI16" s="181">
        <v>-25</v>
      </c>
      <c r="AJ16" s="182"/>
      <c r="AK16" s="182"/>
      <c r="AL16" s="183">
        <v>-50</v>
      </c>
      <c r="AM16" s="42"/>
      <c r="AN16" s="178" t="s">
        <v>414</v>
      </c>
      <c r="AO16" s="179">
        <v>-25</v>
      </c>
      <c r="AP16" s="179">
        <v>-65</v>
      </c>
      <c r="AQ16" s="179"/>
      <c r="AR16" s="180">
        <v>-50</v>
      </c>
      <c r="AT16" s="178" t="s">
        <v>414</v>
      </c>
      <c r="AU16" s="244">
        <f>VLOOKUP($AT16,[1]Scn1!Scn1_Q1_LR,MATCH(AU$6,[1]!Scn_CH,0),0)</f>
        <v>0</v>
      </c>
      <c r="AV16" s="244">
        <f>VLOOKUP($AT16,[1]Scn1!Scn1_Q1_LR,MATCH(AV$6,[1]!Scn_CH,0),0)</f>
        <v>0</v>
      </c>
      <c r="AW16" s="244">
        <f>VLOOKUP($AT16,[1]Scn1!Scn1_Q1_LR,MATCH(AW$6,[1]!Scn_CH,0),0)</f>
        <v>0</v>
      </c>
      <c r="AX16" s="180">
        <f>VLOOKUP($AT16,[1]Scn1!Scn1_Q1_LR,MATCH(AX$6,[1]!Scn_CH,0),0)</f>
        <v>0</v>
      </c>
      <c r="AZ16" s="238" t="s">
        <v>414</v>
      </c>
      <c r="BA16" s="239"/>
      <c r="BB16" s="239"/>
      <c r="BC16" s="239"/>
      <c r="BD16" s="240"/>
      <c r="BF16" s="238" t="s">
        <v>414</v>
      </c>
      <c r="BG16" s="239"/>
      <c r="BH16" s="239"/>
      <c r="BI16" s="239"/>
      <c r="BJ16" s="240"/>
    </row>
    <row r="17" spans="3:62" outlineLevel="1" x14ac:dyDescent="0.2">
      <c r="C17" s="2">
        <v>11</v>
      </c>
      <c r="D17" s="178" t="s">
        <v>415</v>
      </c>
      <c r="E17" s="244">
        <f ca="1">IF(K17*Q17*E$112&lt;'Summary Results'!M$2,'Summary Results'!M$2/E$112,K17*Q17)</f>
        <v>-25</v>
      </c>
      <c r="F17" s="244">
        <f ca="1">IF(L17*R17*F$112&lt;'Summary Results'!N$2,'Summary Results'!N$2/F$112,L17*R17)</f>
        <v>-65</v>
      </c>
      <c r="G17" s="244">
        <f ca="1">IF(M17*S17*G$112&lt;'Summary Results'!O$2,'Summary Results'!O$2/G$112,M17*S17)</f>
        <v>0</v>
      </c>
      <c r="H17" s="180">
        <f ca="1">IF(N17*T17*H$112&lt;'Summary Results'!P$2,'Summary Results'!P$2/H$112,N17*T17)</f>
        <v>-50</v>
      </c>
      <c r="I17" s="42"/>
      <c r="J17" s="175" t="s">
        <v>415</v>
      </c>
      <c r="K17" s="176">
        <f t="shared" ca="1" si="1"/>
        <v>1</v>
      </c>
      <c r="L17" s="176">
        <f t="shared" ca="1" si="0"/>
        <v>1</v>
      </c>
      <c r="M17" s="176">
        <f t="shared" ca="1" si="0"/>
        <v>1</v>
      </c>
      <c r="N17" s="177">
        <f t="shared" ca="1" si="0"/>
        <v>1</v>
      </c>
      <c r="O17" s="42"/>
      <c r="P17" s="178" t="s">
        <v>415</v>
      </c>
      <c r="Q17" s="179">
        <f ca="1"/>
        <v>-25</v>
      </c>
      <c r="R17" s="179">
        <f ca="1"/>
        <v>-65</v>
      </c>
      <c r="S17" s="179">
        <f ca="1"/>
        <v>0</v>
      </c>
      <c r="T17" s="180">
        <f ca="1"/>
        <v>-50</v>
      </c>
      <c r="U17" s="42"/>
      <c r="V17" s="175" t="s">
        <v>415</v>
      </c>
      <c r="W17" s="181">
        <v>-20</v>
      </c>
      <c r="X17" s="182"/>
      <c r="Y17" s="182"/>
      <c r="Z17" s="183"/>
      <c r="AA17" s="42"/>
      <c r="AB17" s="178" t="s">
        <v>415</v>
      </c>
      <c r="AC17" s="179">
        <v>-25</v>
      </c>
      <c r="AD17" s="184"/>
      <c r="AE17" s="184"/>
      <c r="AF17" s="185"/>
      <c r="AG17" s="42"/>
      <c r="AH17" s="175" t="s">
        <v>415</v>
      </c>
      <c r="AI17" s="181">
        <v>-25</v>
      </c>
      <c r="AJ17" s="182"/>
      <c r="AK17" s="182"/>
      <c r="AL17" s="183">
        <v>-50</v>
      </c>
      <c r="AM17" s="42"/>
      <c r="AN17" s="178" t="s">
        <v>415</v>
      </c>
      <c r="AO17" s="179">
        <v>-25</v>
      </c>
      <c r="AP17" s="179">
        <v>-65</v>
      </c>
      <c r="AQ17" s="179"/>
      <c r="AR17" s="180">
        <v>-50</v>
      </c>
      <c r="AT17" s="178" t="s">
        <v>415</v>
      </c>
      <c r="AU17" s="244">
        <f>VLOOKUP($AT17,[1]Scn1!Scn1_Q1_LR,MATCH(AU$6,[1]!Scn_CH,0),0)</f>
        <v>0</v>
      </c>
      <c r="AV17" s="244">
        <f>VLOOKUP($AT17,[1]Scn1!Scn1_Q1_LR,MATCH(AV$6,[1]!Scn_CH,0),0)</f>
        <v>0</v>
      </c>
      <c r="AW17" s="244">
        <f>VLOOKUP($AT17,[1]Scn1!Scn1_Q1_LR,MATCH(AW$6,[1]!Scn_CH,0),0)</f>
        <v>0</v>
      </c>
      <c r="AX17" s="180">
        <f>VLOOKUP($AT17,[1]Scn1!Scn1_Q1_LR,MATCH(AX$6,[1]!Scn_CH,0),0)</f>
        <v>0</v>
      </c>
      <c r="AZ17" s="238" t="s">
        <v>415</v>
      </c>
      <c r="BA17" s="239"/>
      <c r="BB17" s="239"/>
      <c r="BC17" s="239"/>
      <c r="BD17" s="240"/>
      <c r="BF17" s="238" t="s">
        <v>415</v>
      </c>
      <c r="BG17" s="239"/>
      <c r="BH17" s="239"/>
      <c r="BI17" s="239"/>
      <c r="BJ17" s="240"/>
    </row>
    <row r="18" spans="3:62" outlineLevel="1" x14ac:dyDescent="0.2">
      <c r="C18" s="2">
        <v>12</v>
      </c>
      <c r="D18" s="178" t="s">
        <v>416</v>
      </c>
      <c r="E18" s="244">
        <f ca="1">IF(K18*Q18*E$112&lt;'Summary Results'!M$2,'Summary Results'!M$2/E$112,K18*Q18)</f>
        <v>-25</v>
      </c>
      <c r="F18" s="244">
        <f ca="1">IF(L18*R18*F$112&lt;'Summary Results'!N$2,'Summary Results'!N$2/F$112,L18*R18)</f>
        <v>-65</v>
      </c>
      <c r="G18" s="244">
        <f ca="1">IF(M18*S18*G$112&lt;'Summary Results'!O$2,'Summary Results'!O$2/G$112,M18*S18)</f>
        <v>0</v>
      </c>
      <c r="H18" s="180">
        <f ca="1">IF(N18*T18*H$112&lt;'Summary Results'!P$2,'Summary Results'!P$2/H$112,N18*T18)</f>
        <v>-50</v>
      </c>
      <c r="I18" s="42"/>
      <c r="J18" s="175" t="s">
        <v>416</v>
      </c>
      <c r="K18" s="176">
        <f t="shared" ca="1" si="1"/>
        <v>1</v>
      </c>
      <c r="L18" s="176">
        <f t="shared" ca="1" si="0"/>
        <v>1</v>
      </c>
      <c r="M18" s="176">
        <f t="shared" ca="1" si="0"/>
        <v>1</v>
      </c>
      <c r="N18" s="177">
        <f t="shared" ca="1" si="0"/>
        <v>1</v>
      </c>
      <c r="O18" s="42"/>
      <c r="P18" s="178" t="s">
        <v>416</v>
      </c>
      <c r="Q18" s="179">
        <f ca="1"/>
        <v>-25</v>
      </c>
      <c r="R18" s="179">
        <f ca="1"/>
        <v>-65</v>
      </c>
      <c r="S18" s="179">
        <f ca="1"/>
        <v>0</v>
      </c>
      <c r="T18" s="180">
        <f ca="1"/>
        <v>-50</v>
      </c>
      <c r="U18" s="42"/>
      <c r="V18" s="175" t="s">
        <v>416</v>
      </c>
      <c r="W18" s="181">
        <v>-20</v>
      </c>
      <c r="X18" s="182"/>
      <c r="Y18" s="182"/>
      <c r="Z18" s="183"/>
      <c r="AA18" s="42"/>
      <c r="AB18" s="178" t="s">
        <v>416</v>
      </c>
      <c r="AC18" s="179">
        <v>-25</v>
      </c>
      <c r="AD18" s="184"/>
      <c r="AE18" s="184"/>
      <c r="AF18" s="185"/>
      <c r="AG18" s="42"/>
      <c r="AH18" s="175" t="s">
        <v>416</v>
      </c>
      <c r="AI18" s="181">
        <v>-25</v>
      </c>
      <c r="AJ18" s="182"/>
      <c r="AK18" s="182"/>
      <c r="AL18" s="183">
        <v>-50</v>
      </c>
      <c r="AM18" s="42"/>
      <c r="AN18" s="178" t="s">
        <v>416</v>
      </c>
      <c r="AO18" s="179">
        <v>-25</v>
      </c>
      <c r="AP18" s="179">
        <v>-65</v>
      </c>
      <c r="AQ18" s="179"/>
      <c r="AR18" s="180">
        <v>-50</v>
      </c>
      <c r="AT18" s="178" t="s">
        <v>416</v>
      </c>
      <c r="AU18" s="244">
        <f>VLOOKUP($AT18,[1]Scn1!Scn1_Q1_LR,MATCH(AU$6,[1]!Scn_CH,0),0)</f>
        <v>0</v>
      </c>
      <c r="AV18" s="244">
        <f>VLOOKUP($AT18,[1]Scn1!Scn1_Q1_LR,MATCH(AV$6,[1]!Scn_CH,0),0)</f>
        <v>0</v>
      </c>
      <c r="AW18" s="244">
        <f>VLOOKUP($AT18,[1]Scn1!Scn1_Q1_LR,MATCH(AW$6,[1]!Scn_CH,0),0)</f>
        <v>0</v>
      </c>
      <c r="AX18" s="180">
        <f>VLOOKUP($AT18,[1]Scn1!Scn1_Q1_LR,MATCH(AX$6,[1]!Scn_CH,0),0)</f>
        <v>0</v>
      </c>
      <c r="AZ18" s="238" t="s">
        <v>416</v>
      </c>
      <c r="BA18" s="239"/>
      <c r="BB18" s="239"/>
      <c r="BC18" s="239"/>
      <c r="BD18" s="240"/>
      <c r="BF18" s="238" t="s">
        <v>416</v>
      </c>
      <c r="BG18" s="239"/>
      <c r="BH18" s="239"/>
      <c r="BI18" s="239"/>
      <c r="BJ18" s="240"/>
    </row>
    <row r="19" spans="3:62" outlineLevel="1" x14ac:dyDescent="0.2">
      <c r="C19" s="2">
        <v>13</v>
      </c>
      <c r="D19" s="178" t="s">
        <v>417</v>
      </c>
      <c r="E19" s="244">
        <f ca="1">IF(K19*Q19*E$112&lt;'Summary Results'!M$2,'Summary Results'!M$2/E$112,K19*Q19)</f>
        <v>-25</v>
      </c>
      <c r="F19" s="244">
        <f ca="1">IF(L19*R19*F$112&lt;'Summary Results'!N$2,'Summary Results'!N$2/F$112,L19*R19)</f>
        <v>-65</v>
      </c>
      <c r="G19" s="244">
        <f ca="1">IF(M19*S19*G$112&lt;'Summary Results'!O$2,'Summary Results'!O$2/G$112,M19*S19)</f>
        <v>0</v>
      </c>
      <c r="H19" s="180">
        <f ca="1">IF(N19*T19*H$112&lt;'Summary Results'!P$2,'Summary Results'!P$2/H$112,N19*T19)</f>
        <v>-50</v>
      </c>
      <c r="I19" s="42"/>
      <c r="J19" s="175" t="s">
        <v>417</v>
      </c>
      <c r="K19" s="176">
        <f t="shared" ca="1" si="1"/>
        <v>1</v>
      </c>
      <c r="L19" s="176">
        <f t="shared" ca="1" si="0"/>
        <v>1</v>
      </c>
      <c r="M19" s="176">
        <f t="shared" ca="1" si="0"/>
        <v>1</v>
      </c>
      <c r="N19" s="177">
        <f t="shared" ca="1" si="0"/>
        <v>1</v>
      </c>
      <c r="O19" s="42"/>
      <c r="P19" s="178" t="s">
        <v>417</v>
      </c>
      <c r="Q19" s="179">
        <f ca="1"/>
        <v>-25</v>
      </c>
      <c r="R19" s="179">
        <f ca="1"/>
        <v>-65</v>
      </c>
      <c r="S19" s="179">
        <f ca="1"/>
        <v>0</v>
      </c>
      <c r="T19" s="180">
        <f ca="1"/>
        <v>-50</v>
      </c>
      <c r="U19" s="42"/>
      <c r="V19" s="175" t="s">
        <v>417</v>
      </c>
      <c r="W19" s="181">
        <v>-20</v>
      </c>
      <c r="X19" s="182"/>
      <c r="Y19" s="182"/>
      <c r="Z19" s="183"/>
      <c r="AA19" s="42"/>
      <c r="AB19" s="178" t="s">
        <v>417</v>
      </c>
      <c r="AC19" s="179">
        <v>-25</v>
      </c>
      <c r="AD19" s="184"/>
      <c r="AE19" s="184"/>
      <c r="AF19" s="185"/>
      <c r="AG19" s="42"/>
      <c r="AH19" s="175" t="s">
        <v>417</v>
      </c>
      <c r="AI19" s="181">
        <v>-25</v>
      </c>
      <c r="AJ19" s="182"/>
      <c r="AK19" s="182"/>
      <c r="AL19" s="183">
        <v>-50</v>
      </c>
      <c r="AM19" s="42"/>
      <c r="AN19" s="178" t="s">
        <v>417</v>
      </c>
      <c r="AO19" s="179">
        <v>-25</v>
      </c>
      <c r="AP19" s="179">
        <v>-65</v>
      </c>
      <c r="AQ19" s="179"/>
      <c r="AR19" s="180">
        <v>-50</v>
      </c>
      <c r="AT19" s="178" t="s">
        <v>417</v>
      </c>
      <c r="AU19" s="244">
        <f>VLOOKUP($AT19,[1]Scn1!Scn1_Q1_LR,MATCH(AU$6,[1]!Scn_CH,0),0)</f>
        <v>0</v>
      </c>
      <c r="AV19" s="244">
        <f>VLOOKUP($AT19,[1]Scn1!Scn1_Q1_LR,MATCH(AV$6,[1]!Scn_CH,0),0)</f>
        <v>0</v>
      </c>
      <c r="AW19" s="244">
        <f>VLOOKUP($AT19,[1]Scn1!Scn1_Q1_LR,MATCH(AW$6,[1]!Scn_CH,0),0)</f>
        <v>0</v>
      </c>
      <c r="AX19" s="180">
        <f>VLOOKUP($AT19,[1]Scn1!Scn1_Q1_LR,MATCH(AX$6,[1]!Scn_CH,0),0)</f>
        <v>0</v>
      </c>
      <c r="AZ19" s="238" t="s">
        <v>417</v>
      </c>
      <c r="BA19" s="239"/>
      <c r="BB19" s="239"/>
      <c r="BC19" s="239"/>
      <c r="BD19" s="240"/>
      <c r="BF19" s="238" t="s">
        <v>417</v>
      </c>
      <c r="BG19" s="239"/>
      <c r="BH19" s="239"/>
      <c r="BI19" s="239"/>
      <c r="BJ19" s="240"/>
    </row>
    <row r="20" spans="3:62" outlineLevel="1" x14ac:dyDescent="0.2">
      <c r="C20" s="2">
        <v>14</v>
      </c>
      <c r="D20" s="178" t="s">
        <v>418</v>
      </c>
      <c r="E20" s="244">
        <f ca="1">IF(K20*Q20*E$112&lt;'Summary Results'!M$2,'Summary Results'!M$2/E$112,K20*Q20)</f>
        <v>-25</v>
      </c>
      <c r="F20" s="244">
        <f ca="1">IF(L20*R20*F$112&lt;'Summary Results'!N$2,'Summary Results'!N$2/F$112,L20*R20)</f>
        <v>-65</v>
      </c>
      <c r="G20" s="244">
        <f ca="1">IF(M20*S20*G$112&lt;'Summary Results'!O$2,'Summary Results'!O$2/G$112,M20*S20)</f>
        <v>0</v>
      </c>
      <c r="H20" s="180">
        <f ca="1">IF(N20*T20*H$112&lt;'Summary Results'!P$2,'Summary Results'!P$2/H$112,N20*T20)</f>
        <v>-50</v>
      </c>
      <c r="I20" s="42"/>
      <c r="J20" s="175" t="s">
        <v>418</v>
      </c>
      <c r="K20" s="176">
        <f t="shared" ca="1" si="1"/>
        <v>1</v>
      </c>
      <c r="L20" s="176">
        <f t="shared" ca="1" si="0"/>
        <v>1</v>
      </c>
      <c r="M20" s="176">
        <f t="shared" ca="1" si="0"/>
        <v>1</v>
      </c>
      <c r="N20" s="177">
        <f t="shared" ca="1" si="0"/>
        <v>1</v>
      </c>
      <c r="O20" s="42"/>
      <c r="P20" s="178" t="s">
        <v>418</v>
      </c>
      <c r="Q20" s="179">
        <f ca="1"/>
        <v>-25</v>
      </c>
      <c r="R20" s="179">
        <f ca="1"/>
        <v>-65</v>
      </c>
      <c r="S20" s="179">
        <f ca="1"/>
        <v>0</v>
      </c>
      <c r="T20" s="180">
        <f ca="1"/>
        <v>-50</v>
      </c>
      <c r="U20" s="42"/>
      <c r="V20" s="175" t="s">
        <v>418</v>
      </c>
      <c r="W20" s="181">
        <v>-20</v>
      </c>
      <c r="X20" s="182"/>
      <c r="Y20" s="182"/>
      <c r="Z20" s="183"/>
      <c r="AA20" s="42"/>
      <c r="AB20" s="178" t="s">
        <v>418</v>
      </c>
      <c r="AC20" s="179">
        <v>-25</v>
      </c>
      <c r="AD20" s="184"/>
      <c r="AE20" s="184"/>
      <c r="AF20" s="185"/>
      <c r="AG20" s="42"/>
      <c r="AH20" s="175" t="s">
        <v>418</v>
      </c>
      <c r="AI20" s="181">
        <v>-25</v>
      </c>
      <c r="AJ20" s="182"/>
      <c r="AK20" s="182"/>
      <c r="AL20" s="183">
        <v>-50</v>
      </c>
      <c r="AM20" s="42"/>
      <c r="AN20" s="178" t="s">
        <v>418</v>
      </c>
      <c r="AO20" s="179">
        <v>-25</v>
      </c>
      <c r="AP20" s="179">
        <v>-65</v>
      </c>
      <c r="AQ20" s="179"/>
      <c r="AR20" s="180">
        <v>-50</v>
      </c>
      <c r="AT20" s="178" t="s">
        <v>418</v>
      </c>
      <c r="AU20" s="244">
        <f>VLOOKUP($AT20,[1]Scn1!Scn1_Q1_LR,MATCH(AU$6,[1]!Scn_CH,0),0)</f>
        <v>0</v>
      </c>
      <c r="AV20" s="244">
        <f>VLOOKUP($AT20,[1]Scn1!Scn1_Q1_LR,MATCH(AV$6,[1]!Scn_CH,0),0)</f>
        <v>0</v>
      </c>
      <c r="AW20" s="244">
        <f>VLOOKUP($AT20,[1]Scn1!Scn1_Q1_LR,MATCH(AW$6,[1]!Scn_CH,0),0)</f>
        <v>0</v>
      </c>
      <c r="AX20" s="180">
        <f>VLOOKUP($AT20,[1]Scn1!Scn1_Q1_LR,MATCH(AX$6,[1]!Scn_CH,0),0)</f>
        <v>0</v>
      </c>
      <c r="AZ20" s="238" t="s">
        <v>418</v>
      </c>
      <c r="BA20" s="239"/>
      <c r="BB20" s="239"/>
      <c r="BC20" s="239"/>
      <c r="BD20" s="240"/>
      <c r="BF20" s="238" t="s">
        <v>418</v>
      </c>
      <c r="BG20" s="239"/>
      <c r="BH20" s="239"/>
      <c r="BI20" s="239"/>
      <c r="BJ20" s="240"/>
    </row>
    <row r="21" spans="3:62" outlineLevel="1" x14ac:dyDescent="0.2">
      <c r="C21" s="2">
        <v>15</v>
      </c>
      <c r="D21" s="178" t="s">
        <v>419</v>
      </c>
      <c r="E21" s="244">
        <f ca="1">IF(K21*Q21*E$112&lt;'Summary Results'!M$2,'Summary Results'!M$2/E$112,K21*Q21)</f>
        <v>-25</v>
      </c>
      <c r="F21" s="244">
        <f ca="1">IF(L21*R21*F$112&lt;'Summary Results'!N$2,'Summary Results'!N$2/F$112,L21*R21)</f>
        <v>-65</v>
      </c>
      <c r="G21" s="244">
        <f ca="1">IF(M21*S21*G$112&lt;'Summary Results'!O$2,'Summary Results'!O$2/G$112,M21*S21)</f>
        <v>0</v>
      </c>
      <c r="H21" s="180">
        <f ca="1">IF(N21*T21*H$112&lt;'Summary Results'!P$2,'Summary Results'!P$2/H$112,N21*T21)</f>
        <v>-50</v>
      </c>
      <c r="I21" s="42"/>
      <c r="J21" s="175" t="s">
        <v>419</v>
      </c>
      <c r="K21" s="176">
        <f t="shared" ca="1" si="1"/>
        <v>1</v>
      </c>
      <c r="L21" s="176">
        <f t="shared" ca="1" si="0"/>
        <v>1</v>
      </c>
      <c r="M21" s="176">
        <f t="shared" ca="1" si="0"/>
        <v>1</v>
      </c>
      <c r="N21" s="177">
        <f t="shared" ca="1" si="0"/>
        <v>1</v>
      </c>
      <c r="O21" s="42"/>
      <c r="P21" s="178" t="s">
        <v>419</v>
      </c>
      <c r="Q21" s="179">
        <f ca="1"/>
        <v>-25</v>
      </c>
      <c r="R21" s="179">
        <f ca="1"/>
        <v>-65</v>
      </c>
      <c r="S21" s="179">
        <f ca="1"/>
        <v>0</v>
      </c>
      <c r="T21" s="180">
        <f ca="1"/>
        <v>-50</v>
      </c>
      <c r="U21" s="42"/>
      <c r="V21" s="175" t="s">
        <v>419</v>
      </c>
      <c r="W21" s="181">
        <v>-20</v>
      </c>
      <c r="X21" s="182"/>
      <c r="Y21" s="182"/>
      <c r="Z21" s="183"/>
      <c r="AA21" s="42"/>
      <c r="AB21" s="178" t="s">
        <v>419</v>
      </c>
      <c r="AC21" s="179">
        <v>-25</v>
      </c>
      <c r="AD21" s="184"/>
      <c r="AE21" s="184"/>
      <c r="AF21" s="185"/>
      <c r="AG21" s="42"/>
      <c r="AH21" s="175" t="s">
        <v>419</v>
      </c>
      <c r="AI21" s="181">
        <v>-25</v>
      </c>
      <c r="AJ21" s="182"/>
      <c r="AK21" s="182"/>
      <c r="AL21" s="183">
        <v>-50</v>
      </c>
      <c r="AM21" s="42"/>
      <c r="AN21" s="178" t="s">
        <v>419</v>
      </c>
      <c r="AO21" s="179">
        <v>-25</v>
      </c>
      <c r="AP21" s="179">
        <v>-65</v>
      </c>
      <c r="AQ21" s="179"/>
      <c r="AR21" s="180">
        <v>-50</v>
      </c>
      <c r="AT21" s="178" t="s">
        <v>419</v>
      </c>
      <c r="AU21" s="244">
        <f>VLOOKUP($AT21,[1]Scn1!Scn1_Q1_LR,MATCH(AU$6,[1]!Scn_CH,0),0)</f>
        <v>0</v>
      </c>
      <c r="AV21" s="244">
        <f>VLOOKUP($AT21,[1]Scn1!Scn1_Q1_LR,MATCH(AV$6,[1]!Scn_CH,0),0)</f>
        <v>0</v>
      </c>
      <c r="AW21" s="244">
        <f>VLOOKUP($AT21,[1]Scn1!Scn1_Q1_LR,MATCH(AW$6,[1]!Scn_CH,0),0)</f>
        <v>0</v>
      </c>
      <c r="AX21" s="180">
        <f>VLOOKUP($AT21,[1]Scn1!Scn1_Q1_LR,MATCH(AX$6,[1]!Scn_CH,0),0)</f>
        <v>0</v>
      </c>
      <c r="AZ21" s="238" t="s">
        <v>419</v>
      </c>
      <c r="BA21" s="239"/>
      <c r="BB21" s="239"/>
      <c r="BC21" s="239"/>
      <c r="BD21" s="240"/>
      <c r="BF21" s="238" t="s">
        <v>419</v>
      </c>
      <c r="BG21" s="239"/>
      <c r="BH21" s="239"/>
      <c r="BI21" s="239"/>
      <c r="BJ21" s="240"/>
    </row>
    <row r="22" spans="3:62" outlineLevel="1" x14ac:dyDescent="0.2">
      <c r="C22" s="2">
        <v>16</v>
      </c>
      <c r="D22" s="178" t="s">
        <v>420</v>
      </c>
      <c r="E22" s="244">
        <f ca="1">IF(K22*Q22*E$112&lt;'Summary Results'!M$2,'Summary Results'!M$2/E$112,K22*Q22)</f>
        <v>-25</v>
      </c>
      <c r="F22" s="244">
        <f ca="1">IF(L22*R22*F$112&lt;'Summary Results'!N$2,'Summary Results'!N$2/F$112,L22*R22)</f>
        <v>-65</v>
      </c>
      <c r="G22" s="244">
        <f ca="1">IF(M22*S22*G$112&lt;'Summary Results'!O$2,'Summary Results'!O$2/G$112,M22*S22)</f>
        <v>0</v>
      </c>
      <c r="H22" s="180">
        <f ca="1">IF(N22*T22*H$112&lt;'Summary Results'!P$2,'Summary Results'!P$2/H$112,N22*T22)</f>
        <v>-50</v>
      </c>
      <c r="I22" s="42"/>
      <c r="J22" s="175" t="s">
        <v>420</v>
      </c>
      <c r="K22" s="176">
        <f t="shared" ca="1" si="1"/>
        <v>1</v>
      </c>
      <c r="L22" s="176">
        <f t="shared" ca="1" si="0"/>
        <v>1</v>
      </c>
      <c r="M22" s="176">
        <f t="shared" ca="1" si="0"/>
        <v>1</v>
      </c>
      <c r="N22" s="177">
        <f t="shared" ca="1" si="0"/>
        <v>1</v>
      </c>
      <c r="O22" s="42"/>
      <c r="P22" s="178" t="s">
        <v>420</v>
      </c>
      <c r="Q22" s="179">
        <f ca="1"/>
        <v>-25</v>
      </c>
      <c r="R22" s="179">
        <f ca="1"/>
        <v>-65</v>
      </c>
      <c r="S22" s="179">
        <f ca="1"/>
        <v>0</v>
      </c>
      <c r="T22" s="180">
        <f ca="1"/>
        <v>-50</v>
      </c>
      <c r="U22" s="42"/>
      <c r="V22" s="175" t="s">
        <v>420</v>
      </c>
      <c r="W22" s="181">
        <v>-20</v>
      </c>
      <c r="X22" s="182"/>
      <c r="Y22" s="182"/>
      <c r="Z22" s="183"/>
      <c r="AA22" s="42"/>
      <c r="AB22" s="178" t="s">
        <v>420</v>
      </c>
      <c r="AC22" s="179">
        <v>-25</v>
      </c>
      <c r="AD22" s="184"/>
      <c r="AE22" s="184"/>
      <c r="AF22" s="185"/>
      <c r="AG22" s="42"/>
      <c r="AH22" s="175" t="s">
        <v>420</v>
      </c>
      <c r="AI22" s="181">
        <v>-25</v>
      </c>
      <c r="AJ22" s="182"/>
      <c r="AK22" s="182"/>
      <c r="AL22" s="183">
        <v>-50</v>
      </c>
      <c r="AM22" s="42"/>
      <c r="AN22" s="178" t="s">
        <v>420</v>
      </c>
      <c r="AO22" s="179">
        <v>-25</v>
      </c>
      <c r="AP22" s="179">
        <v>-65</v>
      </c>
      <c r="AQ22" s="179"/>
      <c r="AR22" s="180">
        <v>-50</v>
      </c>
      <c r="AT22" s="178" t="s">
        <v>420</v>
      </c>
      <c r="AU22" s="244">
        <f>VLOOKUP($AT22,[1]Scn1!Scn1_Q1_LR,MATCH(AU$6,[1]!Scn_CH,0),0)</f>
        <v>0</v>
      </c>
      <c r="AV22" s="244">
        <f>VLOOKUP($AT22,[1]Scn1!Scn1_Q1_LR,MATCH(AV$6,[1]!Scn_CH,0),0)</f>
        <v>0</v>
      </c>
      <c r="AW22" s="244">
        <f>VLOOKUP($AT22,[1]Scn1!Scn1_Q1_LR,MATCH(AW$6,[1]!Scn_CH,0),0)</f>
        <v>0</v>
      </c>
      <c r="AX22" s="180">
        <f>VLOOKUP($AT22,[1]Scn1!Scn1_Q1_LR,MATCH(AX$6,[1]!Scn_CH,0),0)</f>
        <v>0</v>
      </c>
      <c r="AZ22" s="238" t="s">
        <v>420</v>
      </c>
      <c r="BA22" s="239"/>
      <c r="BB22" s="239"/>
      <c r="BC22" s="239"/>
      <c r="BD22" s="240"/>
      <c r="BF22" s="238" t="s">
        <v>420</v>
      </c>
      <c r="BG22" s="239"/>
      <c r="BH22" s="239"/>
      <c r="BI22" s="239"/>
      <c r="BJ22" s="240"/>
    </row>
    <row r="23" spans="3:62" outlineLevel="1" x14ac:dyDescent="0.2">
      <c r="C23" s="2">
        <v>17</v>
      </c>
      <c r="D23" s="178" t="s">
        <v>421</v>
      </c>
      <c r="E23" s="244">
        <f ca="1">IF(K23*Q23*E$112&lt;'Summary Results'!M$2,'Summary Results'!M$2/E$112,K23*Q23)</f>
        <v>-25</v>
      </c>
      <c r="F23" s="244">
        <f ca="1">IF(L23*R23*F$112&lt;'Summary Results'!N$2,'Summary Results'!N$2/F$112,L23*R23)</f>
        <v>-65</v>
      </c>
      <c r="G23" s="244">
        <f ca="1">IF(M23*S23*G$112&lt;'Summary Results'!O$2,'Summary Results'!O$2/G$112,M23*S23)</f>
        <v>0</v>
      </c>
      <c r="H23" s="180">
        <f ca="1">IF(N23*T23*H$112&lt;'Summary Results'!P$2,'Summary Results'!P$2/H$112,N23*T23)</f>
        <v>-50</v>
      </c>
      <c r="I23" s="42"/>
      <c r="J23" s="175" t="s">
        <v>421</v>
      </c>
      <c r="K23" s="176">
        <f t="shared" ca="1" si="1"/>
        <v>1</v>
      </c>
      <c r="L23" s="176">
        <f t="shared" ca="1" si="0"/>
        <v>1</v>
      </c>
      <c r="M23" s="176">
        <f t="shared" ca="1" si="0"/>
        <v>1</v>
      </c>
      <c r="N23" s="177">
        <f t="shared" ca="1" si="0"/>
        <v>1</v>
      </c>
      <c r="O23" s="42"/>
      <c r="P23" s="178" t="s">
        <v>421</v>
      </c>
      <c r="Q23" s="179">
        <f ca="1"/>
        <v>-25</v>
      </c>
      <c r="R23" s="179">
        <f ca="1"/>
        <v>-65</v>
      </c>
      <c r="S23" s="179">
        <f ca="1"/>
        <v>0</v>
      </c>
      <c r="T23" s="180">
        <f ca="1"/>
        <v>-50</v>
      </c>
      <c r="U23" s="42"/>
      <c r="V23" s="175" t="s">
        <v>421</v>
      </c>
      <c r="W23" s="181">
        <v>-20</v>
      </c>
      <c r="X23" s="182"/>
      <c r="Y23" s="182"/>
      <c r="Z23" s="183"/>
      <c r="AA23" s="42"/>
      <c r="AB23" s="178" t="s">
        <v>421</v>
      </c>
      <c r="AC23" s="179">
        <v>-25</v>
      </c>
      <c r="AD23" s="184"/>
      <c r="AE23" s="184"/>
      <c r="AF23" s="185"/>
      <c r="AG23" s="42"/>
      <c r="AH23" s="175" t="s">
        <v>421</v>
      </c>
      <c r="AI23" s="181">
        <v>-25</v>
      </c>
      <c r="AJ23" s="182"/>
      <c r="AK23" s="182"/>
      <c r="AL23" s="183">
        <v>-50</v>
      </c>
      <c r="AM23" s="42"/>
      <c r="AN23" s="178" t="s">
        <v>421</v>
      </c>
      <c r="AO23" s="179">
        <v>-25</v>
      </c>
      <c r="AP23" s="179">
        <v>-65</v>
      </c>
      <c r="AQ23" s="179"/>
      <c r="AR23" s="180">
        <v>-50</v>
      </c>
      <c r="AT23" s="178" t="s">
        <v>421</v>
      </c>
      <c r="AU23" s="244">
        <f>VLOOKUP($AT23,[1]Scn1!Scn1_Q1_LR,MATCH(AU$6,[1]!Scn_CH,0),0)</f>
        <v>0</v>
      </c>
      <c r="AV23" s="244">
        <f>VLOOKUP($AT23,[1]Scn1!Scn1_Q1_LR,MATCH(AV$6,[1]!Scn_CH,0),0)</f>
        <v>0</v>
      </c>
      <c r="AW23" s="244">
        <f>VLOOKUP($AT23,[1]Scn1!Scn1_Q1_LR,MATCH(AW$6,[1]!Scn_CH,0),0)</f>
        <v>0</v>
      </c>
      <c r="AX23" s="180">
        <f>VLOOKUP($AT23,[1]Scn1!Scn1_Q1_LR,MATCH(AX$6,[1]!Scn_CH,0),0)</f>
        <v>0</v>
      </c>
      <c r="AZ23" s="238" t="s">
        <v>421</v>
      </c>
      <c r="BA23" s="239"/>
      <c r="BB23" s="239"/>
      <c r="BC23" s="239"/>
      <c r="BD23" s="240"/>
      <c r="BF23" s="238" t="s">
        <v>421</v>
      </c>
      <c r="BG23" s="239"/>
      <c r="BH23" s="239"/>
      <c r="BI23" s="239"/>
      <c r="BJ23" s="240"/>
    </row>
    <row r="24" spans="3:62" outlineLevel="1" x14ac:dyDescent="0.2">
      <c r="C24" s="2">
        <v>18</v>
      </c>
      <c r="D24" s="178" t="s">
        <v>422</v>
      </c>
      <c r="E24" s="244">
        <f ca="1">IF(K24*Q24*E$112&lt;'Summary Results'!M$2,'Summary Results'!M$2/E$112,K24*Q24)</f>
        <v>-25</v>
      </c>
      <c r="F24" s="244">
        <f ca="1">IF(L24*R24*F$112&lt;'Summary Results'!N$2,'Summary Results'!N$2/F$112,L24*R24)</f>
        <v>-65</v>
      </c>
      <c r="G24" s="244">
        <f ca="1">IF(M24*S24*G$112&lt;'Summary Results'!O$2,'Summary Results'!O$2/G$112,M24*S24)</f>
        <v>0</v>
      </c>
      <c r="H24" s="180">
        <f ca="1">IF(N24*T24*H$112&lt;'Summary Results'!P$2,'Summary Results'!P$2/H$112,N24*T24)</f>
        <v>-50</v>
      </c>
      <c r="I24" s="42"/>
      <c r="J24" s="175" t="s">
        <v>422</v>
      </c>
      <c r="K24" s="176">
        <f t="shared" ca="1" si="1"/>
        <v>1</v>
      </c>
      <c r="L24" s="176">
        <f t="shared" ca="1" si="0"/>
        <v>1</v>
      </c>
      <c r="M24" s="176">
        <f t="shared" ca="1" si="0"/>
        <v>1</v>
      </c>
      <c r="N24" s="177">
        <f t="shared" ca="1" si="0"/>
        <v>1</v>
      </c>
      <c r="O24" s="42"/>
      <c r="P24" s="178" t="s">
        <v>422</v>
      </c>
      <c r="Q24" s="179">
        <f ca="1"/>
        <v>-25</v>
      </c>
      <c r="R24" s="179">
        <f ca="1"/>
        <v>-65</v>
      </c>
      <c r="S24" s="179">
        <f ca="1"/>
        <v>0</v>
      </c>
      <c r="T24" s="180">
        <f ca="1"/>
        <v>-50</v>
      </c>
      <c r="U24" s="42"/>
      <c r="V24" s="175" t="s">
        <v>422</v>
      </c>
      <c r="W24" s="181">
        <v>-20</v>
      </c>
      <c r="X24" s="182"/>
      <c r="Y24" s="182"/>
      <c r="Z24" s="183"/>
      <c r="AA24" s="42"/>
      <c r="AB24" s="178" t="s">
        <v>422</v>
      </c>
      <c r="AC24" s="179">
        <v>-25</v>
      </c>
      <c r="AD24" s="184"/>
      <c r="AE24" s="184"/>
      <c r="AF24" s="185"/>
      <c r="AG24" s="42"/>
      <c r="AH24" s="175" t="s">
        <v>422</v>
      </c>
      <c r="AI24" s="181">
        <v>-25</v>
      </c>
      <c r="AJ24" s="182"/>
      <c r="AK24" s="182"/>
      <c r="AL24" s="183">
        <v>-50</v>
      </c>
      <c r="AM24" s="42"/>
      <c r="AN24" s="178" t="s">
        <v>422</v>
      </c>
      <c r="AO24" s="179">
        <v>-25</v>
      </c>
      <c r="AP24" s="179">
        <v>-65</v>
      </c>
      <c r="AQ24" s="179"/>
      <c r="AR24" s="180">
        <v>-50</v>
      </c>
      <c r="AT24" s="178" t="s">
        <v>422</v>
      </c>
      <c r="AU24" s="244">
        <f>VLOOKUP($AT24,[1]Scn1!Scn1_Q1_LR,MATCH(AU$6,[1]!Scn_CH,0),0)</f>
        <v>0</v>
      </c>
      <c r="AV24" s="244">
        <f>VLOOKUP($AT24,[1]Scn1!Scn1_Q1_LR,MATCH(AV$6,[1]!Scn_CH,0),0)</f>
        <v>0</v>
      </c>
      <c r="AW24" s="244">
        <f>VLOOKUP($AT24,[1]Scn1!Scn1_Q1_LR,MATCH(AW$6,[1]!Scn_CH,0),0)</f>
        <v>0</v>
      </c>
      <c r="AX24" s="180">
        <f>VLOOKUP($AT24,[1]Scn1!Scn1_Q1_LR,MATCH(AX$6,[1]!Scn_CH,0),0)</f>
        <v>0</v>
      </c>
      <c r="AZ24" s="238" t="s">
        <v>422</v>
      </c>
      <c r="BA24" s="239"/>
      <c r="BB24" s="239"/>
      <c r="BC24" s="239"/>
      <c r="BD24" s="240"/>
      <c r="BF24" s="238" t="s">
        <v>422</v>
      </c>
      <c r="BG24" s="239"/>
      <c r="BH24" s="239"/>
      <c r="BI24" s="239"/>
      <c r="BJ24" s="240"/>
    </row>
    <row r="25" spans="3:62" outlineLevel="1" x14ac:dyDescent="0.2">
      <c r="C25" s="2">
        <v>19</v>
      </c>
      <c r="D25" s="178" t="s">
        <v>423</v>
      </c>
      <c r="E25" s="244">
        <f ca="1">IF(K25*Q25*E$112&lt;'Summary Results'!M$2,'Summary Results'!M$2/E$112,K25*Q25)</f>
        <v>-25</v>
      </c>
      <c r="F25" s="244">
        <f ca="1">IF(L25*R25*F$112&lt;'Summary Results'!N$2,'Summary Results'!N$2/F$112,L25*R25)</f>
        <v>-65</v>
      </c>
      <c r="G25" s="244">
        <f ca="1">IF(M25*S25*G$112&lt;'Summary Results'!O$2,'Summary Results'!O$2/G$112,M25*S25)</f>
        <v>0</v>
      </c>
      <c r="H25" s="180">
        <f ca="1">IF(N25*T25*H$112&lt;'Summary Results'!P$2,'Summary Results'!P$2/H$112,N25*T25)</f>
        <v>-50</v>
      </c>
      <c r="I25" s="42"/>
      <c r="J25" s="175" t="s">
        <v>423</v>
      </c>
      <c r="K25" s="176">
        <f t="shared" ca="1" si="1"/>
        <v>1</v>
      </c>
      <c r="L25" s="176">
        <f t="shared" ca="1" si="0"/>
        <v>1</v>
      </c>
      <c r="M25" s="176">
        <f t="shared" ca="1" si="0"/>
        <v>1</v>
      </c>
      <c r="N25" s="177">
        <f t="shared" ca="1" si="0"/>
        <v>1</v>
      </c>
      <c r="O25" s="42"/>
      <c r="P25" s="178" t="s">
        <v>423</v>
      </c>
      <c r="Q25" s="179">
        <f ca="1"/>
        <v>-25</v>
      </c>
      <c r="R25" s="179">
        <f ca="1"/>
        <v>-65</v>
      </c>
      <c r="S25" s="179">
        <f ca="1"/>
        <v>0</v>
      </c>
      <c r="T25" s="180">
        <f ca="1"/>
        <v>-50</v>
      </c>
      <c r="U25" s="42"/>
      <c r="V25" s="175" t="s">
        <v>423</v>
      </c>
      <c r="W25" s="181">
        <v>-20</v>
      </c>
      <c r="X25" s="182"/>
      <c r="Y25" s="182"/>
      <c r="Z25" s="183"/>
      <c r="AA25" s="42"/>
      <c r="AB25" s="178" t="s">
        <v>423</v>
      </c>
      <c r="AC25" s="179">
        <v>-25</v>
      </c>
      <c r="AD25" s="184"/>
      <c r="AE25" s="184"/>
      <c r="AF25" s="185"/>
      <c r="AG25" s="42"/>
      <c r="AH25" s="175" t="s">
        <v>423</v>
      </c>
      <c r="AI25" s="181">
        <v>-25</v>
      </c>
      <c r="AJ25" s="182"/>
      <c r="AK25" s="182"/>
      <c r="AL25" s="183">
        <v>-50</v>
      </c>
      <c r="AM25" s="42"/>
      <c r="AN25" s="178" t="s">
        <v>423</v>
      </c>
      <c r="AO25" s="179">
        <v>-25</v>
      </c>
      <c r="AP25" s="179">
        <v>-65</v>
      </c>
      <c r="AQ25" s="179"/>
      <c r="AR25" s="180">
        <v>-50</v>
      </c>
      <c r="AT25" s="178" t="s">
        <v>423</v>
      </c>
      <c r="AU25" s="244">
        <f>VLOOKUP($AT25,[1]Scn1!Scn1_Q1_LR,MATCH(AU$6,[1]!Scn_CH,0),0)</f>
        <v>0</v>
      </c>
      <c r="AV25" s="244">
        <f>VLOOKUP($AT25,[1]Scn1!Scn1_Q1_LR,MATCH(AV$6,[1]!Scn_CH,0),0)</f>
        <v>0</v>
      </c>
      <c r="AW25" s="244">
        <f>VLOOKUP($AT25,[1]Scn1!Scn1_Q1_LR,MATCH(AW$6,[1]!Scn_CH,0),0)</f>
        <v>0</v>
      </c>
      <c r="AX25" s="180">
        <f>VLOOKUP($AT25,[1]Scn1!Scn1_Q1_LR,MATCH(AX$6,[1]!Scn_CH,0),0)</f>
        <v>0</v>
      </c>
      <c r="AZ25" s="238" t="s">
        <v>423</v>
      </c>
      <c r="BA25" s="239"/>
      <c r="BB25" s="239"/>
      <c r="BC25" s="239"/>
      <c r="BD25" s="240"/>
      <c r="BF25" s="238" t="s">
        <v>423</v>
      </c>
      <c r="BG25" s="239"/>
      <c r="BH25" s="239"/>
      <c r="BI25" s="239"/>
      <c r="BJ25" s="240"/>
    </row>
    <row r="26" spans="3:62" outlineLevel="1" x14ac:dyDescent="0.2">
      <c r="C26" s="2">
        <v>20</v>
      </c>
      <c r="D26" s="178" t="s">
        <v>424</v>
      </c>
      <c r="E26" s="244">
        <f ca="1">IF(K26*Q26*E$112&lt;'Summary Results'!M$2,'Summary Results'!M$2/E$112,K26*Q26)</f>
        <v>-25</v>
      </c>
      <c r="F26" s="244">
        <f ca="1">IF(L26*R26*F$112&lt;'Summary Results'!N$2,'Summary Results'!N$2/F$112,L26*R26)</f>
        <v>-65</v>
      </c>
      <c r="G26" s="244">
        <f ca="1">IF(M26*S26*G$112&lt;'Summary Results'!O$2,'Summary Results'!O$2/G$112,M26*S26)</f>
        <v>0</v>
      </c>
      <c r="H26" s="180">
        <f ca="1">IF(N26*T26*H$112&lt;'Summary Results'!P$2,'Summary Results'!P$2/H$112,N26*T26)</f>
        <v>-50</v>
      </c>
      <c r="I26" s="42"/>
      <c r="J26" s="175" t="s">
        <v>424</v>
      </c>
      <c r="K26" s="176">
        <f t="shared" ca="1" si="1"/>
        <v>1</v>
      </c>
      <c r="L26" s="176">
        <f t="shared" ca="1" si="0"/>
        <v>1</v>
      </c>
      <c r="M26" s="176">
        <f t="shared" ca="1" si="0"/>
        <v>1</v>
      </c>
      <c r="N26" s="177">
        <f t="shared" ca="1" si="0"/>
        <v>1</v>
      </c>
      <c r="O26" s="42"/>
      <c r="P26" s="178" t="s">
        <v>424</v>
      </c>
      <c r="Q26" s="179">
        <f ca="1"/>
        <v>-25</v>
      </c>
      <c r="R26" s="179">
        <f ca="1"/>
        <v>-65</v>
      </c>
      <c r="S26" s="179">
        <f ca="1"/>
        <v>0</v>
      </c>
      <c r="T26" s="180">
        <f ca="1"/>
        <v>-50</v>
      </c>
      <c r="U26" s="42"/>
      <c r="V26" s="175" t="s">
        <v>424</v>
      </c>
      <c r="W26" s="181">
        <v>-20</v>
      </c>
      <c r="X26" s="182"/>
      <c r="Y26" s="182"/>
      <c r="Z26" s="183"/>
      <c r="AA26" s="42"/>
      <c r="AB26" s="178" t="s">
        <v>424</v>
      </c>
      <c r="AC26" s="179">
        <v>-25</v>
      </c>
      <c r="AD26" s="184"/>
      <c r="AE26" s="184"/>
      <c r="AF26" s="185"/>
      <c r="AG26" s="42"/>
      <c r="AH26" s="175" t="s">
        <v>424</v>
      </c>
      <c r="AI26" s="181">
        <v>-25</v>
      </c>
      <c r="AJ26" s="182"/>
      <c r="AK26" s="182"/>
      <c r="AL26" s="183">
        <v>-50</v>
      </c>
      <c r="AM26" s="42"/>
      <c r="AN26" s="178" t="s">
        <v>424</v>
      </c>
      <c r="AO26" s="179">
        <v>-25</v>
      </c>
      <c r="AP26" s="179">
        <v>-65</v>
      </c>
      <c r="AQ26" s="179"/>
      <c r="AR26" s="180">
        <v>-50</v>
      </c>
      <c r="AT26" s="178" t="s">
        <v>424</v>
      </c>
      <c r="AU26" s="244">
        <f>VLOOKUP($AT26,[1]Scn1!Scn1_Q1_LR,MATCH(AU$6,[1]!Scn_CH,0),0)</f>
        <v>0</v>
      </c>
      <c r="AV26" s="244">
        <f>VLOOKUP($AT26,[1]Scn1!Scn1_Q1_LR,MATCH(AV$6,[1]!Scn_CH,0),0)</f>
        <v>0</v>
      </c>
      <c r="AW26" s="244">
        <f>VLOOKUP($AT26,[1]Scn1!Scn1_Q1_LR,MATCH(AW$6,[1]!Scn_CH,0),0)</f>
        <v>0</v>
      </c>
      <c r="AX26" s="180">
        <f>VLOOKUP($AT26,[1]Scn1!Scn1_Q1_LR,MATCH(AX$6,[1]!Scn_CH,0),0)</f>
        <v>0</v>
      </c>
      <c r="AZ26" s="238" t="s">
        <v>424</v>
      </c>
      <c r="BA26" s="239"/>
      <c r="BB26" s="239"/>
      <c r="BC26" s="239"/>
      <c r="BD26" s="240"/>
      <c r="BF26" s="238" t="s">
        <v>424</v>
      </c>
      <c r="BG26" s="239"/>
      <c r="BH26" s="239"/>
      <c r="BI26" s="239"/>
      <c r="BJ26" s="240"/>
    </row>
    <row r="27" spans="3:62" outlineLevel="1" x14ac:dyDescent="0.2">
      <c r="C27" s="2">
        <v>21</v>
      </c>
      <c r="D27" s="178" t="s">
        <v>425</v>
      </c>
      <c r="E27" s="244">
        <f ca="1">IF(K27*Q27*E$112&lt;'Summary Results'!M$2,'Summary Results'!M$2/E$112,K27*Q27)</f>
        <v>-25</v>
      </c>
      <c r="F27" s="244">
        <f ca="1">IF(L27*R27*F$112&lt;'Summary Results'!N$2,'Summary Results'!N$2/F$112,L27*R27)</f>
        <v>-65</v>
      </c>
      <c r="G27" s="244">
        <f ca="1">IF(M27*S27*G$112&lt;'Summary Results'!O$2,'Summary Results'!O$2/G$112,M27*S27)</f>
        <v>0</v>
      </c>
      <c r="H27" s="180">
        <f ca="1">IF(N27*T27*H$112&lt;'Summary Results'!P$2,'Summary Results'!P$2/H$112,N27*T27)</f>
        <v>-50</v>
      </c>
      <c r="I27" s="42"/>
      <c r="J27" s="175" t="s">
        <v>425</v>
      </c>
      <c r="K27" s="176">
        <f t="shared" ca="1" si="1"/>
        <v>1</v>
      </c>
      <c r="L27" s="176">
        <f t="shared" ca="1" si="0"/>
        <v>1</v>
      </c>
      <c r="M27" s="176">
        <f t="shared" ca="1" si="0"/>
        <v>1</v>
      </c>
      <c r="N27" s="177">
        <f t="shared" ca="1" si="0"/>
        <v>1</v>
      </c>
      <c r="O27" s="42"/>
      <c r="P27" s="178" t="s">
        <v>425</v>
      </c>
      <c r="Q27" s="179">
        <f ca="1"/>
        <v>-25</v>
      </c>
      <c r="R27" s="179">
        <f ca="1"/>
        <v>-65</v>
      </c>
      <c r="S27" s="179">
        <f ca="1"/>
        <v>0</v>
      </c>
      <c r="T27" s="180">
        <f ca="1"/>
        <v>-50</v>
      </c>
      <c r="U27" s="42"/>
      <c r="V27" s="175" t="s">
        <v>425</v>
      </c>
      <c r="W27" s="181">
        <v>-20</v>
      </c>
      <c r="X27" s="182"/>
      <c r="Y27" s="182"/>
      <c r="Z27" s="183"/>
      <c r="AA27" s="42"/>
      <c r="AB27" s="178" t="s">
        <v>425</v>
      </c>
      <c r="AC27" s="179">
        <v>-25</v>
      </c>
      <c r="AD27" s="184"/>
      <c r="AE27" s="184"/>
      <c r="AF27" s="185"/>
      <c r="AG27" s="42"/>
      <c r="AH27" s="175" t="s">
        <v>425</v>
      </c>
      <c r="AI27" s="181">
        <v>-25</v>
      </c>
      <c r="AJ27" s="182"/>
      <c r="AK27" s="182"/>
      <c r="AL27" s="183">
        <v>-50</v>
      </c>
      <c r="AM27" s="42"/>
      <c r="AN27" s="178" t="s">
        <v>425</v>
      </c>
      <c r="AO27" s="179">
        <v>-25</v>
      </c>
      <c r="AP27" s="179">
        <v>-65</v>
      </c>
      <c r="AQ27" s="179"/>
      <c r="AR27" s="180">
        <v>-50</v>
      </c>
      <c r="AT27" s="178" t="s">
        <v>425</v>
      </c>
      <c r="AU27" s="244">
        <f>VLOOKUP($AT27,[1]Scn1!Scn1_Q1_LR,MATCH(AU$6,[1]!Scn_CH,0),0)</f>
        <v>0</v>
      </c>
      <c r="AV27" s="244">
        <f>VLOOKUP($AT27,[1]Scn1!Scn1_Q1_LR,MATCH(AV$6,[1]!Scn_CH,0),0)</f>
        <v>0</v>
      </c>
      <c r="AW27" s="244">
        <f>VLOOKUP($AT27,[1]Scn1!Scn1_Q1_LR,MATCH(AW$6,[1]!Scn_CH,0),0)</f>
        <v>0</v>
      </c>
      <c r="AX27" s="180">
        <f>VLOOKUP($AT27,[1]Scn1!Scn1_Q1_LR,MATCH(AX$6,[1]!Scn_CH,0),0)</f>
        <v>0</v>
      </c>
      <c r="AZ27" s="238" t="s">
        <v>425</v>
      </c>
      <c r="BA27" s="239"/>
      <c r="BB27" s="239"/>
      <c r="BC27" s="239"/>
      <c r="BD27" s="240"/>
      <c r="BF27" s="238" t="s">
        <v>425</v>
      </c>
      <c r="BG27" s="239"/>
      <c r="BH27" s="239"/>
      <c r="BI27" s="239"/>
      <c r="BJ27" s="240"/>
    </row>
    <row r="28" spans="3:62" outlineLevel="1" x14ac:dyDescent="0.2">
      <c r="C28" s="2">
        <v>22</v>
      </c>
      <c r="D28" s="178" t="s">
        <v>426</v>
      </c>
      <c r="E28" s="244">
        <f ca="1">IF(K28*Q28*E$112&lt;'Summary Results'!M$2,'Summary Results'!M$2/E$112,K28*Q28)</f>
        <v>-25</v>
      </c>
      <c r="F28" s="244">
        <f ca="1">IF(L28*R28*F$112&lt;'Summary Results'!N$2,'Summary Results'!N$2/F$112,L28*R28)</f>
        <v>-65</v>
      </c>
      <c r="G28" s="244">
        <f ca="1">IF(M28*S28*G$112&lt;'Summary Results'!O$2,'Summary Results'!O$2/G$112,M28*S28)</f>
        <v>0</v>
      </c>
      <c r="H28" s="180">
        <f ca="1">IF(N28*T28*H$112&lt;'Summary Results'!P$2,'Summary Results'!P$2/H$112,N28*T28)</f>
        <v>-50</v>
      </c>
      <c r="I28" s="42"/>
      <c r="J28" s="175" t="s">
        <v>426</v>
      </c>
      <c r="K28" s="176">
        <f t="shared" ca="1" si="1"/>
        <v>1</v>
      </c>
      <c r="L28" s="176">
        <f t="shared" ca="1" si="0"/>
        <v>1</v>
      </c>
      <c r="M28" s="176">
        <f t="shared" ca="1" si="0"/>
        <v>1</v>
      </c>
      <c r="N28" s="177">
        <f t="shared" ca="1" si="0"/>
        <v>1</v>
      </c>
      <c r="O28" s="42"/>
      <c r="P28" s="178" t="s">
        <v>426</v>
      </c>
      <c r="Q28" s="179">
        <f ca="1"/>
        <v>-25</v>
      </c>
      <c r="R28" s="179">
        <f ca="1"/>
        <v>-65</v>
      </c>
      <c r="S28" s="179">
        <f ca="1"/>
        <v>0</v>
      </c>
      <c r="T28" s="180">
        <f ca="1"/>
        <v>-50</v>
      </c>
      <c r="U28" s="42"/>
      <c r="V28" s="175" t="s">
        <v>426</v>
      </c>
      <c r="W28" s="181">
        <v>-20</v>
      </c>
      <c r="X28" s="182"/>
      <c r="Y28" s="182"/>
      <c r="Z28" s="183"/>
      <c r="AA28" s="42"/>
      <c r="AB28" s="178" t="s">
        <v>426</v>
      </c>
      <c r="AC28" s="179">
        <v>-25</v>
      </c>
      <c r="AD28" s="184"/>
      <c r="AE28" s="184"/>
      <c r="AF28" s="185"/>
      <c r="AG28" s="42"/>
      <c r="AH28" s="175" t="s">
        <v>426</v>
      </c>
      <c r="AI28" s="181">
        <v>-25</v>
      </c>
      <c r="AJ28" s="182"/>
      <c r="AK28" s="182"/>
      <c r="AL28" s="183">
        <v>-50</v>
      </c>
      <c r="AM28" s="42"/>
      <c r="AN28" s="178" t="s">
        <v>426</v>
      </c>
      <c r="AO28" s="179">
        <v>-25</v>
      </c>
      <c r="AP28" s="179">
        <v>-65</v>
      </c>
      <c r="AQ28" s="179"/>
      <c r="AR28" s="180">
        <v>-50</v>
      </c>
      <c r="AT28" s="178" t="s">
        <v>426</v>
      </c>
      <c r="AU28" s="244">
        <f>VLOOKUP($AT28,[1]Scn1!Scn1_Q1_LR,MATCH(AU$6,[1]!Scn_CH,0),0)</f>
        <v>0</v>
      </c>
      <c r="AV28" s="244">
        <f>VLOOKUP($AT28,[1]Scn1!Scn1_Q1_LR,MATCH(AV$6,[1]!Scn_CH,0),0)</f>
        <v>0</v>
      </c>
      <c r="AW28" s="244">
        <f>VLOOKUP($AT28,[1]Scn1!Scn1_Q1_LR,MATCH(AW$6,[1]!Scn_CH,0),0)</f>
        <v>0</v>
      </c>
      <c r="AX28" s="180">
        <f>VLOOKUP($AT28,[1]Scn1!Scn1_Q1_LR,MATCH(AX$6,[1]!Scn_CH,0),0)</f>
        <v>0</v>
      </c>
      <c r="AZ28" s="238" t="s">
        <v>426</v>
      </c>
      <c r="BA28" s="239"/>
      <c r="BB28" s="239"/>
      <c r="BC28" s="239"/>
      <c r="BD28" s="240"/>
      <c r="BF28" s="238" t="s">
        <v>426</v>
      </c>
      <c r="BG28" s="239"/>
      <c r="BH28" s="239"/>
      <c r="BI28" s="239"/>
      <c r="BJ28" s="240"/>
    </row>
    <row r="29" spans="3:62" outlineLevel="1" x14ac:dyDescent="0.2">
      <c r="C29" s="2">
        <v>23</v>
      </c>
      <c r="D29" s="178" t="s">
        <v>427</v>
      </c>
      <c r="E29" s="244">
        <f ca="1">IF(K29*Q29*E$112&lt;'Summary Results'!M$2,'Summary Results'!M$2/E$112,K29*Q29)</f>
        <v>-25</v>
      </c>
      <c r="F29" s="244">
        <f ca="1">IF(L29*R29*F$112&lt;'Summary Results'!N$2,'Summary Results'!N$2/F$112,L29*R29)</f>
        <v>-65</v>
      </c>
      <c r="G29" s="244">
        <f ca="1">IF(M29*S29*G$112&lt;'Summary Results'!O$2,'Summary Results'!O$2/G$112,M29*S29)</f>
        <v>0</v>
      </c>
      <c r="H29" s="180">
        <f ca="1">IF(N29*T29*H$112&lt;'Summary Results'!P$2,'Summary Results'!P$2/H$112,N29*T29)</f>
        <v>-50</v>
      </c>
      <c r="I29" s="42"/>
      <c r="J29" s="175" t="s">
        <v>427</v>
      </c>
      <c r="K29" s="176">
        <f t="shared" ca="1" si="1"/>
        <v>1</v>
      </c>
      <c r="L29" s="176">
        <f t="shared" ca="1" si="0"/>
        <v>1</v>
      </c>
      <c r="M29" s="176">
        <f t="shared" ca="1" si="0"/>
        <v>1</v>
      </c>
      <c r="N29" s="177">
        <f t="shared" ca="1" si="0"/>
        <v>1</v>
      </c>
      <c r="O29" s="42"/>
      <c r="P29" s="178" t="s">
        <v>427</v>
      </c>
      <c r="Q29" s="179">
        <f ca="1"/>
        <v>-25</v>
      </c>
      <c r="R29" s="179">
        <f ca="1"/>
        <v>-65</v>
      </c>
      <c r="S29" s="179">
        <f ca="1"/>
        <v>0</v>
      </c>
      <c r="T29" s="180">
        <f ca="1"/>
        <v>-50</v>
      </c>
      <c r="U29" s="42"/>
      <c r="V29" s="175" t="s">
        <v>427</v>
      </c>
      <c r="W29" s="181">
        <v>-20</v>
      </c>
      <c r="X29" s="182"/>
      <c r="Y29" s="182"/>
      <c r="Z29" s="183"/>
      <c r="AA29" s="42"/>
      <c r="AB29" s="178" t="s">
        <v>427</v>
      </c>
      <c r="AC29" s="179">
        <v>-25</v>
      </c>
      <c r="AD29" s="184"/>
      <c r="AE29" s="184"/>
      <c r="AF29" s="185"/>
      <c r="AG29" s="42"/>
      <c r="AH29" s="175" t="s">
        <v>427</v>
      </c>
      <c r="AI29" s="181">
        <v>-25</v>
      </c>
      <c r="AJ29" s="182"/>
      <c r="AK29" s="182"/>
      <c r="AL29" s="183">
        <v>-50</v>
      </c>
      <c r="AM29" s="42"/>
      <c r="AN29" s="178" t="s">
        <v>427</v>
      </c>
      <c r="AO29" s="179">
        <v>-25</v>
      </c>
      <c r="AP29" s="179">
        <v>-65</v>
      </c>
      <c r="AQ29" s="179"/>
      <c r="AR29" s="180">
        <v>-50</v>
      </c>
      <c r="AT29" s="178" t="s">
        <v>427</v>
      </c>
      <c r="AU29" s="244">
        <f>VLOOKUP($AT29,[1]Scn1!Scn1_Q1_LR,MATCH(AU$6,[1]!Scn_CH,0),0)</f>
        <v>0</v>
      </c>
      <c r="AV29" s="244">
        <f>VLOOKUP($AT29,[1]Scn1!Scn1_Q1_LR,MATCH(AV$6,[1]!Scn_CH,0),0)</f>
        <v>0</v>
      </c>
      <c r="AW29" s="244">
        <f>VLOOKUP($AT29,[1]Scn1!Scn1_Q1_LR,MATCH(AW$6,[1]!Scn_CH,0),0)</f>
        <v>0</v>
      </c>
      <c r="AX29" s="180">
        <f>VLOOKUP($AT29,[1]Scn1!Scn1_Q1_LR,MATCH(AX$6,[1]!Scn_CH,0),0)</f>
        <v>0</v>
      </c>
      <c r="AZ29" s="238" t="s">
        <v>427</v>
      </c>
      <c r="BA29" s="239"/>
      <c r="BB29" s="239"/>
      <c r="BC29" s="239"/>
      <c r="BD29" s="240"/>
      <c r="BF29" s="238" t="s">
        <v>427</v>
      </c>
      <c r="BG29" s="239"/>
      <c r="BH29" s="239"/>
      <c r="BI29" s="239"/>
      <c r="BJ29" s="240"/>
    </row>
    <row r="30" spans="3:62" outlineLevel="1" x14ac:dyDescent="0.2">
      <c r="C30" s="2">
        <v>24</v>
      </c>
      <c r="D30" s="178" t="s">
        <v>428</v>
      </c>
      <c r="E30" s="244">
        <f ca="1">IF(K30*Q30*E$112&lt;'Summary Results'!M$2,'Summary Results'!M$2/E$112,K30*Q30)</f>
        <v>-75</v>
      </c>
      <c r="F30" s="244">
        <f ca="1">IF(L30*R30*F$112&lt;'Summary Results'!N$2,'Summary Results'!N$2/F$112,L30*R30)</f>
        <v>-75</v>
      </c>
      <c r="G30" s="244">
        <f ca="1">IF(M30*S30*G$112&lt;'Summary Results'!O$2,'Summary Results'!O$2/G$112,M30*S30)</f>
        <v>0</v>
      </c>
      <c r="H30" s="180">
        <f ca="1">IF(N30*T30*H$112&lt;'Summary Results'!P$2,'Summary Results'!P$2/H$112,N30*T30)</f>
        <v>-75</v>
      </c>
      <c r="I30" s="42"/>
      <c r="J30" s="175" t="s">
        <v>428</v>
      </c>
      <c r="K30" s="176">
        <f t="shared" ca="1" si="1"/>
        <v>1</v>
      </c>
      <c r="L30" s="176">
        <f t="shared" ca="1" si="0"/>
        <v>1</v>
      </c>
      <c r="M30" s="176">
        <f t="shared" ca="1" si="0"/>
        <v>1</v>
      </c>
      <c r="N30" s="177">
        <f t="shared" ca="1" si="0"/>
        <v>1</v>
      </c>
      <c r="O30" s="42"/>
      <c r="P30" s="178" t="s">
        <v>428</v>
      </c>
      <c r="Q30" s="179">
        <f ca="1"/>
        <v>-75</v>
      </c>
      <c r="R30" s="179">
        <f ca="1"/>
        <v>-75</v>
      </c>
      <c r="S30" s="179">
        <f ca="1"/>
        <v>0</v>
      </c>
      <c r="T30" s="180">
        <f ca="1"/>
        <v>-75</v>
      </c>
      <c r="U30" s="42"/>
      <c r="V30" s="175" t="s">
        <v>428</v>
      </c>
      <c r="W30" s="181">
        <v>-75</v>
      </c>
      <c r="X30" s="182"/>
      <c r="Y30" s="182"/>
      <c r="Z30" s="183"/>
      <c r="AA30" s="42"/>
      <c r="AB30" s="178" t="s">
        <v>428</v>
      </c>
      <c r="AC30" s="179">
        <v>-75</v>
      </c>
      <c r="AD30" s="184"/>
      <c r="AE30" s="184"/>
      <c r="AF30" s="185"/>
      <c r="AG30" s="42"/>
      <c r="AH30" s="175" t="s">
        <v>428</v>
      </c>
      <c r="AI30" s="181">
        <v>-75</v>
      </c>
      <c r="AJ30" s="182"/>
      <c r="AK30" s="182"/>
      <c r="AL30" s="183">
        <v>-75</v>
      </c>
      <c r="AM30" s="42"/>
      <c r="AN30" s="178" t="s">
        <v>428</v>
      </c>
      <c r="AO30" s="179">
        <v>-75</v>
      </c>
      <c r="AP30" s="179">
        <v>-75</v>
      </c>
      <c r="AQ30" s="179"/>
      <c r="AR30" s="180">
        <v>-75</v>
      </c>
      <c r="AT30" s="178" t="s">
        <v>428</v>
      </c>
      <c r="AU30" s="244">
        <f>VLOOKUP($AT30,[1]Scn1!Scn1_Q1_LR,MATCH(AU$6,[1]!Scn_CH,0),0)</f>
        <v>0</v>
      </c>
      <c r="AV30" s="244">
        <f>VLOOKUP($AT30,[1]Scn1!Scn1_Q1_LR,MATCH(AV$6,[1]!Scn_CH,0),0)</f>
        <v>0</v>
      </c>
      <c r="AW30" s="244">
        <f>VLOOKUP($AT30,[1]Scn1!Scn1_Q1_LR,MATCH(AW$6,[1]!Scn_CH,0),0)</f>
        <v>0</v>
      </c>
      <c r="AX30" s="180">
        <f>VLOOKUP($AT30,[1]Scn1!Scn1_Q1_LR,MATCH(AX$6,[1]!Scn_CH,0),0)</f>
        <v>0</v>
      </c>
      <c r="AZ30" s="238" t="s">
        <v>428</v>
      </c>
      <c r="BA30" s="239"/>
      <c r="BB30" s="239"/>
      <c r="BC30" s="239"/>
      <c r="BD30" s="240"/>
      <c r="BF30" s="238" t="s">
        <v>428</v>
      </c>
      <c r="BG30" s="239"/>
      <c r="BH30" s="239"/>
      <c r="BI30" s="239"/>
      <c r="BJ30" s="240"/>
    </row>
    <row r="31" spans="3:62" outlineLevel="1" x14ac:dyDescent="0.2">
      <c r="C31" s="2">
        <v>25</v>
      </c>
      <c r="D31" s="178" t="s">
        <v>429</v>
      </c>
      <c r="E31" s="244">
        <f ca="1">IF(K31*Q31*E$112&lt;'Summary Results'!M$2,'Summary Results'!M$2/E$112,K31*Q31)</f>
        <v>-25</v>
      </c>
      <c r="F31" s="244">
        <f ca="1">IF(L31*R31*F$112&lt;'Summary Results'!N$2,'Summary Results'!N$2/F$112,L31*R31)</f>
        <v>-65</v>
      </c>
      <c r="G31" s="244">
        <f ca="1">IF(M31*S31*G$112&lt;'Summary Results'!O$2,'Summary Results'!O$2/G$112,M31*S31)</f>
        <v>0</v>
      </c>
      <c r="H31" s="180">
        <f ca="1">IF(N31*T31*H$112&lt;'Summary Results'!P$2,'Summary Results'!P$2/H$112,N31*T31)</f>
        <v>-50</v>
      </c>
      <c r="I31" s="42"/>
      <c r="J31" s="175" t="s">
        <v>429</v>
      </c>
      <c r="K31" s="176">
        <f t="shared" ca="1" si="1"/>
        <v>1</v>
      </c>
      <c r="L31" s="176">
        <f t="shared" ca="1" si="0"/>
        <v>1</v>
      </c>
      <c r="M31" s="176">
        <f t="shared" ca="1" si="0"/>
        <v>1</v>
      </c>
      <c r="N31" s="177">
        <f t="shared" ca="1" si="0"/>
        <v>1</v>
      </c>
      <c r="O31" s="42"/>
      <c r="P31" s="178" t="s">
        <v>429</v>
      </c>
      <c r="Q31" s="179">
        <f ca="1"/>
        <v>-25</v>
      </c>
      <c r="R31" s="179">
        <f ca="1"/>
        <v>-65</v>
      </c>
      <c r="S31" s="179">
        <f ca="1"/>
        <v>0</v>
      </c>
      <c r="T31" s="180">
        <f ca="1"/>
        <v>-50</v>
      </c>
      <c r="U31" s="42"/>
      <c r="V31" s="175" t="s">
        <v>429</v>
      </c>
      <c r="W31" s="181">
        <v>-20</v>
      </c>
      <c r="X31" s="182"/>
      <c r="Y31" s="182"/>
      <c r="Z31" s="183"/>
      <c r="AA31" s="42"/>
      <c r="AB31" s="178" t="s">
        <v>429</v>
      </c>
      <c r="AC31" s="179">
        <v>-25</v>
      </c>
      <c r="AD31" s="184"/>
      <c r="AE31" s="184"/>
      <c r="AF31" s="185"/>
      <c r="AG31" s="42"/>
      <c r="AH31" s="175" t="s">
        <v>429</v>
      </c>
      <c r="AI31" s="181">
        <v>-25</v>
      </c>
      <c r="AJ31" s="182"/>
      <c r="AK31" s="182"/>
      <c r="AL31" s="183">
        <v>-50</v>
      </c>
      <c r="AM31" s="42"/>
      <c r="AN31" s="178" t="s">
        <v>429</v>
      </c>
      <c r="AO31" s="179">
        <v>-25</v>
      </c>
      <c r="AP31" s="179">
        <v>-65</v>
      </c>
      <c r="AQ31" s="179"/>
      <c r="AR31" s="180">
        <v>-50</v>
      </c>
      <c r="AT31" s="178" t="s">
        <v>429</v>
      </c>
      <c r="AU31" s="244">
        <f>VLOOKUP($AT31,[1]Scn1!Scn1_Q1_LR,MATCH(AU$6,[1]!Scn_CH,0),0)</f>
        <v>0</v>
      </c>
      <c r="AV31" s="244">
        <f>VLOOKUP($AT31,[1]Scn1!Scn1_Q1_LR,MATCH(AV$6,[1]!Scn_CH,0),0)</f>
        <v>0</v>
      </c>
      <c r="AW31" s="244">
        <f>VLOOKUP($AT31,[1]Scn1!Scn1_Q1_LR,MATCH(AW$6,[1]!Scn_CH,0),0)</f>
        <v>0</v>
      </c>
      <c r="AX31" s="180">
        <f>VLOOKUP($AT31,[1]Scn1!Scn1_Q1_LR,MATCH(AX$6,[1]!Scn_CH,0),0)</f>
        <v>0</v>
      </c>
      <c r="AZ31" s="238" t="s">
        <v>429</v>
      </c>
      <c r="BA31" s="239"/>
      <c r="BB31" s="239"/>
      <c r="BC31" s="239"/>
      <c r="BD31" s="240"/>
      <c r="BF31" s="238" t="s">
        <v>429</v>
      </c>
      <c r="BG31" s="239"/>
      <c r="BH31" s="239"/>
      <c r="BI31" s="239"/>
      <c r="BJ31" s="240"/>
    </row>
    <row r="32" spans="3:62" outlineLevel="1" x14ac:dyDescent="0.2">
      <c r="C32" s="2">
        <v>26</v>
      </c>
      <c r="D32" s="178" t="s">
        <v>430</v>
      </c>
      <c r="E32" s="244">
        <f ca="1">IF(K32*Q32*E$112&lt;'Summary Results'!M$2,'Summary Results'!M$2/E$112,K32*Q32)</f>
        <v>-75</v>
      </c>
      <c r="F32" s="244">
        <f ca="1">IF(L32*R32*F$112&lt;'Summary Results'!N$2,'Summary Results'!N$2/F$112,L32*R32)</f>
        <v>-75</v>
      </c>
      <c r="G32" s="244">
        <f ca="1">IF(M32*S32*G$112&lt;'Summary Results'!O$2,'Summary Results'!O$2/G$112,M32*S32)</f>
        <v>0</v>
      </c>
      <c r="H32" s="180">
        <f ca="1">IF(N32*T32*H$112&lt;'Summary Results'!P$2,'Summary Results'!P$2/H$112,N32*T32)</f>
        <v>-75</v>
      </c>
      <c r="I32" s="42"/>
      <c r="J32" s="175" t="s">
        <v>430</v>
      </c>
      <c r="K32" s="176">
        <f t="shared" ca="1" si="1"/>
        <v>1</v>
      </c>
      <c r="L32" s="176">
        <f t="shared" ca="1" si="0"/>
        <v>1</v>
      </c>
      <c r="M32" s="176">
        <f t="shared" ca="1" si="0"/>
        <v>1</v>
      </c>
      <c r="N32" s="177">
        <f t="shared" ca="1" si="0"/>
        <v>1</v>
      </c>
      <c r="O32" s="42"/>
      <c r="P32" s="178" t="s">
        <v>430</v>
      </c>
      <c r="Q32" s="179">
        <f ca="1"/>
        <v>-75</v>
      </c>
      <c r="R32" s="179">
        <f ca="1"/>
        <v>-75</v>
      </c>
      <c r="S32" s="179">
        <f ca="1"/>
        <v>0</v>
      </c>
      <c r="T32" s="180">
        <f ca="1"/>
        <v>-75</v>
      </c>
      <c r="U32" s="42"/>
      <c r="V32" s="175" t="s">
        <v>430</v>
      </c>
      <c r="W32" s="181">
        <v>-75</v>
      </c>
      <c r="X32" s="182"/>
      <c r="Y32" s="182"/>
      <c r="Z32" s="183"/>
      <c r="AA32" s="42"/>
      <c r="AB32" s="178" t="s">
        <v>430</v>
      </c>
      <c r="AC32" s="179">
        <v>-75</v>
      </c>
      <c r="AD32" s="184"/>
      <c r="AE32" s="184"/>
      <c r="AF32" s="185"/>
      <c r="AG32" s="42"/>
      <c r="AH32" s="175" t="s">
        <v>430</v>
      </c>
      <c r="AI32" s="181">
        <v>-75</v>
      </c>
      <c r="AJ32" s="182"/>
      <c r="AK32" s="182"/>
      <c r="AL32" s="183">
        <v>-75</v>
      </c>
      <c r="AM32" s="42"/>
      <c r="AN32" s="178" t="s">
        <v>430</v>
      </c>
      <c r="AO32" s="179">
        <v>-75</v>
      </c>
      <c r="AP32" s="179">
        <v>-75</v>
      </c>
      <c r="AQ32" s="179"/>
      <c r="AR32" s="180">
        <v>-75</v>
      </c>
      <c r="AT32" s="178" t="s">
        <v>430</v>
      </c>
      <c r="AU32" s="244">
        <f>VLOOKUP($AT32,[1]Scn1!Scn1_Q1_LR,MATCH(AU$6,[1]!Scn_CH,0),0)</f>
        <v>0</v>
      </c>
      <c r="AV32" s="244">
        <f>VLOOKUP($AT32,[1]Scn1!Scn1_Q1_LR,MATCH(AV$6,[1]!Scn_CH,0),0)</f>
        <v>0</v>
      </c>
      <c r="AW32" s="244">
        <f>VLOOKUP($AT32,[1]Scn1!Scn1_Q1_LR,MATCH(AW$6,[1]!Scn_CH,0),0)</f>
        <v>0</v>
      </c>
      <c r="AX32" s="180">
        <f>VLOOKUP($AT32,[1]Scn1!Scn1_Q1_LR,MATCH(AX$6,[1]!Scn_CH,0),0)</f>
        <v>0</v>
      </c>
      <c r="AZ32" s="238" t="s">
        <v>430</v>
      </c>
      <c r="BA32" s="239"/>
      <c r="BB32" s="239"/>
      <c r="BC32" s="239"/>
      <c r="BD32" s="240"/>
      <c r="BF32" s="238" t="s">
        <v>430</v>
      </c>
      <c r="BG32" s="239"/>
      <c r="BH32" s="239"/>
      <c r="BI32" s="239"/>
      <c r="BJ32" s="240"/>
    </row>
    <row r="33" spans="3:62" outlineLevel="1" x14ac:dyDescent="0.2">
      <c r="C33" s="2">
        <v>27</v>
      </c>
      <c r="D33" s="178" t="s">
        <v>431</v>
      </c>
      <c r="E33" s="244">
        <f ca="1">IF(K33*Q33*E$112&lt;'Summary Results'!M$2,'Summary Results'!M$2/E$112,K33*Q33)</f>
        <v>-50</v>
      </c>
      <c r="F33" s="244">
        <f ca="1">IF(L33*R33*F$112&lt;'Summary Results'!N$2,'Summary Results'!N$2/F$112,L33*R33)</f>
        <v>-65</v>
      </c>
      <c r="G33" s="244">
        <f ca="1">IF(M33*S33*G$112&lt;'Summary Results'!O$2,'Summary Results'!O$2/G$112,M33*S33)</f>
        <v>0</v>
      </c>
      <c r="H33" s="180">
        <f ca="1">IF(N33*T33*H$112&lt;'Summary Results'!P$2,'Summary Results'!P$2/H$112,N33*T33)</f>
        <v>-75</v>
      </c>
      <c r="I33" s="42"/>
      <c r="J33" s="175" t="s">
        <v>431</v>
      </c>
      <c r="K33" s="176">
        <f t="shared" ca="1" si="1"/>
        <v>1</v>
      </c>
      <c r="L33" s="176">
        <f t="shared" ca="1" si="0"/>
        <v>1</v>
      </c>
      <c r="M33" s="176">
        <f t="shared" ca="1" si="0"/>
        <v>1</v>
      </c>
      <c r="N33" s="177">
        <f t="shared" ca="1" si="0"/>
        <v>1</v>
      </c>
      <c r="O33" s="42"/>
      <c r="P33" s="178" t="s">
        <v>431</v>
      </c>
      <c r="Q33" s="179">
        <f ca="1"/>
        <v>-50</v>
      </c>
      <c r="R33" s="179">
        <f ca="1"/>
        <v>-65</v>
      </c>
      <c r="S33" s="179">
        <f ca="1"/>
        <v>0</v>
      </c>
      <c r="T33" s="180">
        <f ca="1"/>
        <v>-75</v>
      </c>
      <c r="U33" s="42"/>
      <c r="V33" s="175" t="s">
        <v>431</v>
      </c>
      <c r="W33" s="181"/>
      <c r="X33" s="182"/>
      <c r="Y33" s="182"/>
      <c r="Z33" s="183">
        <v>-75</v>
      </c>
      <c r="AA33" s="42"/>
      <c r="AB33" s="178" t="s">
        <v>431</v>
      </c>
      <c r="AC33" s="179">
        <v>-50</v>
      </c>
      <c r="AD33" s="184"/>
      <c r="AE33" s="184"/>
      <c r="AF33" s="185">
        <v>-75</v>
      </c>
      <c r="AG33" s="42"/>
      <c r="AH33" s="175" t="s">
        <v>431</v>
      </c>
      <c r="AI33" s="181">
        <v>-50</v>
      </c>
      <c r="AJ33" s="182"/>
      <c r="AK33" s="182"/>
      <c r="AL33" s="183">
        <v>-75</v>
      </c>
      <c r="AM33" s="42"/>
      <c r="AN33" s="178" t="s">
        <v>431</v>
      </c>
      <c r="AO33" s="179">
        <v>-50</v>
      </c>
      <c r="AP33" s="179">
        <v>-65</v>
      </c>
      <c r="AQ33" s="179"/>
      <c r="AR33" s="180">
        <v>-75</v>
      </c>
      <c r="AT33" s="178" t="s">
        <v>431</v>
      </c>
      <c r="AU33" s="244">
        <f>VLOOKUP($AT33,[1]Scn1!Scn1_Q1_LR,MATCH(AU$6,[1]!Scn_CH,0),0)</f>
        <v>0</v>
      </c>
      <c r="AV33" s="244">
        <f>VLOOKUP($AT33,[1]Scn1!Scn1_Q1_LR,MATCH(AV$6,[1]!Scn_CH,0),0)</f>
        <v>0</v>
      </c>
      <c r="AW33" s="244">
        <f>VLOOKUP($AT33,[1]Scn1!Scn1_Q1_LR,MATCH(AW$6,[1]!Scn_CH,0),0)</f>
        <v>0</v>
      </c>
      <c r="AX33" s="180">
        <f>VLOOKUP($AT33,[1]Scn1!Scn1_Q1_LR,MATCH(AX$6,[1]!Scn_CH,0),0)</f>
        <v>0</v>
      </c>
      <c r="AZ33" s="238" t="s">
        <v>431</v>
      </c>
      <c r="BA33" s="239"/>
      <c r="BB33" s="239"/>
      <c r="BC33" s="239"/>
      <c r="BD33" s="240"/>
      <c r="BF33" s="238" t="s">
        <v>431</v>
      </c>
      <c r="BG33" s="239"/>
      <c r="BH33" s="239"/>
      <c r="BI33" s="239"/>
      <c r="BJ33" s="240"/>
    </row>
    <row r="34" spans="3:62" outlineLevel="1" x14ac:dyDescent="0.2">
      <c r="C34" s="2">
        <v>28</v>
      </c>
      <c r="D34" s="178" t="s">
        <v>432</v>
      </c>
      <c r="E34" s="244">
        <f ca="1">IF(K34*Q34*E$112&lt;'Summary Results'!M$2,'Summary Results'!M$2/E$112,K34*Q34)</f>
        <v>-50</v>
      </c>
      <c r="F34" s="244">
        <f ca="1">IF(L34*R34*F$112&lt;'Summary Results'!N$2,'Summary Results'!N$2/F$112,L34*R34)</f>
        <v>-65</v>
      </c>
      <c r="G34" s="244">
        <f ca="1">IF(M34*S34*G$112&lt;'Summary Results'!O$2,'Summary Results'!O$2/G$112,M34*S34)</f>
        <v>0</v>
      </c>
      <c r="H34" s="180">
        <f ca="1">IF(N34*T34*H$112&lt;'Summary Results'!P$2,'Summary Results'!P$2/H$112,N34*T34)</f>
        <v>-75</v>
      </c>
      <c r="I34" s="42"/>
      <c r="J34" s="175" t="s">
        <v>432</v>
      </c>
      <c r="K34" s="176">
        <f t="shared" ca="1" si="1"/>
        <v>1</v>
      </c>
      <c r="L34" s="176">
        <f t="shared" ca="1" si="0"/>
        <v>1</v>
      </c>
      <c r="M34" s="176">
        <f t="shared" ca="1" si="0"/>
        <v>1</v>
      </c>
      <c r="N34" s="177">
        <f t="shared" ca="1" si="0"/>
        <v>1</v>
      </c>
      <c r="O34" s="42"/>
      <c r="P34" s="178" t="s">
        <v>432</v>
      </c>
      <c r="Q34" s="179">
        <f ca="1"/>
        <v>-50</v>
      </c>
      <c r="R34" s="179">
        <f ca="1"/>
        <v>-65</v>
      </c>
      <c r="S34" s="179">
        <f ca="1"/>
        <v>0</v>
      </c>
      <c r="T34" s="180">
        <f ca="1"/>
        <v>-75</v>
      </c>
      <c r="U34" s="42"/>
      <c r="V34" s="175" t="s">
        <v>432</v>
      </c>
      <c r="W34" s="181">
        <v>-50</v>
      </c>
      <c r="X34" s="182"/>
      <c r="Y34" s="182"/>
      <c r="Z34" s="183"/>
      <c r="AA34" s="42"/>
      <c r="AB34" s="178" t="s">
        <v>432</v>
      </c>
      <c r="AC34" s="179">
        <v>-50</v>
      </c>
      <c r="AD34" s="184"/>
      <c r="AE34" s="184"/>
      <c r="AF34" s="185"/>
      <c r="AG34" s="42"/>
      <c r="AH34" s="175" t="s">
        <v>432</v>
      </c>
      <c r="AI34" s="181">
        <v>-50</v>
      </c>
      <c r="AJ34" s="182"/>
      <c r="AK34" s="182"/>
      <c r="AL34" s="183">
        <v>-75</v>
      </c>
      <c r="AM34" s="42"/>
      <c r="AN34" s="178" t="s">
        <v>432</v>
      </c>
      <c r="AO34" s="179">
        <v>-50</v>
      </c>
      <c r="AP34" s="179">
        <v>-65</v>
      </c>
      <c r="AQ34" s="179"/>
      <c r="AR34" s="180">
        <v>-75</v>
      </c>
      <c r="AT34" s="178" t="s">
        <v>432</v>
      </c>
      <c r="AU34" s="244">
        <f>VLOOKUP($AT34,[1]Scn1!Scn1_Q1_LR,MATCH(AU$6,[1]!Scn_CH,0),0)</f>
        <v>0</v>
      </c>
      <c r="AV34" s="244">
        <f>VLOOKUP($AT34,[1]Scn1!Scn1_Q1_LR,MATCH(AV$6,[1]!Scn_CH,0),0)</f>
        <v>0</v>
      </c>
      <c r="AW34" s="244">
        <f>VLOOKUP($AT34,[1]Scn1!Scn1_Q1_LR,MATCH(AW$6,[1]!Scn_CH,0),0)</f>
        <v>0</v>
      </c>
      <c r="AX34" s="180">
        <f>VLOOKUP($AT34,[1]Scn1!Scn1_Q1_LR,MATCH(AX$6,[1]!Scn_CH,0),0)</f>
        <v>0</v>
      </c>
      <c r="AZ34" s="238" t="s">
        <v>432</v>
      </c>
      <c r="BA34" s="239"/>
      <c r="BB34" s="239"/>
      <c r="BC34" s="239"/>
      <c r="BD34" s="240"/>
      <c r="BF34" s="238" t="s">
        <v>432</v>
      </c>
      <c r="BG34" s="239"/>
      <c r="BH34" s="239"/>
      <c r="BI34" s="239"/>
      <c r="BJ34" s="240"/>
    </row>
    <row r="35" spans="3:62" outlineLevel="1" x14ac:dyDescent="0.2">
      <c r="C35" s="2">
        <v>29</v>
      </c>
      <c r="D35" s="178" t="s">
        <v>433</v>
      </c>
      <c r="E35" s="244">
        <f ca="1">IF(K35*Q35*E$112&lt;'Summary Results'!M$2,'Summary Results'!M$2/E$112,K35*Q35)</f>
        <v>-50</v>
      </c>
      <c r="F35" s="244">
        <f ca="1">IF(L35*R35*F$112&lt;'Summary Results'!N$2,'Summary Results'!N$2/F$112,L35*R35)</f>
        <v>-65</v>
      </c>
      <c r="G35" s="244">
        <f ca="1">IF(M35*S35*G$112&lt;'Summary Results'!O$2,'Summary Results'!O$2/G$112,M35*S35)</f>
        <v>0</v>
      </c>
      <c r="H35" s="180">
        <f ca="1">IF(N35*T35*H$112&lt;'Summary Results'!P$2,'Summary Results'!P$2/H$112,N35*T35)</f>
        <v>-75</v>
      </c>
      <c r="I35" s="42"/>
      <c r="J35" s="175" t="s">
        <v>433</v>
      </c>
      <c r="K35" s="176">
        <f t="shared" ca="1" si="1"/>
        <v>1</v>
      </c>
      <c r="L35" s="176">
        <f t="shared" ca="1" si="0"/>
        <v>1</v>
      </c>
      <c r="M35" s="176">
        <f t="shared" ca="1" si="0"/>
        <v>1</v>
      </c>
      <c r="N35" s="177">
        <f t="shared" ca="1" si="0"/>
        <v>1</v>
      </c>
      <c r="O35" s="42"/>
      <c r="P35" s="178" t="s">
        <v>433</v>
      </c>
      <c r="Q35" s="179">
        <f ca="1"/>
        <v>-50</v>
      </c>
      <c r="R35" s="179">
        <f ca="1"/>
        <v>-65</v>
      </c>
      <c r="S35" s="179">
        <f ca="1"/>
        <v>0</v>
      </c>
      <c r="T35" s="180">
        <f ca="1"/>
        <v>-75</v>
      </c>
      <c r="U35" s="42"/>
      <c r="V35" s="175" t="s">
        <v>433</v>
      </c>
      <c r="W35" s="181">
        <v>-50</v>
      </c>
      <c r="X35" s="182"/>
      <c r="Y35" s="182"/>
      <c r="Z35" s="183">
        <v>-75</v>
      </c>
      <c r="AA35" s="42"/>
      <c r="AB35" s="178" t="s">
        <v>433</v>
      </c>
      <c r="AC35" s="179">
        <v>-50</v>
      </c>
      <c r="AD35" s="184"/>
      <c r="AE35" s="184"/>
      <c r="AF35" s="185">
        <v>-75</v>
      </c>
      <c r="AG35" s="42"/>
      <c r="AH35" s="175" t="s">
        <v>433</v>
      </c>
      <c r="AI35" s="181">
        <v>-50</v>
      </c>
      <c r="AJ35" s="182"/>
      <c r="AK35" s="182"/>
      <c r="AL35" s="183">
        <v>-75</v>
      </c>
      <c r="AM35" s="42"/>
      <c r="AN35" s="178" t="s">
        <v>433</v>
      </c>
      <c r="AO35" s="179">
        <v>-50</v>
      </c>
      <c r="AP35" s="179">
        <v>-65</v>
      </c>
      <c r="AQ35" s="179"/>
      <c r="AR35" s="180">
        <v>-75</v>
      </c>
      <c r="AT35" s="178" t="s">
        <v>433</v>
      </c>
      <c r="AU35" s="244">
        <f>VLOOKUP($AT35,[1]Scn1!Scn1_Q1_LR,MATCH(AU$6,[1]!Scn_CH,0),0)</f>
        <v>0</v>
      </c>
      <c r="AV35" s="244">
        <f>VLOOKUP($AT35,[1]Scn1!Scn1_Q1_LR,MATCH(AV$6,[1]!Scn_CH,0),0)</f>
        <v>0</v>
      </c>
      <c r="AW35" s="244">
        <f>VLOOKUP($AT35,[1]Scn1!Scn1_Q1_LR,MATCH(AW$6,[1]!Scn_CH,0),0)</f>
        <v>0</v>
      </c>
      <c r="AX35" s="180">
        <f>VLOOKUP($AT35,[1]Scn1!Scn1_Q1_LR,MATCH(AX$6,[1]!Scn_CH,0),0)</f>
        <v>0</v>
      </c>
      <c r="AZ35" s="238" t="s">
        <v>433</v>
      </c>
      <c r="BA35" s="239"/>
      <c r="BB35" s="239"/>
      <c r="BC35" s="239"/>
      <c r="BD35" s="240"/>
      <c r="BF35" s="238" t="s">
        <v>433</v>
      </c>
      <c r="BG35" s="239"/>
      <c r="BH35" s="239"/>
      <c r="BI35" s="239"/>
      <c r="BJ35" s="240"/>
    </row>
    <row r="36" spans="3:62" outlineLevel="1" x14ac:dyDescent="0.2">
      <c r="C36" s="2">
        <v>30</v>
      </c>
      <c r="D36" s="178" t="s">
        <v>434</v>
      </c>
      <c r="E36" s="244">
        <f ca="1">IF(K36*Q36*E$112&lt;'Summary Results'!M$2,'Summary Results'!M$2/E$112,K36*Q36)</f>
        <v>-50</v>
      </c>
      <c r="F36" s="244">
        <f ca="1">IF(L36*R36*F$112&lt;'Summary Results'!N$2,'Summary Results'!N$2/F$112,L36*R36)</f>
        <v>-65</v>
      </c>
      <c r="G36" s="244">
        <f ca="1">IF(M36*S36*G$112&lt;'Summary Results'!O$2,'Summary Results'!O$2/G$112,M36*S36)</f>
        <v>0</v>
      </c>
      <c r="H36" s="180">
        <f ca="1">IF(N36*T36*H$112&lt;'Summary Results'!P$2,'Summary Results'!P$2/H$112,N36*T36)</f>
        <v>-75</v>
      </c>
      <c r="I36" s="42"/>
      <c r="J36" s="175" t="s">
        <v>434</v>
      </c>
      <c r="K36" s="176">
        <f t="shared" ca="1" si="1"/>
        <v>1</v>
      </c>
      <c r="L36" s="176">
        <f t="shared" ca="1" si="0"/>
        <v>1</v>
      </c>
      <c r="M36" s="176">
        <f t="shared" ca="1" si="0"/>
        <v>1</v>
      </c>
      <c r="N36" s="177">
        <f t="shared" ca="1" si="0"/>
        <v>1</v>
      </c>
      <c r="O36" s="42"/>
      <c r="P36" s="178" t="s">
        <v>434</v>
      </c>
      <c r="Q36" s="179">
        <f ca="1"/>
        <v>-50</v>
      </c>
      <c r="R36" s="179">
        <f ca="1"/>
        <v>-65</v>
      </c>
      <c r="S36" s="179">
        <f ca="1"/>
        <v>0</v>
      </c>
      <c r="T36" s="180">
        <f ca="1"/>
        <v>-75</v>
      </c>
      <c r="U36" s="42"/>
      <c r="V36" s="175" t="s">
        <v>434</v>
      </c>
      <c r="W36" s="181">
        <v>-50</v>
      </c>
      <c r="X36" s="182"/>
      <c r="Y36" s="182"/>
      <c r="Z36" s="183"/>
      <c r="AA36" s="42"/>
      <c r="AB36" s="178" t="s">
        <v>434</v>
      </c>
      <c r="AC36" s="179">
        <v>-50</v>
      </c>
      <c r="AD36" s="184"/>
      <c r="AE36" s="184"/>
      <c r="AF36" s="185"/>
      <c r="AG36" s="42"/>
      <c r="AH36" s="175" t="s">
        <v>434</v>
      </c>
      <c r="AI36" s="181">
        <v>-50</v>
      </c>
      <c r="AJ36" s="182"/>
      <c r="AK36" s="182"/>
      <c r="AL36" s="183">
        <v>-75</v>
      </c>
      <c r="AM36" s="42"/>
      <c r="AN36" s="178" t="s">
        <v>434</v>
      </c>
      <c r="AO36" s="179">
        <v>-50</v>
      </c>
      <c r="AP36" s="179">
        <v>-65</v>
      </c>
      <c r="AQ36" s="179"/>
      <c r="AR36" s="180">
        <v>-75</v>
      </c>
      <c r="AT36" s="178" t="s">
        <v>434</v>
      </c>
      <c r="AU36" s="244">
        <f>VLOOKUP($AT36,[1]Scn1!Scn1_Q1_LR,MATCH(AU$6,[1]!Scn_CH,0),0)</f>
        <v>0</v>
      </c>
      <c r="AV36" s="244">
        <f>VLOOKUP($AT36,[1]Scn1!Scn1_Q1_LR,MATCH(AV$6,[1]!Scn_CH,0),0)</f>
        <v>0</v>
      </c>
      <c r="AW36" s="244">
        <f>VLOOKUP($AT36,[1]Scn1!Scn1_Q1_LR,MATCH(AW$6,[1]!Scn_CH,0),0)</f>
        <v>0</v>
      </c>
      <c r="AX36" s="180">
        <f>VLOOKUP($AT36,[1]Scn1!Scn1_Q1_LR,MATCH(AX$6,[1]!Scn_CH,0),0)</f>
        <v>0</v>
      </c>
      <c r="AZ36" s="238" t="s">
        <v>434</v>
      </c>
      <c r="BA36" s="239"/>
      <c r="BB36" s="239"/>
      <c r="BC36" s="239"/>
      <c r="BD36" s="240"/>
      <c r="BF36" s="238" t="s">
        <v>434</v>
      </c>
      <c r="BG36" s="239"/>
      <c r="BH36" s="239"/>
      <c r="BI36" s="239"/>
      <c r="BJ36" s="240"/>
    </row>
    <row r="37" spans="3:62" outlineLevel="1" x14ac:dyDescent="0.2">
      <c r="C37" s="2">
        <v>31</v>
      </c>
      <c r="D37" s="178" t="s">
        <v>61</v>
      </c>
      <c r="E37" s="244">
        <f ca="1">IF(K37*Q37*E$112&lt;'Summary Results'!M$2,'Summary Results'!M$2/E$112,K37*Q37)</f>
        <v>-50</v>
      </c>
      <c r="F37" s="244">
        <f ca="1">IF(L37*R37*F$112&lt;'Summary Results'!N$2,'Summary Results'!N$2/F$112,L37*R37)</f>
        <v>-65</v>
      </c>
      <c r="G37" s="244">
        <f ca="1">IF(M37*S37*G$112&lt;'Summary Results'!O$2,'Summary Results'!O$2/G$112,M37*S37)</f>
        <v>0</v>
      </c>
      <c r="H37" s="180">
        <f ca="1">IF(N37*T37*H$112&lt;'Summary Results'!P$2,'Summary Results'!P$2/H$112,N37*T37)</f>
        <v>-50</v>
      </c>
      <c r="I37" s="42"/>
      <c r="J37" s="175" t="s">
        <v>61</v>
      </c>
      <c r="K37" s="176">
        <f t="shared" ca="1" si="1"/>
        <v>1</v>
      </c>
      <c r="L37" s="176">
        <f t="shared" ca="1" si="0"/>
        <v>1</v>
      </c>
      <c r="M37" s="176">
        <f t="shared" ca="1" si="0"/>
        <v>1</v>
      </c>
      <c r="N37" s="177">
        <f t="shared" ca="1" si="0"/>
        <v>1</v>
      </c>
      <c r="O37" s="42"/>
      <c r="P37" s="178" t="s">
        <v>61</v>
      </c>
      <c r="Q37" s="179">
        <f ca="1"/>
        <v>-50</v>
      </c>
      <c r="R37" s="179">
        <f ca="1"/>
        <v>-65</v>
      </c>
      <c r="S37" s="179">
        <f ca="1"/>
        <v>0</v>
      </c>
      <c r="T37" s="180">
        <f ca="1"/>
        <v>-50</v>
      </c>
      <c r="U37" s="42"/>
      <c r="V37" s="175" t="s">
        <v>61</v>
      </c>
      <c r="W37" s="181"/>
      <c r="X37" s="182"/>
      <c r="Y37" s="182"/>
      <c r="Z37" s="183">
        <v>-45</v>
      </c>
      <c r="AA37" s="42"/>
      <c r="AB37" s="178" t="s">
        <v>61</v>
      </c>
      <c r="AC37" s="179">
        <v>-50</v>
      </c>
      <c r="AD37" s="184"/>
      <c r="AE37" s="184"/>
      <c r="AF37" s="185">
        <v>-50</v>
      </c>
      <c r="AG37" s="42"/>
      <c r="AH37" s="175" t="s">
        <v>61</v>
      </c>
      <c r="AI37" s="181">
        <v>-50</v>
      </c>
      <c r="AJ37" s="182"/>
      <c r="AK37" s="182"/>
      <c r="AL37" s="183">
        <v>-50</v>
      </c>
      <c r="AM37" s="42"/>
      <c r="AN37" s="178" t="s">
        <v>61</v>
      </c>
      <c r="AO37" s="179">
        <v>-50</v>
      </c>
      <c r="AP37" s="179">
        <v>-65</v>
      </c>
      <c r="AQ37" s="179"/>
      <c r="AR37" s="180">
        <v>-50</v>
      </c>
      <c r="AT37" s="178" t="s">
        <v>61</v>
      </c>
      <c r="AU37" s="244">
        <f>VLOOKUP($AT37,[1]Scn1!Scn1_Q1_LR,MATCH(AU$6,[1]!Scn_CH,0),0)</f>
        <v>0</v>
      </c>
      <c r="AV37" s="244">
        <f>VLOOKUP($AT37,[1]Scn1!Scn1_Q1_LR,MATCH(AV$6,[1]!Scn_CH,0),0)</f>
        <v>0</v>
      </c>
      <c r="AW37" s="244">
        <f>VLOOKUP($AT37,[1]Scn1!Scn1_Q1_LR,MATCH(AW$6,[1]!Scn_CH,0),0)</f>
        <v>0</v>
      </c>
      <c r="AX37" s="180">
        <f>VLOOKUP($AT37,[1]Scn1!Scn1_Q1_LR,MATCH(AX$6,[1]!Scn_CH,0),0)</f>
        <v>0</v>
      </c>
      <c r="AZ37" s="238" t="s">
        <v>61</v>
      </c>
      <c r="BA37" s="239"/>
      <c r="BB37" s="239"/>
      <c r="BC37" s="239"/>
      <c r="BD37" s="240"/>
      <c r="BF37" s="238" t="s">
        <v>61</v>
      </c>
      <c r="BG37" s="239"/>
      <c r="BH37" s="239"/>
      <c r="BI37" s="239"/>
      <c r="BJ37" s="240"/>
    </row>
    <row r="38" spans="3:62" outlineLevel="1" x14ac:dyDescent="0.2">
      <c r="C38" s="2">
        <v>32</v>
      </c>
      <c r="D38" s="178" t="s">
        <v>435</v>
      </c>
      <c r="E38" s="244">
        <f ca="1">IF(K38*Q38*E$112&lt;'Summary Results'!M$2,'Summary Results'!M$2/E$112,K38*Q38)</f>
        <v>-50</v>
      </c>
      <c r="F38" s="244">
        <f ca="1">IF(L38*R38*F$112&lt;'Summary Results'!N$2,'Summary Results'!N$2/F$112,L38*R38)</f>
        <v>-65</v>
      </c>
      <c r="G38" s="244">
        <f ca="1">IF(M38*S38*G$112&lt;'Summary Results'!O$2,'Summary Results'!O$2/G$112,M38*S38)</f>
        <v>0</v>
      </c>
      <c r="H38" s="180">
        <f ca="1">IF(N38*T38*H$112&lt;'Summary Results'!P$2,'Summary Results'!P$2/H$112,N38*T38)</f>
        <v>-50</v>
      </c>
      <c r="I38" s="42"/>
      <c r="J38" s="175" t="s">
        <v>435</v>
      </c>
      <c r="K38" s="176">
        <f t="shared" ca="1" si="1"/>
        <v>1</v>
      </c>
      <c r="L38" s="176">
        <f t="shared" ca="1" si="0"/>
        <v>1</v>
      </c>
      <c r="M38" s="176">
        <f t="shared" ca="1" si="0"/>
        <v>1</v>
      </c>
      <c r="N38" s="177">
        <f t="shared" ca="1" si="0"/>
        <v>1</v>
      </c>
      <c r="O38" s="42"/>
      <c r="P38" s="178" t="s">
        <v>435</v>
      </c>
      <c r="Q38" s="179">
        <f ca="1"/>
        <v>-50</v>
      </c>
      <c r="R38" s="179">
        <f ca="1"/>
        <v>-65</v>
      </c>
      <c r="S38" s="179">
        <f ca="1"/>
        <v>0</v>
      </c>
      <c r="T38" s="180">
        <f ca="1"/>
        <v>-50</v>
      </c>
      <c r="U38" s="42"/>
      <c r="V38" s="175" t="s">
        <v>435</v>
      </c>
      <c r="W38" s="181">
        <v>-50</v>
      </c>
      <c r="X38" s="182"/>
      <c r="Y38" s="182"/>
      <c r="Z38" s="183"/>
      <c r="AA38" s="42"/>
      <c r="AB38" s="178" t="s">
        <v>435</v>
      </c>
      <c r="AC38" s="179">
        <v>-50</v>
      </c>
      <c r="AD38" s="184"/>
      <c r="AE38" s="184"/>
      <c r="AF38" s="185"/>
      <c r="AG38" s="42"/>
      <c r="AH38" s="175" t="s">
        <v>435</v>
      </c>
      <c r="AI38" s="181">
        <v>-50</v>
      </c>
      <c r="AJ38" s="182"/>
      <c r="AK38" s="182"/>
      <c r="AL38" s="183">
        <v>-50</v>
      </c>
      <c r="AM38" s="42"/>
      <c r="AN38" s="178" t="s">
        <v>435</v>
      </c>
      <c r="AO38" s="179">
        <v>-50</v>
      </c>
      <c r="AP38" s="179">
        <v>-65</v>
      </c>
      <c r="AQ38" s="179"/>
      <c r="AR38" s="180">
        <v>-50</v>
      </c>
      <c r="AT38" s="178" t="s">
        <v>435</v>
      </c>
      <c r="AU38" s="244">
        <f>VLOOKUP($AT38,[1]Scn1!Scn1_Q1_LR,MATCH(AU$6,[1]!Scn_CH,0),0)</f>
        <v>0</v>
      </c>
      <c r="AV38" s="244">
        <f>VLOOKUP($AT38,[1]Scn1!Scn1_Q1_LR,MATCH(AV$6,[1]!Scn_CH,0),0)</f>
        <v>0</v>
      </c>
      <c r="AW38" s="244">
        <f>VLOOKUP($AT38,[1]Scn1!Scn1_Q1_LR,MATCH(AW$6,[1]!Scn_CH,0),0)</f>
        <v>0</v>
      </c>
      <c r="AX38" s="180">
        <f>VLOOKUP($AT38,[1]Scn1!Scn1_Q1_LR,MATCH(AX$6,[1]!Scn_CH,0),0)</f>
        <v>0</v>
      </c>
      <c r="AZ38" s="238" t="s">
        <v>435</v>
      </c>
      <c r="BA38" s="239"/>
      <c r="BB38" s="239"/>
      <c r="BC38" s="239"/>
      <c r="BD38" s="240"/>
      <c r="BF38" s="238" t="s">
        <v>435</v>
      </c>
      <c r="BG38" s="239"/>
      <c r="BH38" s="239"/>
      <c r="BI38" s="239"/>
      <c r="BJ38" s="240"/>
    </row>
    <row r="39" spans="3:62" outlineLevel="1" x14ac:dyDescent="0.2">
      <c r="C39" s="2">
        <v>33</v>
      </c>
      <c r="D39" s="178" t="s">
        <v>62</v>
      </c>
      <c r="E39" s="244">
        <f ca="1">IF(K39*Q39*E$112&lt;'Summary Results'!M$2,'Summary Results'!M$2/E$112,K39*Q39)</f>
        <v>-75</v>
      </c>
      <c r="F39" s="244">
        <f ca="1">IF(L39*R39*F$112&lt;'Summary Results'!N$2,'Summary Results'!N$2/F$112,L39*R39)</f>
        <v>-75</v>
      </c>
      <c r="G39" s="244">
        <f ca="1">IF(M39*S39*G$112&lt;'Summary Results'!O$2,'Summary Results'!O$2/G$112,M39*S39)</f>
        <v>0</v>
      </c>
      <c r="H39" s="180">
        <f ca="1">IF(N39*T39*H$112&lt;'Summary Results'!P$2,'Summary Results'!P$2/H$112,N39*T39)</f>
        <v>-75</v>
      </c>
      <c r="I39" s="42"/>
      <c r="J39" s="175" t="s">
        <v>62</v>
      </c>
      <c r="K39" s="176">
        <f t="shared" ca="1" si="1"/>
        <v>1</v>
      </c>
      <c r="L39" s="176">
        <f t="shared" ca="1" si="0"/>
        <v>1</v>
      </c>
      <c r="M39" s="176">
        <f t="shared" ca="1" si="0"/>
        <v>1</v>
      </c>
      <c r="N39" s="177">
        <f t="shared" ca="1" si="0"/>
        <v>1</v>
      </c>
      <c r="O39" s="42"/>
      <c r="P39" s="178" t="s">
        <v>62</v>
      </c>
      <c r="Q39" s="179">
        <f ca="1"/>
        <v>-75</v>
      </c>
      <c r="R39" s="179">
        <f ca="1"/>
        <v>-75</v>
      </c>
      <c r="S39" s="179">
        <f ca="1"/>
        <v>0</v>
      </c>
      <c r="T39" s="180">
        <f ca="1"/>
        <v>-75</v>
      </c>
      <c r="U39" s="42"/>
      <c r="V39" s="175" t="s">
        <v>62</v>
      </c>
      <c r="W39" s="181"/>
      <c r="X39" s="182"/>
      <c r="Y39" s="182"/>
      <c r="Z39" s="183">
        <v>-75</v>
      </c>
      <c r="AA39" s="42"/>
      <c r="AB39" s="178" t="s">
        <v>62</v>
      </c>
      <c r="AC39" s="179">
        <v>-75</v>
      </c>
      <c r="AD39" s="184"/>
      <c r="AE39" s="184"/>
      <c r="AF39" s="185">
        <v>-75</v>
      </c>
      <c r="AG39" s="42"/>
      <c r="AH39" s="175" t="s">
        <v>62</v>
      </c>
      <c r="AI39" s="181">
        <v>-75</v>
      </c>
      <c r="AJ39" s="182"/>
      <c r="AK39" s="182"/>
      <c r="AL39" s="183">
        <v>-75</v>
      </c>
      <c r="AM39" s="42"/>
      <c r="AN39" s="178" t="s">
        <v>62</v>
      </c>
      <c r="AO39" s="179">
        <v>-75</v>
      </c>
      <c r="AP39" s="179">
        <v>-75</v>
      </c>
      <c r="AQ39" s="179"/>
      <c r="AR39" s="180">
        <v>-75</v>
      </c>
      <c r="AT39" s="178" t="s">
        <v>62</v>
      </c>
      <c r="AU39" s="244">
        <f>VLOOKUP($AT39,[1]Scn1!Scn1_Q1_LR,MATCH(AU$6,[1]!Scn_CH,0),0)</f>
        <v>0</v>
      </c>
      <c r="AV39" s="244">
        <f>VLOOKUP($AT39,[1]Scn1!Scn1_Q1_LR,MATCH(AV$6,[1]!Scn_CH,0),0)</f>
        <v>0</v>
      </c>
      <c r="AW39" s="244">
        <f>VLOOKUP($AT39,[1]Scn1!Scn1_Q1_LR,MATCH(AW$6,[1]!Scn_CH,0),0)</f>
        <v>0</v>
      </c>
      <c r="AX39" s="180">
        <f>VLOOKUP($AT39,[1]Scn1!Scn1_Q1_LR,MATCH(AX$6,[1]!Scn_CH,0),0)</f>
        <v>0</v>
      </c>
      <c r="AZ39" s="238" t="s">
        <v>62</v>
      </c>
      <c r="BA39" s="239"/>
      <c r="BB39" s="239"/>
      <c r="BC39" s="239"/>
      <c r="BD39" s="240"/>
      <c r="BF39" s="238" t="s">
        <v>62</v>
      </c>
      <c r="BG39" s="239"/>
      <c r="BH39" s="239"/>
      <c r="BI39" s="239"/>
      <c r="BJ39" s="240"/>
    </row>
    <row r="40" spans="3:62" outlineLevel="1" x14ac:dyDescent="0.2">
      <c r="C40" s="2">
        <v>34</v>
      </c>
      <c r="D40" s="178" t="s">
        <v>63</v>
      </c>
      <c r="E40" s="244">
        <f ca="1">IF(K40*Q40*E$112&lt;'Summary Results'!M$2,'Summary Results'!M$2/E$112,K40*Q40)</f>
        <v>-75</v>
      </c>
      <c r="F40" s="244">
        <f ca="1">IF(L40*R40*F$112&lt;'Summary Results'!N$2,'Summary Results'!N$2/F$112,L40*R40)</f>
        <v>-75</v>
      </c>
      <c r="G40" s="244">
        <f ca="1">IF(M40*S40*G$112&lt;'Summary Results'!O$2,'Summary Results'!O$2/G$112,M40*S40)</f>
        <v>0</v>
      </c>
      <c r="H40" s="180">
        <f ca="1">IF(N40*T40*H$112&lt;'Summary Results'!P$2,'Summary Results'!P$2/H$112,N40*T40)</f>
        <v>-75</v>
      </c>
      <c r="I40" s="42"/>
      <c r="J40" s="175" t="s">
        <v>63</v>
      </c>
      <c r="K40" s="176">
        <f t="shared" ca="1" si="1"/>
        <v>1</v>
      </c>
      <c r="L40" s="176">
        <f t="shared" ca="1" si="0"/>
        <v>1</v>
      </c>
      <c r="M40" s="176">
        <f t="shared" ca="1" si="0"/>
        <v>1</v>
      </c>
      <c r="N40" s="177">
        <f t="shared" ca="1" si="0"/>
        <v>1</v>
      </c>
      <c r="O40" s="42"/>
      <c r="P40" s="178" t="s">
        <v>63</v>
      </c>
      <c r="Q40" s="179">
        <f ca="1"/>
        <v>-75</v>
      </c>
      <c r="R40" s="179">
        <f ca="1"/>
        <v>-75</v>
      </c>
      <c r="S40" s="179">
        <f ca="1"/>
        <v>0</v>
      </c>
      <c r="T40" s="180">
        <f ca="1"/>
        <v>-75</v>
      </c>
      <c r="U40" s="42"/>
      <c r="V40" s="175" t="s">
        <v>63</v>
      </c>
      <c r="W40" s="181">
        <v>-75</v>
      </c>
      <c r="X40" s="182"/>
      <c r="Y40" s="182"/>
      <c r="Z40" s="183"/>
      <c r="AA40" s="42"/>
      <c r="AB40" s="178" t="s">
        <v>63</v>
      </c>
      <c r="AC40" s="179">
        <v>-75</v>
      </c>
      <c r="AD40" s="184"/>
      <c r="AE40" s="184"/>
      <c r="AF40" s="185"/>
      <c r="AG40" s="42"/>
      <c r="AH40" s="175" t="s">
        <v>63</v>
      </c>
      <c r="AI40" s="181">
        <v>-75</v>
      </c>
      <c r="AJ40" s="182"/>
      <c r="AK40" s="182"/>
      <c r="AL40" s="183">
        <v>-75</v>
      </c>
      <c r="AM40" s="42"/>
      <c r="AN40" s="178" t="s">
        <v>63</v>
      </c>
      <c r="AO40" s="179">
        <v>-75</v>
      </c>
      <c r="AP40" s="179">
        <v>-75</v>
      </c>
      <c r="AQ40" s="179"/>
      <c r="AR40" s="180">
        <v>-75</v>
      </c>
      <c r="AT40" s="178" t="s">
        <v>63</v>
      </c>
      <c r="AU40" s="244">
        <f>VLOOKUP($AT40,[1]Scn1!Scn1_Q1_LR,MATCH(AU$6,[1]!Scn_CH,0),0)</f>
        <v>0</v>
      </c>
      <c r="AV40" s="244">
        <f>VLOOKUP($AT40,[1]Scn1!Scn1_Q1_LR,MATCH(AV$6,[1]!Scn_CH,0),0)</f>
        <v>0</v>
      </c>
      <c r="AW40" s="244">
        <f>VLOOKUP($AT40,[1]Scn1!Scn1_Q1_LR,MATCH(AW$6,[1]!Scn_CH,0),0)</f>
        <v>0</v>
      </c>
      <c r="AX40" s="180">
        <f>VLOOKUP($AT40,[1]Scn1!Scn1_Q1_LR,MATCH(AX$6,[1]!Scn_CH,0),0)</f>
        <v>0</v>
      </c>
      <c r="AZ40" s="238" t="s">
        <v>63</v>
      </c>
      <c r="BA40" s="239"/>
      <c r="BB40" s="239"/>
      <c r="BC40" s="239"/>
      <c r="BD40" s="240"/>
      <c r="BF40" s="238" t="s">
        <v>63</v>
      </c>
      <c r="BG40" s="239"/>
      <c r="BH40" s="239"/>
      <c r="BI40" s="239"/>
      <c r="BJ40" s="240"/>
    </row>
    <row r="41" spans="3:62" outlineLevel="1" x14ac:dyDescent="0.2">
      <c r="C41" s="2">
        <v>35</v>
      </c>
      <c r="D41" s="178" t="s">
        <v>64</v>
      </c>
      <c r="E41" s="244">
        <f ca="1">IF(K41*Q41*E$112&lt;'Summary Results'!M$2,'Summary Results'!M$2/E$112,K41*Q41)</f>
        <v>-75</v>
      </c>
      <c r="F41" s="244">
        <f ca="1">IF(L41*R41*F$112&lt;'Summary Results'!N$2,'Summary Results'!N$2/F$112,L41*R41)</f>
        <v>-75</v>
      </c>
      <c r="G41" s="244">
        <f ca="1">IF(M41*S41*G$112&lt;'Summary Results'!O$2,'Summary Results'!O$2/G$112,M41*S41)</f>
        <v>0</v>
      </c>
      <c r="H41" s="180">
        <f ca="1">IF(N41*T41*H$112&lt;'Summary Results'!P$2,'Summary Results'!P$2/H$112,N41*T41)</f>
        <v>-75</v>
      </c>
      <c r="I41" s="42"/>
      <c r="J41" s="175" t="s">
        <v>64</v>
      </c>
      <c r="K41" s="176">
        <f t="shared" ca="1" si="1"/>
        <v>1</v>
      </c>
      <c r="L41" s="176">
        <f t="shared" ca="1" si="0"/>
        <v>1</v>
      </c>
      <c r="M41" s="176">
        <f t="shared" ca="1" si="0"/>
        <v>1</v>
      </c>
      <c r="N41" s="177">
        <f t="shared" ca="1" si="0"/>
        <v>1</v>
      </c>
      <c r="O41" s="42"/>
      <c r="P41" s="178" t="s">
        <v>64</v>
      </c>
      <c r="Q41" s="179">
        <f ca="1"/>
        <v>-75</v>
      </c>
      <c r="R41" s="179">
        <f ca="1"/>
        <v>-75</v>
      </c>
      <c r="S41" s="179">
        <f ca="1"/>
        <v>0</v>
      </c>
      <c r="T41" s="180">
        <f ca="1"/>
        <v>-75</v>
      </c>
      <c r="U41" s="42"/>
      <c r="V41" s="175" t="s">
        <v>64</v>
      </c>
      <c r="W41" s="181"/>
      <c r="X41" s="182"/>
      <c r="Y41" s="182"/>
      <c r="Z41" s="183">
        <v>-75</v>
      </c>
      <c r="AA41" s="42"/>
      <c r="AB41" s="178" t="s">
        <v>64</v>
      </c>
      <c r="AC41" s="179">
        <v>-75</v>
      </c>
      <c r="AD41" s="184"/>
      <c r="AE41" s="184"/>
      <c r="AF41" s="185">
        <v>-75</v>
      </c>
      <c r="AG41" s="42"/>
      <c r="AH41" s="175" t="s">
        <v>64</v>
      </c>
      <c r="AI41" s="181">
        <v>-75</v>
      </c>
      <c r="AJ41" s="182"/>
      <c r="AK41" s="182"/>
      <c r="AL41" s="183">
        <v>-75</v>
      </c>
      <c r="AM41" s="42"/>
      <c r="AN41" s="178" t="s">
        <v>64</v>
      </c>
      <c r="AO41" s="179">
        <v>-75</v>
      </c>
      <c r="AP41" s="179">
        <v>-75</v>
      </c>
      <c r="AQ41" s="179"/>
      <c r="AR41" s="180">
        <v>-75</v>
      </c>
      <c r="AT41" s="178" t="s">
        <v>64</v>
      </c>
      <c r="AU41" s="244">
        <f>VLOOKUP($AT41,[1]Scn1!Scn1_Q1_LR,MATCH(AU$6,[1]!Scn_CH,0),0)</f>
        <v>0</v>
      </c>
      <c r="AV41" s="244">
        <f>VLOOKUP($AT41,[1]Scn1!Scn1_Q1_LR,MATCH(AV$6,[1]!Scn_CH,0),0)</f>
        <v>0</v>
      </c>
      <c r="AW41" s="244">
        <f>VLOOKUP($AT41,[1]Scn1!Scn1_Q1_LR,MATCH(AW$6,[1]!Scn_CH,0),0)</f>
        <v>0</v>
      </c>
      <c r="AX41" s="180">
        <f>VLOOKUP($AT41,[1]Scn1!Scn1_Q1_LR,MATCH(AX$6,[1]!Scn_CH,0),0)</f>
        <v>0</v>
      </c>
      <c r="AZ41" s="238" t="s">
        <v>64</v>
      </c>
      <c r="BA41" s="239"/>
      <c r="BB41" s="239"/>
      <c r="BC41" s="239"/>
      <c r="BD41" s="240"/>
      <c r="BF41" s="238" t="s">
        <v>64</v>
      </c>
      <c r="BG41" s="239"/>
      <c r="BH41" s="239"/>
      <c r="BI41" s="239"/>
      <c r="BJ41" s="240"/>
    </row>
    <row r="42" spans="3:62" outlineLevel="1" x14ac:dyDescent="0.2">
      <c r="C42" s="2">
        <v>36</v>
      </c>
      <c r="D42" s="178" t="s">
        <v>436</v>
      </c>
      <c r="E42" s="244">
        <f ca="1">IF(K42*Q42*E$112&lt;'Summary Results'!M$2,'Summary Results'!M$2/E$112,K42*Q42)</f>
        <v>-15</v>
      </c>
      <c r="F42" s="244">
        <f ca="1">IF(L42*R42*F$112&lt;'Summary Results'!N$2,'Summary Results'!N$2/F$112,L42*R42)</f>
        <v>-65</v>
      </c>
      <c r="G42" s="244">
        <f ca="1">IF(M42*S42*G$112&lt;'Summary Results'!O$2,'Summary Results'!O$2/G$112,M42*S42)</f>
        <v>0</v>
      </c>
      <c r="H42" s="180">
        <f ca="1">IF(N42*T42*H$112&lt;'Summary Results'!P$2,'Summary Results'!P$2/H$112,N42*T42)</f>
        <v>-40</v>
      </c>
      <c r="I42" s="42"/>
      <c r="J42" s="175" t="s">
        <v>436</v>
      </c>
      <c r="K42" s="176">
        <f t="shared" ca="1" si="1"/>
        <v>1</v>
      </c>
      <c r="L42" s="176">
        <f t="shared" ca="1" si="0"/>
        <v>1</v>
      </c>
      <c r="M42" s="176">
        <f t="shared" ca="1" si="0"/>
        <v>1</v>
      </c>
      <c r="N42" s="177">
        <f t="shared" ca="1" si="0"/>
        <v>1</v>
      </c>
      <c r="O42" s="42"/>
      <c r="P42" s="178" t="s">
        <v>436</v>
      </c>
      <c r="Q42" s="179">
        <f ca="1"/>
        <v>-15</v>
      </c>
      <c r="R42" s="179">
        <f ca="1"/>
        <v>-65</v>
      </c>
      <c r="S42" s="179">
        <f ca="1"/>
        <v>0</v>
      </c>
      <c r="T42" s="180">
        <f ca="1"/>
        <v>-40</v>
      </c>
      <c r="U42" s="42"/>
      <c r="V42" s="175" t="s">
        <v>436</v>
      </c>
      <c r="W42" s="181"/>
      <c r="X42" s="182"/>
      <c r="Y42" s="182"/>
      <c r="Z42" s="183">
        <v>-40</v>
      </c>
      <c r="AA42" s="42"/>
      <c r="AB42" s="178" t="s">
        <v>436</v>
      </c>
      <c r="AC42" s="179">
        <v>-15</v>
      </c>
      <c r="AD42" s="184"/>
      <c r="AE42" s="184"/>
      <c r="AF42" s="185">
        <v>-40</v>
      </c>
      <c r="AG42" s="42"/>
      <c r="AH42" s="175" t="s">
        <v>436</v>
      </c>
      <c r="AI42" s="181">
        <v>-15</v>
      </c>
      <c r="AJ42" s="182"/>
      <c r="AK42" s="182"/>
      <c r="AL42" s="183">
        <v>-40</v>
      </c>
      <c r="AM42" s="42"/>
      <c r="AN42" s="178" t="s">
        <v>436</v>
      </c>
      <c r="AO42" s="179">
        <v>-15</v>
      </c>
      <c r="AP42" s="179">
        <v>-65</v>
      </c>
      <c r="AQ42" s="179"/>
      <c r="AR42" s="180">
        <v>-40</v>
      </c>
      <c r="AT42" s="178" t="s">
        <v>436</v>
      </c>
      <c r="AU42" s="244">
        <f>VLOOKUP($AT42,[1]Scn1!Scn1_Q1_LR,MATCH(AU$6,[1]!Scn_CH,0),0)</f>
        <v>0</v>
      </c>
      <c r="AV42" s="244">
        <f>VLOOKUP($AT42,[1]Scn1!Scn1_Q1_LR,MATCH(AV$6,[1]!Scn_CH,0),0)</f>
        <v>0</v>
      </c>
      <c r="AW42" s="244">
        <f>VLOOKUP($AT42,[1]Scn1!Scn1_Q1_LR,MATCH(AW$6,[1]!Scn_CH,0),0)</f>
        <v>0</v>
      </c>
      <c r="AX42" s="180">
        <f>VLOOKUP($AT42,[1]Scn1!Scn1_Q1_LR,MATCH(AX$6,[1]!Scn_CH,0),0)</f>
        <v>0</v>
      </c>
      <c r="AZ42" s="238" t="s">
        <v>436</v>
      </c>
      <c r="BA42" s="239"/>
      <c r="BB42" s="239"/>
      <c r="BC42" s="239"/>
      <c r="BD42" s="240"/>
      <c r="BF42" s="238" t="s">
        <v>436</v>
      </c>
      <c r="BG42" s="239"/>
      <c r="BH42" s="239"/>
      <c r="BI42" s="239"/>
      <c r="BJ42" s="240"/>
    </row>
    <row r="43" spans="3:62" outlineLevel="1" x14ac:dyDescent="0.2">
      <c r="C43" s="2">
        <v>37</v>
      </c>
      <c r="D43" s="178" t="s">
        <v>65</v>
      </c>
      <c r="E43" s="244">
        <f ca="1">IF(K43*Q43*E$112&lt;'Summary Results'!M$2,'Summary Results'!M$2/E$112,K43*Q43)</f>
        <v>0</v>
      </c>
      <c r="F43" s="244">
        <f ca="1">IF(L43*R43*F$112&lt;'Summary Results'!N$2,'Summary Results'!N$2/F$112,L43*R43)</f>
        <v>-65</v>
      </c>
      <c r="G43" s="244">
        <f ca="1">IF(M43*S43*G$112&lt;'Summary Results'!O$2,'Summary Results'!O$2/G$112,M43*S43)</f>
        <v>0</v>
      </c>
      <c r="H43" s="180">
        <f ca="1">IF(N43*T43*H$112&lt;'Summary Results'!P$2,'Summary Results'!P$2/H$112,N43*T43)</f>
        <v>-40</v>
      </c>
      <c r="I43" s="42"/>
      <c r="J43" s="175" t="s">
        <v>65</v>
      </c>
      <c r="K43" s="176">
        <f t="shared" ca="1" si="1"/>
        <v>1</v>
      </c>
      <c r="L43" s="176">
        <f t="shared" ca="1" si="0"/>
        <v>1</v>
      </c>
      <c r="M43" s="176">
        <f t="shared" ca="1" si="0"/>
        <v>1</v>
      </c>
      <c r="N43" s="177">
        <f t="shared" ca="1" si="0"/>
        <v>1</v>
      </c>
      <c r="O43" s="42"/>
      <c r="P43" s="178" t="s">
        <v>65</v>
      </c>
      <c r="Q43" s="179">
        <f ca="1"/>
        <v>0</v>
      </c>
      <c r="R43" s="179">
        <f ca="1"/>
        <v>-65</v>
      </c>
      <c r="S43" s="179">
        <f ca="1"/>
        <v>0</v>
      </c>
      <c r="T43" s="180">
        <f ca="1"/>
        <v>-40</v>
      </c>
      <c r="U43" s="42"/>
      <c r="V43" s="175" t="s">
        <v>65</v>
      </c>
      <c r="W43" s="181"/>
      <c r="X43" s="182"/>
      <c r="Y43" s="182"/>
      <c r="Z43" s="183"/>
      <c r="AA43" s="42"/>
      <c r="AB43" s="178" t="s">
        <v>65</v>
      </c>
      <c r="AC43" s="179"/>
      <c r="AD43" s="184"/>
      <c r="AE43" s="184"/>
      <c r="AF43" s="185"/>
      <c r="AG43" s="42"/>
      <c r="AH43" s="175" t="s">
        <v>65</v>
      </c>
      <c r="AI43" s="181"/>
      <c r="AJ43" s="182"/>
      <c r="AK43" s="182"/>
      <c r="AL43" s="183">
        <v>-40</v>
      </c>
      <c r="AM43" s="42"/>
      <c r="AN43" s="178" t="s">
        <v>65</v>
      </c>
      <c r="AO43" s="179"/>
      <c r="AP43" s="179">
        <v>-65</v>
      </c>
      <c r="AQ43" s="179"/>
      <c r="AR43" s="180">
        <v>-40</v>
      </c>
      <c r="AT43" s="178" t="s">
        <v>65</v>
      </c>
      <c r="AU43" s="244">
        <f>VLOOKUP($AT43,[1]Scn1!Scn1_Q1_LR,MATCH(AU$6,[1]!Scn_CH,0),0)</f>
        <v>0</v>
      </c>
      <c r="AV43" s="244">
        <f>VLOOKUP($AT43,[1]Scn1!Scn1_Q1_LR,MATCH(AV$6,[1]!Scn_CH,0),0)</f>
        <v>0</v>
      </c>
      <c r="AW43" s="244">
        <f>VLOOKUP($AT43,[1]Scn1!Scn1_Q1_LR,MATCH(AW$6,[1]!Scn_CH,0),0)</f>
        <v>0</v>
      </c>
      <c r="AX43" s="180">
        <f>VLOOKUP($AT43,[1]Scn1!Scn1_Q1_LR,MATCH(AX$6,[1]!Scn_CH,0),0)</f>
        <v>0</v>
      </c>
      <c r="AZ43" s="238" t="s">
        <v>65</v>
      </c>
      <c r="BA43" s="239"/>
      <c r="BB43" s="239"/>
      <c r="BC43" s="239"/>
      <c r="BD43" s="240"/>
      <c r="BF43" s="238" t="s">
        <v>65</v>
      </c>
      <c r="BG43" s="239"/>
      <c r="BH43" s="239"/>
      <c r="BI43" s="239"/>
      <c r="BJ43" s="240"/>
    </row>
    <row r="44" spans="3:62" outlineLevel="1" x14ac:dyDescent="0.2">
      <c r="C44" s="2">
        <v>38</v>
      </c>
      <c r="D44" s="178" t="s">
        <v>66</v>
      </c>
      <c r="E44" s="244">
        <f ca="1">IF(K44*Q44*E$112&lt;'Summary Results'!M$2,'Summary Results'!M$2/E$112,K44*Q44)</f>
        <v>-15</v>
      </c>
      <c r="F44" s="244">
        <f ca="1">IF(L44*R44*F$112&lt;'Summary Results'!N$2,'Summary Results'!N$2/F$112,L44*R44)</f>
        <v>-65</v>
      </c>
      <c r="G44" s="244">
        <f ca="1">IF(M44*S44*G$112&lt;'Summary Results'!O$2,'Summary Results'!O$2/G$112,M44*S44)</f>
        <v>0</v>
      </c>
      <c r="H44" s="180">
        <f ca="1">IF(N44*T44*H$112&lt;'Summary Results'!P$2,'Summary Results'!P$2/H$112,N44*T44)</f>
        <v>-40</v>
      </c>
      <c r="I44" s="42"/>
      <c r="J44" s="175" t="s">
        <v>66</v>
      </c>
      <c r="K44" s="176">
        <f t="shared" ca="1" si="1"/>
        <v>1</v>
      </c>
      <c r="L44" s="176">
        <f t="shared" ca="1" si="0"/>
        <v>1</v>
      </c>
      <c r="M44" s="176">
        <f t="shared" ca="1" si="0"/>
        <v>1</v>
      </c>
      <c r="N44" s="177">
        <f t="shared" ca="1" si="0"/>
        <v>1</v>
      </c>
      <c r="O44" s="42"/>
      <c r="P44" s="178" t="s">
        <v>66</v>
      </c>
      <c r="Q44" s="179">
        <f ca="1"/>
        <v>-15</v>
      </c>
      <c r="R44" s="179">
        <f ca="1"/>
        <v>-65</v>
      </c>
      <c r="S44" s="179">
        <f ca="1"/>
        <v>0</v>
      </c>
      <c r="T44" s="180">
        <f ca="1"/>
        <v>-40</v>
      </c>
      <c r="U44" s="42"/>
      <c r="V44" s="175" t="s">
        <v>66</v>
      </c>
      <c r="W44" s="181">
        <v>-15</v>
      </c>
      <c r="X44" s="182"/>
      <c r="Y44" s="182"/>
      <c r="Z44" s="183"/>
      <c r="AA44" s="42"/>
      <c r="AB44" s="178" t="s">
        <v>66</v>
      </c>
      <c r="AC44" s="179">
        <v>-15</v>
      </c>
      <c r="AD44" s="184"/>
      <c r="AE44" s="184"/>
      <c r="AF44" s="185"/>
      <c r="AG44" s="42"/>
      <c r="AH44" s="175" t="s">
        <v>66</v>
      </c>
      <c r="AI44" s="181">
        <v>-15</v>
      </c>
      <c r="AJ44" s="182"/>
      <c r="AK44" s="182"/>
      <c r="AL44" s="183">
        <v>-40</v>
      </c>
      <c r="AM44" s="42"/>
      <c r="AN44" s="178" t="s">
        <v>66</v>
      </c>
      <c r="AO44" s="179">
        <v>-15</v>
      </c>
      <c r="AP44" s="179">
        <v>-65</v>
      </c>
      <c r="AQ44" s="179"/>
      <c r="AR44" s="180">
        <v>-40</v>
      </c>
      <c r="AT44" s="178" t="s">
        <v>66</v>
      </c>
      <c r="AU44" s="244">
        <f>VLOOKUP($AT44,[1]Scn1!Scn1_Q1_LR,MATCH(AU$6,[1]!Scn_CH,0),0)</f>
        <v>0</v>
      </c>
      <c r="AV44" s="244">
        <f>VLOOKUP($AT44,[1]Scn1!Scn1_Q1_LR,MATCH(AV$6,[1]!Scn_CH,0),0)</f>
        <v>0</v>
      </c>
      <c r="AW44" s="244">
        <f>VLOOKUP($AT44,[1]Scn1!Scn1_Q1_LR,MATCH(AW$6,[1]!Scn_CH,0),0)</f>
        <v>0</v>
      </c>
      <c r="AX44" s="180">
        <f>VLOOKUP($AT44,[1]Scn1!Scn1_Q1_LR,MATCH(AX$6,[1]!Scn_CH,0),0)</f>
        <v>0</v>
      </c>
      <c r="AZ44" s="238" t="s">
        <v>66</v>
      </c>
      <c r="BA44" s="239"/>
      <c r="BB44" s="239"/>
      <c r="BC44" s="239"/>
      <c r="BD44" s="240"/>
      <c r="BF44" s="238" t="s">
        <v>66</v>
      </c>
      <c r="BG44" s="239"/>
      <c r="BH44" s="239"/>
      <c r="BI44" s="239"/>
      <c r="BJ44" s="240"/>
    </row>
    <row r="45" spans="3:62" outlineLevel="1" x14ac:dyDescent="0.2">
      <c r="C45" s="2">
        <v>39</v>
      </c>
      <c r="D45" s="178" t="s">
        <v>67</v>
      </c>
      <c r="E45" s="244">
        <f ca="1">IF(K45*Q45*E$112&lt;'Summary Results'!M$2,'Summary Results'!M$2/E$112,K45*Q45)</f>
        <v>-15</v>
      </c>
      <c r="F45" s="244">
        <f ca="1">IF(L45*R45*F$112&lt;'Summary Results'!N$2,'Summary Results'!N$2/F$112,L45*R45)</f>
        <v>-65</v>
      </c>
      <c r="G45" s="244">
        <f ca="1">IF(M45*S45*G$112&lt;'Summary Results'!O$2,'Summary Results'!O$2/G$112,M45*S45)</f>
        <v>0</v>
      </c>
      <c r="H45" s="180">
        <f ca="1">IF(N45*T45*H$112&lt;'Summary Results'!P$2,'Summary Results'!P$2/H$112,N45*T45)</f>
        <v>-40</v>
      </c>
      <c r="I45" s="42"/>
      <c r="J45" s="175" t="s">
        <v>67</v>
      </c>
      <c r="K45" s="176">
        <f t="shared" ca="1" si="1"/>
        <v>1</v>
      </c>
      <c r="L45" s="176">
        <f t="shared" ca="1" si="0"/>
        <v>1</v>
      </c>
      <c r="M45" s="176">
        <f t="shared" ca="1" si="0"/>
        <v>1</v>
      </c>
      <c r="N45" s="177">
        <f t="shared" ca="1" si="0"/>
        <v>1</v>
      </c>
      <c r="O45" s="42"/>
      <c r="P45" s="178" t="s">
        <v>67</v>
      </c>
      <c r="Q45" s="179">
        <f ca="1"/>
        <v>-15</v>
      </c>
      <c r="R45" s="179">
        <f ca="1"/>
        <v>-65</v>
      </c>
      <c r="S45" s="179">
        <f ca="1"/>
        <v>0</v>
      </c>
      <c r="T45" s="180">
        <f ca="1"/>
        <v>-40</v>
      </c>
      <c r="U45" s="42"/>
      <c r="V45" s="175" t="s">
        <v>67</v>
      </c>
      <c r="W45" s="181"/>
      <c r="X45" s="182"/>
      <c r="Y45" s="182"/>
      <c r="Z45" s="183">
        <v>-40</v>
      </c>
      <c r="AA45" s="42"/>
      <c r="AB45" s="178" t="s">
        <v>67</v>
      </c>
      <c r="AC45" s="179">
        <v>-15</v>
      </c>
      <c r="AD45" s="184"/>
      <c r="AE45" s="184"/>
      <c r="AF45" s="185">
        <v>-40</v>
      </c>
      <c r="AG45" s="42"/>
      <c r="AH45" s="175" t="s">
        <v>67</v>
      </c>
      <c r="AI45" s="181">
        <v>-15</v>
      </c>
      <c r="AJ45" s="182"/>
      <c r="AK45" s="182"/>
      <c r="AL45" s="183">
        <v>-40</v>
      </c>
      <c r="AM45" s="42"/>
      <c r="AN45" s="178" t="s">
        <v>67</v>
      </c>
      <c r="AO45" s="179">
        <v>-15</v>
      </c>
      <c r="AP45" s="179">
        <v>-65</v>
      </c>
      <c r="AQ45" s="179"/>
      <c r="AR45" s="180">
        <v>-40</v>
      </c>
      <c r="AT45" s="178" t="s">
        <v>67</v>
      </c>
      <c r="AU45" s="244">
        <f>VLOOKUP($AT45,[1]Scn1!Scn1_Q1_LR,MATCH(AU$6,[1]!Scn_CH,0),0)</f>
        <v>0</v>
      </c>
      <c r="AV45" s="244">
        <f>VLOOKUP($AT45,[1]Scn1!Scn1_Q1_LR,MATCH(AV$6,[1]!Scn_CH,0),0)</f>
        <v>0</v>
      </c>
      <c r="AW45" s="244">
        <f>VLOOKUP($AT45,[1]Scn1!Scn1_Q1_LR,MATCH(AW$6,[1]!Scn_CH,0),0)</f>
        <v>0</v>
      </c>
      <c r="AX45" s="180">
        <f>VLOOKUP($AT45,[1]Scn1!Scn1_Q1_LR,MATCH(AX$6,[1]!Scn_CH,0),0)</f>
        <v>0</v>
      </c>
      <c r="AZ45" s="238" t="s">
        <v>67</v>
      </c>
      <c r="BA45" s="239"/>
      <c r="BB45" s="239"/>
      <c r="BC45" s="239"/>
      <c r="BD45" s="240"/>
      <c r="BF45" s="238" t="s">
        <v>67</v>
      </c>
      <c r="BG45" s="239"/>
      <c r="BH45" s="239"/>
      <c r="BI45" s="239"/>
      <c r="BJ45" s="240"/>
    </row>
    <row r="46" spans="3:62" outlineLevel="1" x14ac:dyDescent="0.2">
      <c r="C46" s="2">
        <v>40</v>
      </c>
      <c r="D46" s="178" t="s">
        <v>437</v>
      </c>
      <c r="E46" s="244">
        <f ca="1">IF(K46*Q46*E$112&lt;'Summary Results'!M$2,'Summary Results'!M$2/E$112,K46*Q46)</f>
        <v>-15</v>
      </c>
      <c r="F46" s="244">
        <f ca="1">IF(L46*R46*F$112&lt;'Summary Results'!N$2,'Summary Results'!N$2/F$112,L46*R46)</f>
        <v>-65</v>
      </c>
      <c r="G46" s="244">
        <f ca="1">IF(M46*S46*G$112&lt;'Summary Results'!O$2,'Summary Results'!O$2/G$112,M46*S46)</f>
        <v>0</v>
      </c>
      <c r="H46" s="180">
        <f ca="1">IF(N46*T46*H$112&lt;'Summary Results'!P$2,'Summary Results'!P$2/H$112,N46*T46)</f>
        <v>-40</v>
      </c>
      <c r="I46" s="42"/>
      <c r="J46" s="175" t="s">
        <v>437</v>
      </c>
      <c r="K46" s="176">
        <f t="shared" ca="1" si="1"/>
        <v>1</v>
      </c>
      <c r="L46" s="176">
        <f t="shared" ca="1" si="0"/>
        <v>1</v>
      </c>
      <c r="M46" s="176">
        <f t="shared" ca="1" si="0"/>
        <v>1</v>
      </c>
      <c r="N46" s="177">
        <f t="shared" ca="1" si="0"/>
        <v>1</v>
      </c>
      <c r="O46" s="42"/>
      <c r="P46" s="178" t="s">
        <v>437</v>
      </c>
      <c r="Q46" s="179">
        <f ca="1"/>
        <v>-15</v>
      </c>
      <c r="R46" s="179">
        <f ca="1"/>
        <v>-65</v>
      </c>
      <c r="S46" s="179">
        <f ca="1"/>
        <v>0</v>
      </c>
      <c r="T46" s="180">
        <f ca="1"/>
        <v>-40</v>
      </c>
      <c r="U46" s="42"/>
      <c r="V46" s="175" t="s">
        <v>437</v>
      </c>
      <c r="W46" s="181"/>
      <c r="X46" s="182"/>
      <c r="Y46" s="182"/>
      <c r="Z46" s="183">
        <v>-40</v>
      </c>
      <c r="AA46" s="42"/>
      <c r="AB46" s="178" t="s">
        <v>437</v>
      </c>
      <c r="AC46" s="179">
        <v>-15</v>
      </c>
      <c r="AD46" s="184"/>
      <c r="AE46" s="184"/>
      <c r="AF46" s="185">
        <v>-40</v>
      </c>
      <c r="AG46" s="42"/>
      <c r="AH46" s="175" t="s">
        <v>437</v>
      </c>
      <c r="AI46" s="181">
        <v>-15</v>
      </c>
      <c r="AJ46" s="182"/>
      <c r="AK46" s="182"/>
      <c r="AL46" s="183">
        <v>-40</v>
      </c>
      <c r="AM46" s="42"/>
      <c r="AN46" s="178" t="s">
        <v>437</v>
      </c>
      <c r="AO46" s="179">
        <v>-15</v>
      </c>
      <c r="AP46" s="179">
        <v>-65</v>
      </c>
      <c r="AQ46" s="179"/>
      <c r="AR46" s="180">
        <v>-40</v>
      </c>
      <c r="AT46" s="178" t="s">
        <v>437</v>
      </c>
      <c r="AU46" s="244">
        <f>VLOOKUP($AT46,[1]Scn1!Scn1_Q1_LR,MATCH(AU$6,[1]!Scn_CH,0),0)</f>
        <v>0</v>
      </c>
      <c r="AV46" s="244">
        <f>VLOOKUP($AT46,[1]Scn1!Scn1_Q1_LR,MATCH(AV$6,[1]!Scn_CH,0),0)</f>
        <v>0</v>
      </c>
      <c r="AW46" s="244">
        <f>VLOOKUP($AT46,[1]Scn1!Scn1_Q1_LR,MATCH(AW$6,[1]!Scn_CH,0),0)</f>
        <v>0</v>
      </c>
      <c r="AX46" s="180">
        <f>VLOOKUP($AT46,[1]Scn1!Scn1_Q1_LR,MATCH(AX$6,[1]!Scn_CH,0),0)</f>
        <v>0</v>
      </c>
      <c r="AZ46" s="238" t="s">
        <v>437</v>
      </c>
      <c r="BA46" s="239"/>
      <c r="BB46" s="239"/>
      <c r="BC46" s="239"/>
      <c r="BD46" s="240"/>
      <c r="BF46" s="238" t="s">
        <v>437</v>
      </c>
      <c r="BG46" s="239"/>
      <c r="BH46" s="239"/>
      <c r="BI46" s="239"/>
      <c r="BJ46" s="240"/>
    </row>
    <row r="47" spans="3:62" outlineLevel="1" x14ac:dyDescent="0.2">
      <c r="C47" s="2">
        <v>41</v>
      </c>
      <c r="D47" s="178" t="s">
        <v>438</v>
      </c>
      <c r="E47" s="244">
        <f ca="1">IF(K47*Q47*E$112&lt;'Summary Results'!M$2,'Summary Results'!M$2/E$112,K47*Q47)</f>
        <v>-15</v>
      </c>
      <c r="F47" s="244">
        <f ca="1">IF(L47*R47*F$112&lt;'Summary Results'!N$2,'Summary Results'!N$2/F$112,L47*R47)</f>
        <v>-65</v>
      </c>
      <c r="G47" s="244">
        <f ca="1">IF(M47*S47*G$112&lt;'Summary Results'!O$2,'Summary Results'!O$2/G$112,M47*S47)</f>
        <v>0</v>
      </c>
      <c r="H47" s="180">
        <f ca="1">IF(N47*T47*H$112&lt;'Summary Results'!P$2,'Summary Results'!P$2/H$112,N47*T47)</f>
        <v>-40</v>
      </c>
      <c r="I47" s="42"/>
      <c r="J47" s="175" t="s">
        <v>438</v>
      </c>
      <c r="K47" s="176">
        <f t="shared" ca="1" si="1"/>
        <v>1</v>
      </c>
      <c r="L47" s="176">
        <f t="shared" ca="1" si="0"/>
        <v>1</v>
      </c>
      <c r="M47" s="176">
        <f t="shared" ca="1" si="0"/>
        <v>1</v>
      </c>
      <c r="N47" s="177">
        <f t="shared" ca="1" si="0"/>
        <v>1</v>
      </c>
      <c r="O47" s="42"/>
      <c r="P47" s="178" t="s">
        <v>438</v>
      </c>
      <c r="Q47" s="179">
        <f ca="1"/>
        <v>-15</v>
      </c>
      <c r="R47" s="179">
        <f ca="1"/>
        <v>-65</v>
      </c>
      <c r="S47" s="179">
        <f ca="1"/>
        <v>0</v>
      </c>
      <c r="T47" s="180">
        <f ca="1"/>
        <v>-40</v>
      </c>
      <c r="U47" s="42"/>
      <c r="V47" s="175" t="s">
        <v>438</v>
      </c>
      <c r="W47" s="181"/>
      <c r="X47" s="182"/>
      <c r="Y47" s="182"/>
      <c r="Z47" s="183">
        <v>-40</v>
      </c>
      <c r="AA47" s="42"/>
      <c r="AB47" s="178" t="s">
        <v>438</v>
      </c>
      <c r="AC47" s="179">
        <v>-15</v>
      </c>
      <c r="AD47" s="184"/>
      <c r="AE47" s="184"/>
      <c r="AF47" s="185">
        <v>-40</v>
      </c>
      <c r="AG47" s="42"/>
      <c r="AH47" s="175" t="s">
        <v>438</v>
      </c>
      <c r="AI47" s="181">
        <v>-15</v>
      </c>
      <c r="AJ47" s="182"/>
      <c r="AK47" s="182"/>
      <c r="AL47" s="183">
        <v>-40</v>
      </c>
      <c r="AM47" s="42"/>
      <c r="AN47" s="178" t="s">
        <v>438</v>
      </c>
      <c r="AO47" s="179">
        <v>-15</v>
      </c>
      <c r="AP47" s="179">
        <v>-65</v>
      </c>
      <c r="AQ47" s="179"/>
      <c r="AR47" s="180">
        <v>-40</v>
      </c>
      <c r="AT47" s="178" t="s">
        <v>438</v>
      </c>
      <c r="AU47" s="244">
        <f>VLOOKUP($AT47,[1]Scn1!Scn1_Q1_LR,MATCH(AU$6,[1]!Scn_CH,0),0)</f>
        <v>0</v>
      </c>
      <c r="AV47" s="244">
        <f>VLOOKUP($AT47,[1]Scn1!Scn1_Q1_LR,MATCH(AV$6,[1]!Scn_CH,0),0)</f>
        <v>0</v>
      </c>
      <c r="AW47" s="244">
        <f>VLOOKUP($AT47,[1]Scn1!Scn1_Q1_LR,MATCH(AW$6,[1]!Scn_CH,0),0)</f>
        <v>0</v>
      </c>
      <c r="AX47" s="180">
        <f>VLOOKUP($AT47,[1]Scn1!Scn1_Q1_LR,MATCH(AX$6,[1]!Scn_CH,0),0)</f>
        <v>0</v>
      </c>
      <c r="AZ47" s="238" t="s">
        <v>438</v>
      </c>
      <c r="BA47" s="239"/>
      <c r="BB47" s="239"/>
      <c r="BC47" s="239"/>
      <c r="BD47" s="240"/>
      <c r="BF47" s="238" t="s">
        <v>438</v>
      </c>
      <c r="BG47" s="239"/>
      <c r="BH47" s="239"/>
      <c r="BI47" s="239"/>
      <c r="BJ47" s="240"/>
    </row>
    <row r="48" spans="3:62" outlineLevel="1" x14ac:dyDescent="0.2">
      <c r="C48" s="2">
        <v>42</v>
      </c>
      <c r="D48" s="178" t="s">
        <v>439</v>
      </c>
      <c r="E48" s="244">
        <f ca="1">IF(K48*Q48*E$112&lt;'Summary Results'!M$2,'Summary Results'!M$2/E$112,K48*Q48)</f>
        <v>5</v>
      </c>
      <c r="F48" s="244">
        <f ca="1">IF(L48*R48*F$112&lt;'Summary Results'!N$2,'Summary Results'!N$2/F$112,L48*R48)</f>
        <v>-65</v>
      </c>
      <c r="G48" s="244">
        <f ca="1">IF(M48*S48*G$112&lt;'Summary Results'!O$2,'Summary Results'!O$2/G$112,M48*S48)</f>
        <v>0</v>
      </c>
      <c r="H48" s="180">
        <f ca="1">IF(N48*T48*H$112&lt;'Summary Results'!P$2,'Summary Results'!P$2/H$112,N48*T48)</f>
        <v>-40</v>
      </c>
      <c r="I48" s="42"/>
      <c r="J48" s="175" t="s">
        <v>439</v>
      </c>
      <c r="K48" s="176">
        <f t="shared" ca="1" si="1"/>
        <v>1</v>
      </c>
      <c r="L48" s="176">
        <f t="shared" ca="1" si="0"/>
        <v>1</v>
      </c>
      <c r="M48" s="176">
        <f t="shared" ca="1" si="0"/>
        <v>1</v>
      </c>
      <c r="N48" s="177">
        <f t="shared" ca="1" si="0"/>
        <v>1</v>
      </c>
      <c r="O48" s="42"/>
      <c r="P48" s="178" t="s">
        <v>439</v>
      </c>
      <c r="Q48" s="179">
        <f ca="1"/>
        <v>5</v>
      </c>
      <c r="R48" s="179">
        <f ca="1"/>
        <v>-65</v>
      </c>
      <c r="S48" s="179">
        <f ca="1"/>
        <v>0</v>
      </c>
      <c r="T48" s="180">
        <f ca="1"/>
        <v>-40</v>
      </c>
      <c r="U48" s="42"/>
      <c r="V48" s="175" t="s">
        <v>439</v>
      </c>
      <c r="W48" s="181">
        <v>5</v>
      </c>
      <c r="X48" s="182"/>
      <c r="Y48" s="182"/>
      <c r="Z48" s="183"/>
      <c r="AA48" s="42"/>
      <c r="AB48" s="178" t="s">
        <v>439</v>
      </c>
      <c r="AC48" s="179">
        <v>5</v>
      </c>
      <c r="AD48" s="184"/>
      <c r="AE48" s="184"/>
      <c r="AF48" s="185"/>
      <c r="AG48" s="42"/>
      <c r="AH48" s="175" t="s">
        <v>439</v>
      </c>
      <c r="AI48" s="181">
        <v>5</v>
      </c>
      <c r="AJ48" s="182"/>
      <c r="AK48" s="182"/>
      <c r="AL48" s="183">
        <v>-40</v>
      </c>
      <c r="AM48" s="42"/>
      <c r="AN48" s="178" t="s">
        <v>439</v>
      </c>
      <c r="AO48" s="179">
        <v>5</v>
      </c>
      <c r="AP48" s="179">
        <v>-65</v>
      </c>
      <c r="AQ48" s="179"/>
      <c r="AR48" s="180">
        <v>-40</v>
      </c>
      <c r="AT48" s="178" t="s">
        <v>439</v>
      </c>
      <c r="AU48" s="244">
        <f>VLOOKUP($AT48,[1]Scn1!Scn1_Q1_LR,MATCH(AU$6,[1]!Scn_CH,0),0)</f>
        <v>0</v>
      </c>
      <c r="AV48" s="244">
        <f>VLOOKUP($AT48,[1]Scn1!Scn1_Q1_LR,MATCH(AV$6,[1]!Scn_CH,0),0)</f>
        <v>0</v>
      </c>
      <c r="AW48" s="244">
        <f>VLOOKUP($AT48,[1]Scn1!Scn1_Q1_LR,MATCH(AW$6,[1]!Scn_CH,0),0)</f>
        <v>0</v>
      </c>
      <c r="AX48" s="180">
        <f>VLOOKUP($AT48,[1]Scn1!Scn1_Q1_LR,MATCH(AX$6,[1]!Scn_CH,0),0)</f>
        <v>0</v>
      </c>
      <c r="AZ48" s="238" t="s">
        <v>439</v>
      </c>
      <c r="BA48" s="239"/>
      <c r="BB48" s="239"/>
      <c r="BC48" s="239"/>
      <c r="BD48" s="240"/>
      <c r="BF48" s="238" t="s">
        <v>439</v>
      </c>
      <c r="BG48" s="239"/>
      <c r="BH48" s="239"/>
      <c r="BI48" s="239"/>
      <c r="BJ48" s="240"/>
    </row>
    <row r="49" spans="3:62" outlineLevel="1" x14ac:dyDescent="0.2">
      <c r="C49" s="2">
        <v>43</v>
      </c>
      <c r="D49" s="178" t="s">
        <v>440</v>
      </c>
      <c r="E49" s="244">
        <f ca="1">IF(K49*Q49*E$112&lt;'Summary Results'!M$2,'Summary Results'!M$2/E$112,K49*Q49)</f>
        <v>5</v>
      </c>
      <c r="F49" s="244">
        <f ca="1">IF(L49*R49*F$112&lt;'Summary Results'!N$2,'Summary Results'!N$2/F$112,L49*R49)</f>
        <v>-65</v>
      </c>
      <c r="G49" s="244">
        <f ca="1">IF(M49*S49*G$112&lt;'Summary Results'!O$2,'Summary Results'!O$2/G$112,M49*S49)</f>
        <v>0</v>
      </c>
      <c r="H49" s="180">
        <f ca="1">IF(N49*T49*H$112&lt;'Summary Results'!P$2,'Summary Results'!P$2/H$112,N49*T49)</f>
        <v>-40</v>
      </c>
      <c r="I49" s="42"/>
      <c r="J49" s="175" t="s">
        <v>440</v>
      </c>
      <c r="K49" s="176">
        <f t="shared" ca="1" si="1"/>
        <v>1</v>
      </c>
      <c r="L49" s="176">
        <f t="shared" ca="1" si="0"/>
        <v>1</v>
      </c>
      <c r="M49" s="176">
        <f t="shared" ca="1" si="0"/>
        <v>1</v>
      </c>
      <c r="N49" s="177">
        <f t="shared" ca="1" si="0"/>
        <v>1</v>
      </c>
      <c r="O49" s="42"/>
      <c r="P49" s="178" t="s">
        <v>440</v>
      </c>
      <c r="Q49" s="179">
        <f ca="1"/>
        <v>5</v>
      </c>
      <c r="R49" s="179">
        <f ca="1"/>
        <v>-65</v>
      </c>
      <c r="S49" s="179">
        <f ca="1"/>
        <v>0</v>
      </c>
      <c r="T49" s="180">
        <f ca="1"/>
        <v>-40</v>
      </c>
      <c r="U49" s="42"/>
      <c r="V49" s="175" t="s">
        <v>440</v>
      </c>
      <c r="W49" s="181">
        <v>5</v>
      </c>
      <c r="X49" s="182"/>
      <c r="Y49" s="182"/>
      <c r="Z49" s="183"/>
      <c r="AA49" s="42"/>
      <c r="AB49" s="178" t="s">
        <v>440</v>
      </c>
      <c r="AC49" s="179">
        <v>5</v>
      </c>
      <c r="AD49" s="184"/>
      <c r="AE49" s="184"/>
      <c r="AF49" s="185"/>
      <c r="AG49" s="42"/>
      <c r="AH49" s="175" t="s">
        <v>440</v>
      </c>
      <c r="AI49" s="181">
        <v>5</v>
      </c>
      <c r="AJ49" s="182"/>
      <c r="AK49" s="182"/>
      <c r="AL49" s="183">
        <v>-40</v>
      </c>
      <c r="AM49" s="42"/>
      <c r="AN49" s="178" t="s">
        <v>440</v>
      </c>
      <c r="AO49" s="179">
        <v>5</v>
      </c>
      <c r="AP49" s="179">
        <v>-65</v>
      </c>
      <c r="AQ49" s="179"/>
      <c r="AR49" s="180">
        <v>-40</v>
      </c>
      <c r="AT49" s="178" t="s">
        <v>440</v>
      </c>
      <c r="AU49" s="244">
        <f>VLOOKUP($AT49,[1]Scn1!Scn1_Q1_LR,MATCH(AU$6,[1]!Scn_CH,0),0)</f>
        <v>0</v>
      </c>
      <c r="AV49" s="244">
        <f>VLOOKUP($AT49,[1]Scn1!Scn1_Q1_LR,MATCH(AV$6,[1]!Scn_CH,0),0)</f>
        <v>0</v>
      </c>
      <c r="AW49" s="244">
        <f>VLOOKUP($AT49,[1]Scn1!Scn1_Q1_LR,MATCH(AW$6,[1]!Scn_CH,0),0)</f>
        <v>0</v>
      </c>
      <c r="AX49" s="180">
        <f>VLOOKUP($AT49,[1]Scn1!Scn1_Q1_LR,MATCH(AX$6,[1]!Scn_CH,0),0)</f>
        <v>0</v>
      </c>
      <c r="AZ49" s="238" t="s">
        <v>440</v>
      </c>
      <c r="BA49" s="239"/>
      <c r="BB49" s="239"/>
      <c r="BC49" s="239"/>
      <c r="BD49" s="240"/>
      <c r="BF49" s="238" t="s">
        <v>440</v>
      </c>
      <c r="BG49" s="239"/>
      <c r="BH49" s="239"/>
      <c r="BI49" s="239"/>
      <c r="BJ49" s="240"/>
    </row>
    <row r="50" spans="3:62" outlineLevel="1" x14ac:dyDescent="0.2">
      <c r="C50" s="2">
        <v>44</v>
      </c>
      <c r="D50" s="178" t="s">
        <v>441</v>
      </c>
      <c r="E50" s="244">
        <f ca="1">IF(K50*Q50*E$112&lt;'Summary Results'!M$2,'Summary Results'!M$2/E$112,K50*Q50)</f>
        <v>-25</v>
      </c>
      <c r="F50" s="244">
        <f ca="1">IF(L50*R50*F$112&lt;'Summary Results'!N$2,'Summary Results'!N$2/F$112,L50*R50)</f>
        <v>-65</v>
      </c>
      <c r="G50" s="244">
        <f ca="1">IF(M50*S50*G$112&lt;'Summary Results'!O$2,'Summary Results'!O$2/G$112,M50*S50)</f>
        <v>0</v>
      </c>
      <c r="H50" s="180">
        <f ca="1">IF(N50*T50*H$112&lt;'Summary Results'!P$2,'Summary Results'!P$2/H$112,N50*T50)</f>
        <v>-40</v>
      </c>
      <c r="I50" s="42"/>
      <c r="J50" s="175" t="s">
        <v>441</v>
      </c>
      <c r="K50" s="176">
        <f t="shared" ca="1" si="1"/>
        <v>1</v>
      </c>
      <c r="L50" s="176">
        <f t="shared" ca="1" si="0"/>
        <v>1</v>
      </c>
      <c r="M50" s="176">
        <f t="shared" ca="1" si="0"/>
        <v>1</v>
      </c>
      <c r="N50" s="177">
        <f t="shared" ca="1" si="0"/>
        <v>1</v>
      </c>
      <c r="O50" s="42"/>
      <c r="P50" s="178" t="s">
        <v>441</v>
      </c>
      <c r="Q50" s="179">
        <f ca="1"/>
        <v>-25</v>
      </c>
      <c r="R50" s="179">
        <f ca="1"/>
        <v>-65</v>
      </c>
      <c r="S50" s="179">
        <f ca="1"/>
        <v>0</v>
      </c>
      <c r="T50" s="180">
        <f ca="1"/>
        <v>-40</v>
      </c>
      <c r="U50" s="42"/>
      <c r="V50" s="175" t="s">
        <v>441</v>
      </c>
      <c r="W50" s="181"/>
      <c r="X50" s="182"/>
      <c r="Y50" s="182"/>
      <c r="Z50" s="183">
        <v>-40</v>
      </c>
      <c r="AA50" s="42"/>
      <c r="AB50" s="178" t="s">
        <v>441</v>
      </c>
      <c r="AC50" s="179">
        <v>-25</v>
      </c>
      <c r="AD50" s="184"/>
      <c r="AE50" s="184"/>
      <c r="AF50" s="185">
        <v>-40</v>
      </c>
      <c r="AG50" s="42"/>
      <c r="AH50" s="175" t="s">
        <v>441</v>
      </c>
      <c r="AI50" s="181">
        <v>-25</v>
      </c>
      <c r="AJ50" s="182"/>
      <c r="AK50" s="182"/>
      <c r="AL50" s="183">
        <v>-40</v>
      </c>
      <c r="AM50" s="42"/>
      <c r="AN50" s="178" t="s">
        <v>441</v>
      </c>
      <c r="AO50" s="179">
        <v>-25</v>
      </c>
      <c r="AP50" s="179">
        <v>-65</v>
      </c>
      <c r="AQ50" s="179"/>
      <c r="AR50" s="180">
        <v>-40</v>
      </c>
      <c r="AT50" s="178" t="s">
        <v>441</v>
      </c>
      <c r="AU50" s="244">
        <f>VLOOKUP($AT50,[1]Scn1!Scn1_Q1_LR,MATCH(AU$6,[1]!Scn_CH,0),0)</f>
        <v>0</v>
      </c>
      <c r="AV50" s="244">
        <f>VLOOKUP($AT50,[1]Scn1!Scn1_Q1_LR,MATCH(AV$6,[1]!Scn_CH,0),0)</f>
        <v>0</v>
      </c>
      <c r="AW50" s="244">
        <f>VLOOKUP($AT50,[1]Scn1!Scn1_Q1_LR,MATCH(AW$6,[1]!Scn_CH,0),0)</f>
        <v>0</v>
      </c>
      <c r="AX50" s="180">
        <f>VLOOKUP($AT50,[1]Scn1!Scn1_Q1_LR,MATCH(AX$6,[1]!Scn_CH,0),0)</f>
        <v>0</v>
      </c>
      <c r="AZ50" s="238" t="s">
        <v>441</v>
      </c>
      <c r="BA50" s="239"/>
      <c r="BB50" s="239"/>
      <c r="BC50" s="239"/>
      <c r="BD50" s="240"/>
      <c r="BF50" s="238" t="s">
        <v>441</v>
      </c>
      <c r="BG50" s="239"/>
      <c r="BH50" s="239"/>
      <c r="BI50" s="239"/>
      <c r="BJ50" s="240"/>
    </row>
    <row r="51" spans="3:62" outlineLevel="1" x14ac:dyDescent="0.2">
      <c r="C51" s="2">
        <v>45</v>
      </c>
      <c r="D51" s="178" t="s">
        <v>442</v>
      </c>
      <c r="E51" s="244">
        <f ca="1">IF(K51*Q51*E$112&lt;'Summary Results'!M$2,'Summary Results'!M$2/E$112,K51*Q51)</f>
        <v>-75</v>
      </c>
      <c r="F51" s="244">
        <f ca="1">IF(L51*R51*F$112&lt;'Summary Results'!N$2,'Summary Results'!N$2/F$112,L51*R51)</f>
        <v>-75</v>
      </c>
      <c r="G51" s="244">
        <f ca="1">IF(M51*S51*G$112&lt;'Summary Results'!O$2,'Summary Results'!O$2/G$112,M51*S51)</f>
        <v>0</v>
      </c>
      <c r="H51" s="180">
        <f ca="1">IF(N51*T51*H$112&lt;'Summary Results'!P$2,'Summary Results'!P$2/H$112,N51*T51)</f>
        <v>-75</v>
      </c>
      <c r="I51" s="42"/>
      <c r="J51" s="175" t="s">
        <v>442</v>
      </c>
      <c r="K51" s="176">
        <f t="shared" ca="1" si="1"/>
        <v>1</v>
      </c>
      <c r="L51" s="176">
        <f t="shared" ca="1" si="0"/>
        <v>1</v>
      </c>
      <c r="M51" s="176">
        <f t="shared" ca="1" si="0"/>
        <v>1</v>
      </c>
      <c r="N51" s="177">
        <f t="shared" ca="1" si="0"/>
        <v>1</v>
      </c>
      <c r="O51" s="42"/>
      <c r="P51" s="178" t="s">
        <v>442</v>
      </c>
      <c r="Q51" s="179">
        <f ca="1"/>
        <v>-75</v>
      </c>
      <c r="R51" s="179">
        <f ca="1"/>
        <v>-75</v>
      </c>
      <c r="S51" s="179">
        <f ca="1"/>
        <v>0</v>
      </c>
      <c r="T51" s="180">
        <f ca="1"/>
        <v>-75</v>
      </c>
      <c r="U51" s="42"/>
      <c r="V51" s="175" t="s">
        <v>442</v>
      </c>
      <c r="W51" s="181">
        <v>-75</v>
      </c>
      <c r="X51" s="182"/>
      <c r="Y51" s="182"/>
      <c r="Z51" s="183"/>
      <c r="AA51" s="42"/>
      <c r="AB51" s="178" t="s">
        <v>442</v>
      </c>
      <c r="AC51" s="179">
        <v>-75</v>
      </c>
      <c r="AD51" s="184"/>
      <c r="AE51" s="184"/>
      <c r="AF51" s="185"/>
      <c r="AG51" s="42"/>
      <c r="AH51" s="175" t="s">
        <v>442</v>
      </c>
      <c r="AI51" s="181">
        <v>-75</v>
      </c>
      <c r="AJ51" s="182"/>
      <c r="AK51" s="182"/>
      <c r="AL51" s="183">
        <v>-75</v>
      </c>
      <c r="AM51" s="42"/>
      <c r="AN51" s="178" t="s">
        <v>442</v>
      </c>
      <c r="AO51" s="179">
        <v>-75</v>
      </c>
      <c r="AP51" s="179">
        <v>-75</v>
      </c>
      <c r="AQ51" s="179"/>
      <c r="AR51" s="180">
        <v>-75</v>
      </c>
      <c r="AT51" s="178" t="s">
        <v>442</v>
      </c>
      <c r="AU51" s="244">
        <f>VLOOKUP($AT51,[1]Scn1!Scn1_Q1_LR,MATCH(AU$6,[1]!Scn_CH,0),0)</f>
        <v>0</v>
      </c>
      <c r="AV51" s="244">
        <f>VLOOKUP($AT51,[1]Scn1!Scn1_Q1_LR,MATCH(AV$6,[1]!Scn_CH,0),0)</f>
        <v>0</v>
      </c>
      <c r="AW51" s="244">
        <f>VLOOKUP($AT51,[1]Scn1!Scn1_Q1_LR,MATCH(AW$6,[1]!Scn_CH,0),0)</f>
        <v>0</v>
      </c>
      <c r="AX51" s="180">
        <f>VLOOKUP($AT51,[1]Scn1!Scn1_Q1_LR,MATCH(AX$6,[1]!Scn_CH,0),0)</f>
        <v>0</v>
      </c>
      <c r="AZ51" s="238" t="s">
        <v>442</v>
      </c>
      <c r="BA51" s="239"/>
      <c r="BB51" s="239"/>
      <c r="BC51" s="239"/>
      <c r="BD51" s="240"/>
      <c r="BF51" s="238" t="s">
        <v>442</v>
      </c>
      <c r="BG51" s="239"/>
      <c r="BH51" s="239"/>
      <c r="BI51" s="239"/>
      <c r="BJ51" s="240"/>
    </row>
    <row r="52" spans="3:62" outlineLevel="1" x14ac:dyDescent="0.2">
      <c r="C52" s="2">
        <v>46</v>
      </c>
      <c r="D52" s="178" t="s">
        <v>443</v>
      </c>
      <c r="E52" s="244">
        <f ca="1">IF(K52*Q52*E$112&lt;'Summary Results'!M$2,'Summary Results'!M$2/E$112,K52*Q52)</f>
        <v>-75</v>
      </c>
      <c r="F52" s="244">
        <f ca="1">IF(L52*R52*F$112&lt;'Summary Results'!N$2,'Summary Results'!N$2/F$112,L52*R52)</f>
        <v>-75</v>
      </c>
      <c r="G52" s="244">
        <f ca="1">IF(M52*S52*G$112&lt;'Summary Results'!O$2,'Summary Results'!O$2/G$112,M52*S52)</f>
        <v>0</v>
      </c>
      <c r="H52" s="180">
        <f ca="1">IF(N52*T52*H$112&lt;'Summary Results'!P$2,'Summary Results'!P$2/H$112,N52*T52)</f>
        <v>-75</v>
      </c>
      <c r="I52" s="42"/>
      <c r="J52" s="175" t="s">
        <v>443</v>
      </c>
      <c r="K52" s="176">
        <f t="shared" ca="1" si="1"/>
        <v>1</v>
      </c>
      <c r="L52" s="176">
        <f t="shared" ca="1" si="0"/>
        <v>1</v>
      </c>
      <c r="M52" s="176">
        <f t="shared" ca="1" si="0"/>
        <v>1</v>
      </c>
      <c r="N52" s="177">
        <f t="shared" ca="1" si="0"/>
        <v>1</v>
      </c>
      <c r="O52" s="42"/>
      <c r="P52" s="178" t="s">
        <v>443</v>
      </c>
      <c r="Q52" s="179">
        <f ca="1"/>
        <v>-75</v>
      </c>
      <c r="R52" s="179">
        <f ca="1"/>
        <v>-75</v>
      </c>
      <c r="S52" s="179">
        <f ca="1"/>
        <v>0</v>
      </c>
      <c r="T52" s="180">
        <f ca="1"/>
        <v>-75</v>
      </c>
      <c r="U52" s="42"/>
      <c r="V52" s="175" t="s">
        <v>443</v>
      </c>
      <c r="W52" s="181"/>
      <c r="X52" s="182"/>
      <c r="Y52" s="182"/>
      <c r="Z52" s="183">
        <v>-75</v>
      </c>
      <c r="AA52" s="42"/>
      <c r="AB52" s="178" t="s">
        <v>443</v>
      </c>
      <c r="AC52" s="179">
        <v>-75</v>
      </c>
      <c r="AD52" s="184"/>
      <c r="AE52" s="184"/>
      <c r="AF52" s="185">
        <v>-75</v>
      </c>
      <c r="AG52" s="42"/>
      <c r="AH52" s="175" t="s">
        <v>443</v>
      </c>
      <c r="AI52" s="181">
        <v>-75</v>
      </c>
      <c r="AJ52" s="182"/>
      <c r="AK52" s="182"/>
      <c r="AL52" s="183">
        <v>-75</v>
      </c>
      <c r="AM52" s="42"/>
      <c r="AN52" s="178" t="s">
        <v>443</v>
      </c>
      <c r="AO52" s="179">
        <v>-75</v>
      </c>
      <c r="AP52" s="179">
        <v>-75</v>
      </c>
      <c r="AQ52" s="179"/>
      <c r="AR52" s="180">
        <v>-75</v>
      </c>
      <c r="AT52" s="178" t="s">
        <v>443</v>
      </c>
      <c r="AU52" s="244">
        <f>VLOOKUP($AT52,[1]Scn1!Scn1_Q1_LR,MATCH(AU$6,[1]!Scn_CH,0),0)</f>
        <v>0</v>
      </c>
      <c r="AV52" s="244">
        <f>VLOOKUP($AT52,[1]Scn1!Scn1_Q1_LR,MATCH(AV$6,[1]!Scn_CH,0),0)</f>
        <v>0</v>
      </c>
      <c r="AW52" s="244">
        <f>VLOOKUP($AT52,[1]Scn1!Scn1_Q1_LR,MATCH(AW$6,[1]!Scn_CH,0),0)</f>
        <v>0</v>
      </c>
      <c r="AX52" s="180">
        <f>VLOOKUP($AT52,[1]Scn1!Scn1_Q1_LR,MATCH(AX$6,[1]!Scn_CH,0),0)</f>
        <v>0</v>
      </c>
      <c r="AZ52" s="238" t="s">
        <v>443</v>
      </c>
      <c r="BA52" s="239"/>
      <c r="BB52" s="239"/>
      <c r="BC52" s="239"/>
      <c r="BD52" s="240"/>
      <c r="BF52" s="238" t="s">
        <v>443</v>
      </c>
      <c r="BG52" s="239"/>
      <c r="BH52" s="239"/>
      <c r="BI52" s="239"/>
      <c r="BJ52" s="240"/>
    </row>
    <row r="53" spans="3:62" outlineLevel="1" x14ac:dyDescent="0.2">
      <c r="C53" s="2">
        <v>47</v>
      </c>
      <c r="D53" s="178" t="s">
        <v>68</v>
      </c>
      <c r="E53" s="244">
        <f ca="1">IF(K53*Q53*E$112&lt;'Summary Results'!M$2,'Summary Results'!M$2/E$112,K53*Q53)</f>
        <v>-15</v>
      </c>
      <c r="F53" s="244">
        <f ca="1">IF(L53*R53*F$112&lt;'Summary Results'!N$2,'Summary Results'!N$2/F$112,L53*R53)</f>
        <v>-65</v>
      </c>
      <c r="G53" s="244">
        <f ca="1">IF(M53*S53*G$112&lt;'Summary Results'!O$2,'Summary Results'!O$2/G$112,M53*S53)</f>
        <v>0</v>
      </c>
      <c r="H53" s="180">
        <f ca="1">IF(N53*T53*H$112&lt;'Summary Results'!P$2,'Summary Results'!P$2/H$112,N53*T53)</f>
        <v>-40</v>
      </c>
      <c r="I53" s="42"/>
      <c r="J53" s="175" t="s">
        <v>68</v>
      </c>
      <c r="K53" s="176">
        <f t="shared" ca="1" si="1"/>
        <v>1</v>
      </c>
      <c r="L53" s="176">
        <f t="shared" ca="1" si="0"/>
        <v>1</v>
      </c>
      <c r="M53" s="176">
        <f t="shared" ca="1" si="0"/>
        <v>1</v>
      </c>
      <c r="N53" s="177">
        <f t="shared" ca="1" si="0"/>
        <v>1</v>
      </c>
      <c r="O53" s="42"/>
      <c r="P53" s="178" t="s">
        <v>68</v>
      </c>
      <c r="Q53" s="179">
        <f ca="1"/>
        <v>-15</v>
      </c>
      <c r="R53" s="179">
        <f ca="1"/>
        <v>-65</v>
      </c>
      <c r="S53" s="179">
        <f ca="1"/>
        <v>0</v>
      </c>
      <c r="T53" s="180">
        <f ca="1"/>
        <v>-40</v>
      </c>
      <c r="U53" s="42"/>
      <c r="V53" s="175" t="s">
        <v>68</v>
      </c>
      <c r="W53" s="181">
        <v>-15</v>
      </c>
      <c r="X53" s="182"/>
      <c r="Y53" s="182"/>
      <c r="Z53" s="183"/>
      <c r="AA53" s="42"/>
      <c r="AB53" s="178" t="s">
        <v>68</v>
      </c>
      <c r="AC53" s="179">
        <v>-15</v>
      </c>
      <c r="AD53" s="184"/>
      <c r="AE53" s="184"/>
      <c r="AF53" s="185"/>
      <c r="AG53" s="42"/>
      <c r="AH53" s="175" t="s">
        <v>68</v>
      </c>
      <c r="AI53" s="181">
        <v>-15</v>
      </c>
      <c r="AJ53" s="182"/>
      <c r="AK53" s="182"/>
      <c r="AL53" s="183">
        <v>-40</v>
      </c>
      <c r="AM53" s="42"/>
      <c r="AN53" s="178" t="s">
        <v>68</v>
      </c>
      <c r="AO53" s="179">
        <v>-15</v>
      </c>
      <c r="AP53" s="179">
        <v>-65</v>
      </c>
      <c r="AQ53" s="179"/>
      <c r="AR53" s="180">
        <v>-40</v>
      </c>
      <c r="AT53" s="178" t="s">
        <v>68</v>
      </c>
      <c r="AU53" s="244">
        <f>VLOOKUP($AT53,[1]Scn1!Scn1_Q1_LR,MATCH(AU$6,[1]!Scn_CH,0),0)</f>
        <v>0</v>
      </c>
      <c r="AV53" s="244">
        <f>VLOOKUP($AT53,[1]Scn1!Scn1_Q1_LR,MATCH(AV$6,[1]!Scn_CH,0),0)</f>
        <v>0</v>
      </c>
      <c r="AW53" s="244">
        <f>VLOOKUP($AT53,[1]Scn1!Scn1_Q1_LR,MATCH(AW$6,[1]!Scn_CH,0),0)</f>
        <v>0</v>
      </c>
      <c r="AX53" s="180">
        <f>VLOOKUP($AT53,[1]Scn1!Scn1_Q1_LR,MATCH(AX$6,[1]!Scn_CH,0),0)</f>
        <v>0</v>
      </c>
      <c r="AZ53" s="238" t="s">
        <v>68</v>
      </c>
      <c r="BA53" s="239"/>
      <c r="BB53" s="239"/>
      <c r="BC53" s="239"/>
      <c r="BD53" s="240"/>
      <c r="BF53" s="238" t="s">
        <v>68</v>
      </c>
      <c r="BG53" s="239"/>
      <c r="BH53" s="239"/>
      <c r="BI53" s="239"/>
      <c r="BJ53" s="240"/>
    </row>
    <row r="54" spans="3:62" outlineLevel="1" x14ac:dyDescent="0.2">
      <c r="C54" s="2">
        <v>48</v>
      </c>
      <c r="D54" s="178" t="s">
        <v>444</v>
      </c>
      <c r="E54" s="244">
        <f ca="1">IF(K54*Q54*E$112&lt;'Summary Results'!M$2,'Summary Results'!M$2/E$112,K54*Q54)</f>
        <v>-15</v>
      </c>
      <c r="F54" s="244">
        <f ca="1">IF(L54*R54*F$112&lt;'Summary Results'!N$2,'Summary Results'!N$2/F$112,L54*R54)</f>
        <v>-65</v>
      </c>
      <c r="G54" s="244">
        <f ca="1">IF(M54*S54*G$112&lt;'Summary Results'!O$2,'Summary Results'!O$2/G$112,M54*S54)</f>
        <v>0</v>
      </c>
      <c r="H54" s="180">
        <f ca="1">IF(N54*T54*H$112&lt;'Summary Results'!P$2,'Summary Results'!P$2/H$112,N54*T54)</f>
        <v>-40</v>
      </c>
      <c r="I54" s="42"/>
      <c r="J54" s="175" t="s">
        <v>444</v>
      </c>
      <c r="K54" s="176">
        <f t="shared" ca="1" si="1"/>
        <v>1</v>
      </c>
      <c r="L54" s="176">
        <f t="shared" ca="1" si="0"/>
        <v>1</v>
      </c>
      <c r="M54" s="176">
        <f t="shared" ca="1" si="0"/>
        <v>1</v>
      </c>
      <c r="N54" s="177">
        <f t="shared" ca="1" si="0"/>
        <v>1</v>
      </c>
      <c r="O54" s="42"/>
      <c r="P54" s="178" t="s">
        <v>444</v>
      </c>
      <c r="Q54" s="179">
        <f ca="1"/>
        <v>-15</v>
      </c>
      <c r="R54" s="179">
        <f ca="1"/>
        <v>-65</v>
      </c>
      <c r="S54" s="179">
        <f ca="1"/>
        <v>0</v>
      </c>
      <c r="T54" s="180">
        <f ca="1"/>
        <v>-40</v>
      </c>
      <c r="U54" s="42"/>
      <c r="V54" s="175" t="s">
        <v>444</v>
      </c>
      <c r="W54" s="181">
        <v>-15</v>
      </c>
      <c r="X54" s="182"/>
      <c r="Y54" s="182"/>
      <c r="Z54" s="183"/>
      <c r="AA54" s="42"/>
      <c r="AB54" s="178" t="s">
        <v>444</v>
      </c>
      <c r="AC54" s="179">
        <v>-15</v>
      </c>
      <c r="AD54" s="184"/>
      <c r="AE54" s="184"/>
      <c r="AF54" s="185"/>
      <c r="AG54" s="42"/>
      <c r="AH54" s="175" t="s">
        <v>444</v>
      </c>
      <c r="AI54" s="181">
        <v>-15</v>
      </c>
      <c r="AJ54" s="182"/>
      <c r="AK54" s="182"/>
      <c r="AL54" s="183">
        <v>-40</v>
      </c>
      <c r="AM54" s="42"/>
      <c r="AN54" s="178" t="s">
        <v>444</v>
      </c>
      <c r="AO54" s="179">
        <v>-15</v>
      </c>
      <c r="AP54" s="179">
        <v>-65</v>
      </c>
      <c r="AQ54" s="179"/>
      <c r="AR54" s="180">
        <v>-40</v>
      </c>
      <c r="AT54" s="178" t="s">
        <v>444</v>
      </c>
      <c r="AU54" s="244">
        <f>VLOOKUP($AT54,[1]Scn1!Scn1_Q1_LR,MATCH(AU$6,[1]!Scn_CH,0),0)</f>
        <v>0</v>
      </c>
      <c r="AV54" s="244">
        <f>VLOOKUP($AT54,[1]Scn1!Scn1_Q1_LR,MATCH(AV$6,[1]!Scn_CH,0),0)</f>
        <v>0</v>
      </c>
      <c r="AW54" s="244">
        <f>VLOOKUP($AT54,[1]Scn1!Scn1_Q1_LR,MATCH(AW$6,[1]!Scn_CH,0),0)</f>
        <v>0</v>
      </c>
      <c r="AX54" s="180">
        <f>VLOOKUP($AT54,[1]Scn1!Scn1_Q1_LR,MATCH(AX$6,[1]!Scn_CH,0),0)</f>
        <v>0</v>
      </c>
      <c r="AZ54" s="238" t="s">
        <v>444</v>
      </c>
      <c r="BA54" s="239"/>
      <c r="BB54" s="239"/>
      <c r="BC54" s="239"/>
      <c r="BD54" s="240"/>
      <c r="BF54" s="238" t="s">
        <v>444</v>
      </c>
      <c r="BG54" s="239"/>
      <c r="BH54" s="239"/>
      <c r="BI54" s="239"/>
      <c r="BJ54" s="240"/>
    </row>
    <row r="55" spans="3:62" outlineLevel="1" x14ac:dyDescent="0.2">
      <c r="C55" s="2">
        <v>49</v>
      </c>
      <c r="D55" s="178" t="s">
        <v>445</v>
      </c>
      <c r="E55" s="244">
        <f ca="1">IF(K55*Q55*E$112&lt;'Summary Results'!M$2,'Summary Results'!M$2/E$112,K55*Q55)</f>
        <v>-75</v>
      </c>
      <c r="F55" s="244">
        <f ca="1">IF(L55*R55*F$112&lt;'Summary Results'!N$2,'Summary Results'!N$2/F$112,L55*R55)</f>
        <v>-75</v>
      </c>
      <c r="G55" s="244">
        <f ca="1">IF(M55*S55*G$112&lt;'Summary Results'!O$2,'Summary Results'!O$2/G$112,M55*S55)</f>
        <v>0</v>
      </c>
      <c r="H55" s="180">
        <f ca="1">IF(N55*T55*H$112&lt;'Summary Results'!P$2,'Summary Results'!P$2/H$112,N55*T55)</f>
        <v>-75</v>
      </c>
      <c r="I55" s="42"/>
      <c r="J55" s="175" t="s">
        <v>445</v>
      </c>
      <c r="K55" s="176">
        <f t="shared" ca="1" si="1"/>
        <v>1</v>
      </c>
      <c r="L55" s="176">
        <f t="shared" ca="1" si="0"/>
        <v>1</v>
      </c>
      <c r="M55" s="176">
        <f t="shared" ca="1" si="0"/>
        <v>1</v>
      </c>
      <c r="N55" s="177">
        <f t="shared" ca="1" si="0"/>
        <v>1</v>
      </c>
      <c r="O55" s="42"/>
      <c r="P55" s="178" t="s">
        <v>445</v>
      </c>
      <c r="Q55" s="179">
        <f ca="1"/>
        <v>-75</v>
      </c>
      <c r="R55" s="179">
        <f ca="1"/>
        <v>-75</v>
      </c>
      <c r="S55" s="179">
        <f ca="1"/>
        <v>0</v>
      </c>
      <c r="T55" s="180">
        <f ca="1"/>
        <v>-75</v>
      </c>
      <c r="U55" s="42"/>
      <c r="V55" s="175" t="s">
        <v>445</v>
      </c>
      <c r="W55" s="181">
        <v>-75</v>
      </c>
      <c r="X55" s="182"/>
      <c r="Y55" s="182"/>
      <c r="Z55" s="183"/>
      <c r="AA55" s="42"/>
      <c r="AB55" s="178" t="s">
        <v>445</v>
      </c>
      <c r="AC55" s="179">
        <v>-75</v>
      </c>
      <c r="AD55" s="184"/>
      <c r="AE55" s="184"/>
      <c r="AF55" s="185"/>
      <c r="AG55" s="42"/>
      <c r="AH55" s="175" t="s">
        <v>445</v>
      </c>
      <c r="AI55" s="181">
        <v>-75</v>
      </c>
      <c r="AJ55" s="182"/>
      <c r="AK55" s="182"/>
      <c r="AL55" s="183">
        <v>-75</v>
      </c>
      <c r="AM55" s="42"/>
      <c r="AN55" s="178" t="s">
        <v>445</v>
      </c>
      <c r="AO55" s="179">
        <v>-75</v>
      </c>
      <c r="AP55" s="179">
        <v>-75</v>
      </c>
      <c r="AQ55" s="179"/>
      <c r="AR55" s="180">
        <v>-75</v>
      </c>
      <c r="AT55" s="178" t="s">
        <v>445</v>
      </c>
      <c r="AU55" s="244">
        <f>VLOOKUP($AT55,[1]Scn1!Scn1_Q1_LR,MATCH(AU$6,[1]!Scn_CH,0),0)</f>
        <v>0</v>
      </c>
      <c r="AV55" s="244">
        <f>VLOOKUP($AT55,[1]Scn1!Scn1_Q1_LR,MATCH(AV$6,[1]!Scn_CH,0),0)</f>
        <v>0</v>
      </c>
      <c r="AW55" s="244">
        <f>VLOOKUP($AT55,[1]Scn1!Scn1_Q1_LR,MATCH(AW$6,[1]!Scn_CH,0),0)</f>
        <v>0</v>
      </c>
      <c r="AX55" s="180">
        <f>VLOOKUP($AT55,[1]Scn1!Scn1_Q1_LR,MATCH(AX$6,[1]!Scn_CH,0),0)</f>
        <v>0</v>
      </c>
      <c r="AZ55" s="238" t="s">
        <v>445</v>
      </c>
      <c r="BA55" s="239"/>
      <c r="BB55" s="239"/>
      <c r="BC55" s="239"/>
      <c r="BD55" s="240"/>
      <c r="BF55" s="238" t="s">
        <v>445</v>
      </c>
      <c r="BG55" s="239"/>
      <c r="BH55" s="239"/>
      <c r="BI55" s="239"/>
      <c r="BJ55" s="240"/>
    </row>
    <row r="56" spans="3:62" outlineLevel="1" x14ac:dyDescent="0.2">
      <c r="C56" s="2">
        <v>50</v>
      </c>
      <c r="D56" s="178" t="s">
        <v>446</v>
      </c>
      <c r="E56" s="244">
        <f ca="1">IF(K56*Q56*E$112&lt;'Summary Results'!M$2,'Summary Results'!M$2/E$112,K56*Q56)</f>
        <v>-75</v>
      </c>
      <c r="F56" s="244">
        <f ca="1">IF(L56*R56*F$112&lt;'Summary Results'!N$2,'Summary Results'!N$2/F$112,L56*R56)</f>
        <v>-75</v>
      </c>
      <c r="G56" s="244">
        <f ca="1">IF(M56*S56*G$112&lt;'Summary Results'!O$2,'Summary Results'!O$2/G$112,M56*S56)</f>
        <v>0</v>
      </c>
      <c r="H56" s="180">
        <f ca="1">IF(N56*T56*H$112&lt;'Summary Results'!P$2,'Summary Results'!P$2/H$112,N56*T56)</f>
        <v>-75</v>
      </c>
      <c r="I56" s="42"/>
      <c r="J56" s="175" t="s">
        <v>446</v>
      </c>
      <c r="K56" s="176">
        <f t="shared" ca="1" si="1"/>
        <v>1</v>
      </c>
      <c r="L56" s="176">
        <f t="shared" ca="1" si="0"/>
        <v>1</v>
      </c>
      <c r="M56" s="176">
        <f t="shared" ca="1" si="0"/>
        <v>1</v>
      </c>
      <c r="N56" s="177">
        <f t="shared" ca="1" si="0"/>
        <v>1</v>
      </c>
      <c r="O56" s="42"/>
      <c r="P56" s="178" t="s">
        <v>446</v>
      </c>
      <c r="Q56" s="179">
        <f ca="1"/>
        <v>-75</v>
      </c>
      <c r="R56" s="179">
        <f ca="1"/>
        <v>-75</v>
      </c>
      <c r="S56" s="179">
        <f ca="1"/>
        <v>0</v>
      </c>
      <c r="T56" s="180">
        <f ca="1"/>
        <v>-75</v>
      </c>
      <c r="U56" s="42"/>
      <c r="V56" s="175" t="s">
        <v>446</v>
      </c>
      <c r="W56" s="181"/>
      <c r="X56" s="182"/>
      <c r="Y56" s="182"/>
      <c r="Z56" s="183">
        <v>-75</v>
      </c>
      <c r="AA56" s="42"/>
      <c r="AB56" s="178" t="s">
        <v>446</v>
      </c>
      <c r="AC56" s="179">
        <v>-75</v>
      </c>
      <c r="AD56" s="184"/>
      <c r="AE56" s="184"/>
      <c r="AF56" s="185">
        <v>-75</v>
      </c>
      <c r="AG56" s="42"/>
      <c r="AH56" s="175" t="s">
        <v>446</v>
      </c>
      <c r="AI56" s="181">
        <v>-75</v>
      </c>
      <c r="AJ56" s="182"/>
      <c r="AK56" s="182"/>
      <c r="AL56" s="183">
        <v>-75</v>
      </c>
      <c r="AM56" s="42"/>
      <c r="AN56" s="178" t="s">
        <v>446</v>
      </c>
      <c r="AO56" s="179">
        <v>-75</v>
      </c>
      <c r="AP56" s="179">
        <v>-75</v>
      </c>
      <c r="AQ56" s="179"/>
      <c r="AR56" s="180">
        <v>-75</v>
      </c>
      <c r="AT56" s="178" t="s">
        <v>446</v>
      </c>
      <c r="AU56" s="244">
        <f>VLOOKUP($AT56,[1]Scn1!Scn1_Q1_LR,MATCH(AU$6,[1]!Scn_CH,0),0)</f>
        <v>0</v>
      </c>
      <c r="AV56" s="244">
        <f>VLOOKUP($AT56,[1]Scn1!Scn1_Q1_LR,MATCH(AV$6,[1]!Scn_CH,0),0)</f>
        <v>0</v>
      </c>
      <c r="AW56" s="244">
        <f>VLOOKUP($AT56,[1]Scn1!Scn1_Q1_LR,MATCH(AW$6,[1]!Scn_CH,0),0)</f>
        <v>0</v>
      </c>
      <c r="AX56" s="180">
        <f>VLOOKUP($AT56,[1]Scn1!Scn1_Q1_LR,MATCH(AX$6,[1]!Scn_CH,0),0)</f>
        <v>0</v>
      </c>
      <c r="AZ56" s="238" t="s">
        <v>446</v>
      </c>
      <c r="BA56" s="239"/>
      <c r="BB56" s="239"/>
      <c r="BC56" s="239"/>
      <c r="BD56" s="240"/>
      <c r="BF56" s="238" t="s">
        <v>446</v>
      </c>
      <c r="BG56" s="239"/>
      <c r="BH56" s="239"/>
      <c r="BI56" s="239"/>
      <c r="BJ56" s="240"/>
    </row>
    <row r="57" spans="3:62" outlineLevel="1" x14ac:dyDescent="0.2">
      <c r="C57" s="2">
        <v>51</v>
      </c>
      <c r="D57" s="178" t="s">
        <v>447</v>
      </c>
      <c r="E57" s="244">
        <f ca="1">IF(K57*Q57*E$112&lt;'Summary Results'!M$2,'Summary Results'!M$2/E$112,K57*Q57)</f>
        <v>-75</v>
      </c>
      <c r="F57" s="244">
        <f ca="1">IF(L57*R57*F$112&lt;'Summary Results'!N$2,'Summary Results'!N$2/F$112,L57*R57)</f>
        <v>-75</v>
      </c>
      <c r="G57" s="244">
        <f ca="1">IF(M57*S57*G$112&lt;'Summary Results'!O$2,'Summary Results'!O$2/G$112,M57*S57)</f>
        <v>0</v>
      </c>
      <c r="H57" s="180">
        <f ca="1">IF(N57*T57*H$112&lt;'Summary Results'!P$2,'Summary Results'!P$2/H$112,N57*T57)</f>
        <v>-75</v>
      </c>
      <c r="I57" s="42"/>
      <c r="J57" s="175" t="s">
        <v>447</v>
      </c>
      <c r="K57" s="176">
        <f t="shared" ca="1" si="1"/>
        <v>1</v>
      </c>
      <c r="L57" s="176">
        <f t="shared" ca="1" si="0"/>
        <v>1</v>
      </c>
      <c r="M57" s="176">
        <f t="shared" ca="1" si="0"/>
        <v>1</v>
      </c>
      <c r="N57" s="177">
        <f t="shared" ca="1" si="0"/>
        <v>1</v>
      </c>
      <c r="O57" s="42"/>
      <c r="P57" s="178" t="s">
        <v>447</v>
      </c>
      <c r="Q57" s="179">
        <f ca="1"/>
        <v>-75</v>
      </c>
      <c r="R57" s="179">
        <f ca="1"/>
        <v>-75</v>
      </c>
      <c r="S57" s="179">
        <f ca="1"/>
        <v>0</v>
      </c>
      <c r="T57" s="180">
        <f ca="1"/>
        <v>-75</v>
      </c>
      <c r="U57" s="42"/>
      <c r="V57" s="175" t="s">
        <v>447</v>
      </c>
      <c r="W57" s="181">
        <v>-75</v>
      </c>
      <c r="X57" s="182"/>
      <c r="Y57" s="182"/>
      <c r="Z57" s="183">
        <v>-75</v>
      </c>
      <c r="AA57" s="42"/>
      <c r="AB57" s="178" t="s">
        <v>447</v>
      </c>
      <c r="AC57" s="179">
        <v>-75</v>
      </c>
      <c r="AD57" s="184"/>
      <c r="AE57" s="184"/>
      <c r="AF57" s="185">
        <v>-75</v>
      </c>
      <c r="AG57" s="42"/>
      <c r="AH57" s="175" t="s">
        <v>447</v>
      </c>
      <c r="AI57" s="181">
        <v>-75</v>
      </c>
      <c r="AJ57" s="182"/>
      <c r="AK57" s="182"/>
      <c r="AL57" s="183">
        <v>-75</v>
      </c>
      <c r="AM57" s="42"/>
      <c r="AN57" s="178" t="s">
        <v>447</v>
      </c>
      <c r="AO57" s="179">
        <v>-75</v>
      </c>
      <c r="AP57" s="179">
        <v>-75</v>
      </c>
      <c r="AQ57" s="179"/>
      <c r="AR57" s="180">
        <v>-75</v>
      </c>
      <c r="AT57" s="178" t="s">
        <v>447</v>
      </c>
      <c r="AU57" s="244">
        <f>VLOOKUP($AT57,[1]Scn1!Scn1_Q1_LR,MATCH(AU$6,[1]!Scn_CH,0),0)</f>
        <v>0</v>
      </c>
      <c r="AV57" s="244">
        <f>VLOOKUP($AT57,[1]Scn1!Scn1_Q1_LR,MATCH(AV$6,[1]!Scn_CH,0),0)</f>
        <v>0</v>
      </c>
      <c r="AW57" s="244">
        <f>VLOOKUP($AT57,[1]Scn1!Scn1_Q1_LR,MATCH(AW$6,[1]!Scn_CH,0),0)</f>
        <v>0</v>
      </c>
      <c r="AX57" s="180">
        <f>VLOOKUP($AT57,[1]Scn1!Scn1_Q1_LR,MATCH(AX$6,[1]!Scn_CH,0),0)</f>
        <v>0</v>
      </c>
      <c r="AZ57" s="238" t="s">
        <v>447</v>
      </c>
      <c r="BA57" s="239"/>
      <c r="BB57" s="239"/>
      <c r="BC57" s="239"/>
      <c r="BD57" s="240"/>
      <c r="BF57" s="238" t="s">
        <v>447</v>
      </c>
      <c r="BG57" s="239"/>
      <c r="BH57" s="239"/>
      <c r="BI57" s="239"/>
      <c r="BJ57" s="240"/>
    </row>
    <row r="58" spans="3:62" outlineLevel="1" x14ac:dyDescent="0.2">
      <c r="C58" s="2">
        <v>52</v>
      </c>
      <c r="D58" s="178" t="s">
        <v>448</v>
      </c>
      <c r="E58" s="244">
        <f ca="1">IF(K58*Q58*E$112&lt;'Summary Results'!M$2,'Summary Results'!M$2/E$112,K58*Q58)</f>
        <v>-75</v>
      </c>
      <c r="F58" s="244">
        <f ca="1">IF(L58*R58*F$112&lt;'Summary Results'!N$2,'Summary Results'!N$2/F$112,L58*R58)</f>
        <v>-75</v>
      </c>
      <c r="G58" s="244">
        <f ca="1">IF(M58*S58*G$112&lt;'Summary Results'!O$2,'Summary Results'!O$2/G$112,M58*S58)</f>
        <v>0</v>
      </c>
      <c r="H58" s="180">
        <f ca="1">IF(N58*T58*H$112&lt;'Summary Results'!P$2,'Summary Results'!P$2/H$112,N58*T58)</f>
        <v>-75</v>
      </c>
      <c r="I58" s="42"/>
      <c r="J58" s="175" t="s">
        <v>448</v>
      </c>
      <c r="K58" s="176">
        <f t="shared" ca="1" si="1"/>
        <v>1</v>
      </c>
      <c r="L58" s="176">
        <f t="shared" ca="1" si="0"/>
        <v>1</v>
      </c>
      <c r="M58" s="176">
        <f t="shared" ca="1" si="0"/>
        <v>1</v>
      </c>
      <c r="N58" s="177">
        <f t="shared" ca="1" si="0"/>
        <v>1</v>
      </c>
      <c r="O58" s="42"/>
      <c r="P58" s="178" t="s">
        <v>448</v>
      </c>
      <c r="Q58" s="179">
        <f ca="1"/>
        <v>-75</v>
      </c>
      <c r="R58" s="179">
        <f ca="1"/>
        <v>-75</v>
      </c>
      <c r="S58" s="179">
        <f ca="1"/>
        <v>0</v>
      </c>
      <c r="T58" s="180">
        <f ca="1"/>
        <v>-75</v>
      </c>
      <c r="U58" s="42"/>
      <c r="V58" s="175" t="s">
        <v>448</v>
      </c>
      <c r="W58" s="181"/>
      <c r="X58" s="182"/>
      <c r="Y58" s="182"/>
      <c r="Z58" s="183">
        <v>-75</v>
      </c>
      <c r="AA58" s="42"/>
      <c r="AB58" s="178" t="s">
        <v>448</v>
      </c>
      <c r="AC58" s="179">
        <v>-75</v>
      </c>
      <c r="AD58" s="184"/>
      <c r="AE58" s="184"/>
      <c r="AF58" s="185">
        <v>-75</v>
      </c>
      <c r="AG58" s="42"/>
      <c r="AH58" s="175" t="s">
        <v>448</v>
      </c>
      <c r="AI58" s="181">
        <v>-75</v>
      </c>
      <c r="AJ58" s="182"/>
      <c r="AK58" s="182"/>
      <c r="AL58" s="183">
        <v>-75</v>
      </c>
      <c r="AM58" s="42"/>
      <c r="AN58" s="178" t="s">
        <v>448</v>
      </c>
      <c r="AO58" s="179">
        <v>-75</v>
      </c>
      <c r="AP58" s="179">
        <v>-75</v>
      </c>
      <c r="AQ58" s="179"/>
      <c r="AR58" s="180">
        <v>-75</v>
      </c>
      <c r="AT58" s="178" t="s">
        <v>448</v>
      </c>
      <c r="AU58" s="244">
        <f>VLOOKUP($AT58,[1]Scn1!Scn1_Q1_LR,MATCH(AU$6,[1]!Scn_CH,0),0)</f>
        <v>0</v>
      </c>
      <c r="AV58" s="244">
        <f>VLOOKUP($AT58,[1]Scn1!Scn1_Q1_LR,MATCH(AV$6,[1]!Scn_CH,0),0)</f>
        <v>0</v>
      </c>
      <c r="AW58" s="244">
        <f>VLOOKUP($AT58,[1]Scn1!Scn1_Q1_LR,MATCH(AW$6,[1]!Scn_CH,0),0)</f>
        <v>0</v>
      </c>
      <c r="AX58" s="180">
        <f>VLOOKUP($AT58,[1]Scn1!Scn1_Q1_LR,MATCH(AX$6,[1]!Scn_CH,0),0)</f>
        <v>0</v>
      </c>
      <c r="AZ58" s="238" t="s">
        <v>448</v>
      </c>
      <c r="BA58" s="239"/>
      <c r="BB58" s="239"/>
      <c r="BC58" s="239"/>
      <c r="BD58" s="240"/>
      <c r="BF58" s="238" t="s">
        <v>448</v>
      </c>
      <c r="BG58" s="239"/>
      <c r="BH58" s="239"/>
      <c r="BI58" s="239"/>
      <c r="BJ58" s="240"/>
    </row>
    <row r="59" spans="3:62" outlineLevel="1" x14ac:dyDescent="0.2">
      <c r="C59" s="2">
        <v>53</v>
      </c>
      <c r="D59" s="178" t="s">
        <v>449</v>
      </c>
      <c r="E59" s="244">
        <f ca="1">IF(K59*Q59*E$112&lt;'Summary Results'!M$2,'Summary Results'!M$2/E$112,K59*Q59)</f>
        <v>-75</v>
      </c>
      <c r="F59" s="244">
        <f ca="1">IF(L59*R59*F$112&lt;'Summary Results'!N$2,'Summary Results'!N$2/F$112,L59*R59)</f>
        <v>-75</v>
      </c>
      <c r="G59" s="244">
        <f ca="1">IF(M59*S59*G$112&lt;'Summary Results'!O$2,'Summary Results'!O$2/G$112,M59*S59)</f>
        <v>0</v>
      </c>
      <c r="H59" s="180">
        <f ca="1">IF(N59*T59*H$112&lt;'Summary Results'!P$2,'Summary Results'!P$2/H$112,N59*T59)</f>
        <v>-75</v>
      </c>
      <c r="I59" s="42"/>
      <c r="J59" s="175" t="s">
        <v>449</v>
      </c>
      <c r="K59" s="176">
        <f t="shared" ca="1" si="1"/>
        <v>1</v>
      </c>
      <c r="L59" s="176">
        <f t="shared" ca="1" si="0"/>
        <v>1</v>
      </c>
      <c r="M59" s="176">
        <f t="shared" ca="1" si="0"/>
        <v>1</v>
      </c>
      <c r="N59" s="177">
        <f t="shared" ca="1" si="0"/>
        <v>1</v>
      </c>
      <c r="O59" s="42"/>
      <c r="P59" s="178" t="s">
        <v>449</v>
      </c>
      <c r="Q59" s="179">
        <f ca="1"/>
        <v>-75</v>
      </c>
      <c r="R59" s="179">
        <f ca="1"/>
        <v>-75</v>
      </c>
      <c r="S59" s="179">
        <f ca="1"/>
        <v>0</v>
      </c>
      <c r="T59" s="180">
        <f ca="1"/>
        <v>-75</v>
      </c>
      <c r="U59" s="42"/>
      <c r="V59" s="175" t="s">
        <v>449</v>
      </c>
      <c r="W59" s="181"/>
      <c r="X59" s="182"/>
      <c r="Y59" s="182"/>
      <c r="Z59" s="183">
        <v>-75</v>
      </c>
      <c r="AA59" s="42"/>
      <c r="AB59" s="178" t="s">
        <v>449</v>
      </c>
      <c r="AC59" s="179">
        <v>-75</v>
      </c>
      <c r="AD59" s="184"/>
      <c r="AE59" s="184"/>
      <c r="AF59" s="185">
        <v>-75</v>
      </c>
      <c r="AG59" s="42"/>
      <c r="AH59" s="175" t="s">
        <v>449</v>
      </c>
      <c r="AI59" s="181">
        <v>-75</v>
      </c>
      <c r="AJ59" s="182"/>
      <c r="AK59" s="182"/>
      <c r="AL59" s="183">
        <v>-75</v>
      </c>
      <c r="AM59" s="42"/>
      <c r="AN59" s="178" t="s">
        <v>449</v>
      </c>
      <c r="AO59" s="179">
        <v>-75</v>
      </c>
      <c r="AP59" s="179">
        <v>-75</v>
      </c>
      <c r="AQ59" s="179"/>
      <c r="AR59" s="180">
        <v>-75</v>
      </c>
      <c r="AT59" s="178" t="s">
        <v>449</v>
      </c>
      <c r="AU59" s="244">
        <f>VLOOKUP($AT59,[1]Scn1!Scn1_Q1_LR,MATCH(AU$6,[1]!Scn_CH,0),0)</f>
        <v>0</v>
      </c>
      <c r="AV59" s="244">
        <f>VLOOKUP($AT59,[1]Scn1!Scn1_Q1_LR,MATCH(AV$6,[1]!Scn_CH,0),0)</f>
        <v>0</v>
      </c>
      <c r="AW59" s="244">
        <f>VLOOKUP($AT59,[1]Scn1!Scn1_Q1_LR,MATCH(AW$6,[1]!Scn_CH,0),0)</f>
        <v>0</v>
      </c>
      <c r="AX59" s="180">
        <f>VLOOKUP($AT59,[1]Scn1!Scn1_Q1_LR,MATCH(AX$6,[1]!Scn_CH,0),0)</f>
        <v>0</v>
      </c>
      <c r="AZ59" s="238" t="s">
        <v>449</v>
      </c>
      <c r="BA59" s="239"/>
      <c r="BB59" s="239"/>
      <c r="BC59" s="239"/>
      <c r="BD59" s="240"/>
      <c r="BF59" s="238" t="s">
        <v>449</v>
      </c>
      <c r="BG59" s="239"/>
      <c r="BH59" s="239"/>
      <c r="BI59" s="239"/>
      <c r="BJ59" s="240"/>
    </row>
    <row r="60" spans="3:62" outlineLevel="1" x14ac:dyDescent="0.2">
      <c r="C60" s="2">
        <v>54</v>
      </c>
      <c r="D60" s="178" t="s">
        <v>72</v>
      </c>
      <c r="E60" s="244">
        <f ca="1">IF(K60*Q60*E$112&lt;'Summary Results'!M$2,'Summary Results'!M$2/E$112,K60*Q60)</f>
        <v>-75</v>
      </c>
      <c r="F60" s="244">
        <f ca="1">IF(L60*R60*F$112&lt;'Summary Results'!N$2,'Summary Results'!N$2/F$112,L60*R60)</f>
        <v>-75</v>
      </c>
      <c r="G60" s="244">
        <f ca="1">IF(M60*S60*G$112&lt;'Summary Results'!O$2,'Summary Results'!O$2/G$112,M60*S60)</f>
        <v>0</v>
      </c>
      <c r="H60" s="180">
        <f ca="1">IF(N60*T60*H$112&lt;'Summary Results'!P$2,'Summary Results'!P$2/H$112,N60*T60)</f>
        <v>-75</v>
      </c>
      <c r="I60" s="42"/>
      <c r="J60" s="175" t="s">
        <v>72</v>
      </c>
      <c r="K60" s="176">
        <f t="shared" ca="1" si="1"/>
        <v>1</v>
      </c>
      <c r="L60" s="176">
        <f t="shared" ca="1" si="0"/>
        <v>1</v>
      </c>
      <c r="M60" s="176">
        <f t="shared" ca="1" si="0"/>
        <v>1</v>
      </c>
      <c r="N60" s="177">
        <f t="shared" ca="1" si="0"/>
        <v>1</v>
      </c>
      <c r="O60" s="42"/>
      <c r="P60" s="178" t="s">
        <v>72</v>
      </c>
      <c r="Q60" s="179">
        <f ca="1"/>
        <v>-75</v>
      </c>
      <c r="R60" s="179">
        <f ca="1"/>
        <v>-75</v>
      </c>
      <c r="S60" s="179">
        <f ca="1"/>
        <v>0</v>
      </c>
      <c r="T60" s="180">
        <f ca="1"/>
        <v>-75</v>
      </c>
      <c r="U60" s="42"/>
      <c r="V60" s="175" t="s">
        <v>72</v>
      </c>
      <c r="W60" s="181">
        <v>-75</v>
      </c>
      <c r="X60" s="182"/>
      <c r="Y60" s="182"/>
      <c r="Z60" s="183"/>
      <c r="AA60" s="42"/>
      <c r="AB60" s="178" t="s">
        <v>72</v>
      </c>
      <c r="AC60" s="179">
        <v>-75</v>
      </c>
      <c r="AD60" s="184"/>
      <c r="AE60" s="184"/>
      <c r="AF60" s="185"/>
      <c r="AG60" s="42"/>
      <c r="AH60" s="175" t="s">
        <v>72</v>
      </c>
      <c r="AI60" s="181">
        <v>-75</v>
      </c>
      <c r="AJ60" s="182"/>
      <c r="AK60" s="182"/>
      <c r="AL60" s="183">
        <v>-75</v>
      </c>
      <c r="AM60" s="42"/>
      <c r="AN60" s="178" t="s">
        <v>72</v>
      </c>
      <c r="AO60" s="179">
        <v>-75</v>
      </c>
      <c r="AP60" s="179">
        <v>-75</v>
      </c>
      <c r="AQ60" s="179"/>
      <c r="AR60" s="180">
        <v>-75</v>
      </c>
      <c r="AT60" s="178" t="s">
        <v>72</v>
      </c>
      <c r="AU60" s="244">
        <f>VLOOKUP($AT60,[1]Scn1!Scn1_Q1_LR,MATCH(AU$6,[1]!Scn_CH,0),0)</f>
        <v>0</v>
      </c>
      <c r="AV60" s="244">
        <f>VLOOKUP($AT60,[1]Scn1!Scn1_Q1_LR,MATCH(AV$6,[1]!Scn_CH,0),0)</f>
        <v>0</v>
      </c>
      <c r="AW60" s="244">
        <f>VLOOKUP($AT60,[1]Scn1!Scn1_Q1_LR,MATCH(AW$6,[1]!Scn_CH,0),0)</f>
        <v>0</v>
      </c>
      <c r="AX60" s="180">
        <f>VLOOKUP($AT60,[1]Scn1!Scn1_Q1_LR,MATCH(AX$6,[1]!Scn_CH,0),0)</f>
        <v>0</v>
      </c>
      <c r="AZ60" s="238" t="s">
        <v>72</v>
      </c>
      <c r="BA60" s="239"/>
      <c r="BB60" s="239"/>
      <c r="BC60" s="239"/>
      <c r="BD60" s="240"/>
      <c r="BF60" s="238" t="s">
        <v>72</v>
      </c>
      <c r="BG60" s="239"/>
      <c r="BH60" s="239"/>
      <c r="BI60" s="239"/>
      <c r="BJ60" s="240"/>
    </row>
    <row r="61" spans="3:62" outlineLevel="1" x14ac:dyDescent="0.2">
      <c r="C61" s="2">
        <v>55</v>
      </c>
      <c r="D61" s="178" t="s">
        <v>450</v>
      </c>
      <c r="E61" s="244">
        <f ca="1">IF(K61*Q61*E$112&lt;'Summary Results'!M$2,'Summary Results'!M$2/E$112,K61*Q61)</f>
        <v>-75</v>
      </c>
      <c r="F61" s="244">
        <f ca="1">IF(L61*R61*F$112&lt;'Summary Results'!N$2,'Summary Results'!N$2/F$112,L61*R61)</f>
        <v>-75</v>
      </c>
      <c r="G61" s="244">
        <f ca="1">IF(M61*S61*G$112&lt;'Summary Results'!O$2,'Summary Results'!O$2/G$112,M61*S61)</f>
        <v>0</v>
      </c>
      <c r="H61" s="180">
        <f ca="1">IF(N61*T61*H$112&lt;'Summary Results'!P$2,'Summary Results'!P$2/H$112,N61*T61)</f>
        <v>-75</v>
      </c>
      <c r="I61" s="42"/>
      <c r="J61" s="175" t="s">
        <v>450</v>
      </c>
      <c r="K61" s="176">
        <f t="shared" ca="1" si="1"/>
        <v>1</v>
      </c>
      <c r="L61" s="176">
        <f t="shared" ca="1" si="0"/>
        <v>1</v>
      </c>
      <c r="M61" s="176">
        <f t="shared" ca="1" si="0"/>
        <v>1</v>
      </c>
      <c r="N61" s="177">
        <f t="shared" ca="1" si="0"/>
        <v>1</v>
      </c>
      <c r="O61" s="42"/>
      <c r="P61" s="178" t="s">
        <v>450</v>
      </c>
      <c r="Q61" s="179">
        <f ca="1"/>
        <v>-75</v>
      </c>
      <c r="R61" s="179">
        <f ca="1"/>
        <v>-75</v>
      </c>
      <c r="S61" s="179">
        <f ca="1"/>
        <v>0</v>
      </c>
      <c r="T61" s="180">
        <f ca="1"/>
        <v>-75</v>
      </c>
      <c r="U61" s="42"/>
      <c r="V61" s="175" t="s">
        <v>450</v>
      </c>
      <c r="W61" s="181"/>
      <c r="X61" s="182"/>
      <c r="Y61" s="182"/>
      <c r="Z61" s="183">
        <v>-75</v>
      </c>
      <c r="AA61" s="42"/>
      <c r="AB61" s="178" t="s">
        <v>450</v>
      </c>
      <c r="AC61" s="179">
        <v>-75</v>
      </c>
      <c r="AD61" s="184"/>
      <c r="AE61" s="184"/>
      <c r="AF61" s="185">
        <v>-75</v>
      </c>
      <c r="AG61" s="42"/>
      <c r="AH61" s="175" t="s">
        <v>450</v>
      </c>
      <c r="AI61" s="181">
        <v>-75</v>
      </c>
      <c r="AJ61" s="182"/>
      <c r="AK61" s="182"/>
      <c r="AL61" s="183">
        <v>-75</v>
      </c>
      <c r="AM61" s="42"/>
      <c r="AN61" s="178" t="s">
        <v>450</v>
      </c>
      <c r="AO61" s="179">
        <v>-75</v>
      </c>
      <c r="AP61" s="179">
        <v>-75</v>
      </c>
      <c r="AQ61" s="179"/>
      <c r="AR61" s="180">
        <v>-75</v>
      </c>
      <c r="AT61" s="178" t="s">
        <v>450</v>
      </c>
      <c r="AU61" s="244">
        <f>VLOOKUP($AT61,[1]Scn1!Scn1_Q1_LR,MATCH(AU$6,[1]!Scn_CH,0),0)</f>
        <v>0</v>
      </c>
      <c r="AV61" s="244">
        <f>VLOOKUP($AT61,[1]Scn1!Scn1_Q1_LR,MATCH(AV$6,[1]!Scn_CH,0),0)</f>
        <v>0</v>
      </c>
      <c r="AW61" s="244">
        <f>VLOOKUP($AT61,[1]Scn1!Scn1_Q1_LR,MATCH(AW$6,[1]!Scn_CH,0),0)</f>
        <v>0</v>
      </c>
      <c r="AX61" s="180">
        <f>VLOOKUP($AT61,[1]Scn1!Scn1_Q1_LR,MATCH(AX$6,[1]!Scn_CH,0),0)</f>
        <v>0</v>
      </c>
      <c r="AZ61" s="238" t="s">
        <v>450</v>
      </c>
      <c r="BA61" s="239"/>
      <c r="BB61" s="239"/>
      <c r="BC61" s="239"/>
      <c r="BD61" s="240"/>
      <c r="BF61" s="238" t="s">
        <v>450</v>
      </c>
      <c r="BG61" s="239"/>
      <c r="BH61" s="239"/>
      <c r="BI61" s="239"/>
      <c r="BJ61" s="240"/>
    </row>
    <row r="62" spans="3:62" outlineLevel="1" x14ac:dyDescent="0.2">
      <c r="C62" s="2">
        <v>56</v>
      </c>
      <c r="D62" s="178" t="s">
        <v>73</v>
      </c>
      <c r="E62" s="244">
        <f ca="1">IF(K62*Q62*E$112&lt;'Summary Results'!M$2,'Summary Results'!M$2/E$112,K62*Q62)</f>
        <v>-75</v>
      </c>
      <c r="F62" s="244">
        <f ca="1">IF(L62*R62*F$112&lt;'Summary Results'!N$2,'Summary Results'!N$2/F$112,L62*R62)</f>
        <v>-75</v>
      </c>
      <c r="G62" s="244">
        <f ca="1">IF(M62*S62*G$112&lt;'Summary Results'!O$2,'Summary Results'!O$2/G$112,M62*S62)</f>
        <v>0</v>
      </c>
      <c r="H62" s="180">
        <f ca="1">IF(N62*T62*H$112&lt;'Summary Results'!P$2,'Summary Results'!P$2/H$112,N62*T62)</f>
        <v>-75</v>
      </c>
      <c r="I62" s="42"/>
      <c r="J62" s="175" t="s">
        <v>73</v>
      </c>
      <c r="K62" s="176">
        <f t="shared" ca="1" si="1"/>
        <v>1</v>
      </c>
      <c r="L62" s="176">
        <f t="shared" ca="1" si="0"/>
        <v>1</v>
      </c>
      <c r="M62" s="176">
        <f t="shared" ca="1" si="0"/>
        <v>1</v>
      </c>
      <c r="N62" s="177">
        <f t="shared" ca="1" si="0"/>
        <v>1</v>
      </c>
      <c r="O62" s="42"/>
      <c r="P62" s="178" t="s">
        <v>73</v>
      </c>
      <c r="Q62" s="179">
        <f ca="1"/>
        <v>-75</v>
      </c>
      <c r="R62" s="179">
        <f ca="1"/>
        <v>-75</v>
      </c>
      <c r="S62" s="179">
        <f ca="1"/>
        <v>0</v>
      </c>
      <c r="T62" s="180">
        <f ca="1"/>
        <v>-75</v>
      </c>
      <c r="U62" s="42"/>
      <c r="V62" s="175" t="s">
        <v>73</v>
      </c>
      <c r="W62" s="181">
        <v>-75</v>
      </c>
      <c r="X62" s="182"/>
      <c r="Y62" s="182"/>
      <c r="Z62" s="183"/>
      <c r="AA62" s="42"/>
      <c r="AB62" s="178" t="s">
        <v>73</v>
      </c>
      <c r="AC62" s="179">
        <v>-75</v>
      </c>
      <c r="AD62" s="184"/>
      <c r="AE62" s="184"/>
      <c r="AF62" s="185"/>
      <c r="AG62" s="42"/>
      <c r="AH62" s="175" t="s">
        <v>73</v>
      </c>
      <c r="AI62" s="181">
        <v>-75</v>
      </c>
      <c r="AJ62" s="182"/>
      <c r="AK62" s="182"/>
      <c r="AL62" s="183">
        <v>-75</v>
      </c>
      <c r="AM62" s="42"/>
      <c r="AN62" s="178" t="s">
        <v>73</v>
      </c>
      <c r="AO62" s="179">
        <v>-75</v>
      </c>
      <c r="AP62" s="179">
        <v>-75</v>
      </c>
      <c r="AQ62" s="179"/>
      <c r="AR62" s="180">
        <v>-75</v>
      </c>
      <c r="AT62" s="178" t="s">
        <v>73</v>
      </c>
      <c r="AU62" s="244">
        <f>VLOOKUP($AT62,[1]Scn1!Scn1_Q1_LR,MATCH(AU$6,[1]!Scn_CH,0),0)</f>
        <v>0</v>
      </c>
      <c r="AV62" s="244">
        <f>VLOOKUP($AT62,[1]Scn1!Scn1_Q1_LR,MATCH(AV$6,[1]!Scn_CH,0),0)</f>
        <v>0</v>
      </c>
      <c r="AW62" s="244">
        <f>VLOOKUP($AT62,[1]Scn1!Scn1_Q1_LR,MATCH(AW$6,[1]!Scn_CH,0),0)</f>
        <v>0</v>
      </c>
      <c r="AX62" s="180">
        <f>VLOOKUP($AT62,[1]Scn1!Scn1_Q1_LR,MATCH(AX$6,[1]!Scn_CH,0),0)</f>
        <v>0</v>
      </c>
      <c r="AZ62" s="238" t="s">
        <v>73</v>
      </c>
      <c r="BA62" s="239"/>
      <c r="BB62" s="239"/>
      <c r="BC62" s="239"/>
      <c r="BD62" s="240"/>
      <c r="BF62" s="238" t="s">
        <v>73</v>
      </c>
      <c r="BG62" s="239"/>
      <c r="BH62" s="239"/>
      <c r="BI62" s="239"/>
      <c r="BJ62" s="240"/>
    </row>
    <row r="63" spans="3:62" outlineLevel="1" x14ac:dyDescent="0.2">
      <c r="C63" s="2">
        <v>57</v>
      </c>
      <c r="D63" s="178" t="s">
        <v>451</v>
      </c>
      <c r="E63" s="244">
        <f ca="1">IF(K63*Q63*E$112&lt;'Summary Results'!M$2,'Summary Results'!M$2/E$112,K63*Q63)</f>
        <v>-75</v>
      </c>
      <c r="F63" s="244">
        <f ca="1">IF(L63*R63*F$112&lt;'Summary Results'!N$2,'Summary Results'!N$2/F$112,L63*R63)</f>
        <v>-75</v>
      </c>
      <c r="G63" s="244">
        <f ca="1">IF(M63*S63*G$112&lt;'Summary Results'!O$2,'Summary Results'!O$2/G$112,M63*S63)</f>
        <v>0</v>
      </c>
      <c r="H63" s="180">
        <f ca="1">IF(N63*T63*H$112&lt;'Summary Results'!P$2,'Summary Results'!P$2/H$112,N63*T63)</f>
        <v>-75</v>
      </c>
      <c r="I63" s="42"/>
      <c r="J63" s="175" t="s">
        <v>451</v>
      </c>
      <c r="K63" s="176">
        <f t="shared" ca="1" si="1"/>
        <v>1</v>
      </c>
      <c r="L63" s="176">
        <f t="shared" ca="1" si="0"/>
        <v>1</v>
      </c>
      <c r="M63" s="176">
        <f t="shared" ca="1" si="0"/>
        <v>1</v>
      </c>
      <c r="N63" s="177">
        <f t="shared" ca="1" si="0"/>
        <v>1</v>
      </c>
      <c r="O63" s="42"/>
      <c r="P63" s="178" t="s">
        <v>451</v>
      </c>
      <c r="Q63" s="179">
        <f ca="1"/>
        <v>-75</v>
      </c>
      <c r="R63" s="179">
        <f ca="1"/>
        <v>-75</v>
      </c>
      <c r="S63" s="179">
        <f ca="1"/>
        <v>0</v>
      </c>
      <c r="T63" s="180">
        <f ca="1"/>
        <v>-75</v>
      </c>
      <c r="U63" s="42"/>
      <c r="V63" s="175" t="s">
        <v>451</v>
      </c>
      <c r="W63" s="181"/>
      <c r="X63" s="182"/>
      <c r="Y63" s="182"/>
      <c r="Z63" s="183">
        <v>-75</v>
      </c>
      <c r="AA63" s="42"/>
      <c r="AB63" s="178" t="s">
        <v>451</v>
      </c>
      <c r="AC63" s="179">
        <v>-75</v>
      </c>
      <c r="AD63" s="184"/>
      <c r="AE63" s="184"/>
      <c r="AF63" s="185">
        <v>-75</v>
      </c>
      <c r="AG63" s="42"/>
      <c r="AH63" s="175" t="s">
        <v>451</v>
      </c>
      <c r="AI63" s="181">
        <v>-75</v>
      </c>
      <c r="AJ63" s="182"/>
      <c r="AK63" s="182"/>
      <c r="AL63" s="183">
        <v>-75</v>
      </c>
      <c r="AM63" s="42"/>
      <c r="AN63" s="178" t="s">
        <v>451</v>
      </c>
      <c r="AO63" s="179">
        <v>-75</v>
      </c>
      <c r="AP63" s="179">
        <v>-75</v>
      </c>
      <c r="AQ63" s="179"/>
      <c r="AR63" s="180">
        <v>-75</v>
      </c>
      <c r="AT63" s="178" t="s">
        <v>451</v>
      </c>
      <c r="AU63" s="244">
        <f>VLOOKUP($AT63,[1]Scn1!Scn1_Q1_LR,MATCH(AU$6,[1]!Scn_CH,0),0)</f>
        <v>0</v>
      </c>
      <c r="AV63" s="244">
        <f>VLOOKUP($AT63,[1]Scn1!Scn1_Q1_LR,MATCH(AV$6,[1]!Scn_CH,0),0)</f>
        <v>0</v>
      </c>
      <c r="AW63" s="244">
        <f>VLOOKUP($AT63,[1]Scn1!Scn1_Q1_LR,MATCH(AW$6,[1]!Scn_CH,0),0)</f>
        <v>0</v>
      </c>
      <c r="AX63" s="180">
        <f>VLOOKUP($AT63,[1]Scn1!Scn1_Q1_LR,MATCH(AX$6,[1]!Scn_CH,0),0)</f>
        <v>0</v>
      </c>
      <c r="AZ63" s="238" t="s">
        <v>451</v>
      </c>
      <c r="BA63" s="239"/>
      <c r="BB63" s="239"/>
      <c r="BC63" s="239"/>
      <c r="BD63" s="240"/>
      <c r="BF63" s="238" t="s">
        <v>451</v>
      </c>
      <c r="BG63" s="239"/>
      <c r="BH63" s="239"/>
      <c r="BI63" s="239"/>
      <c r="BJ63" s="240"/>
    </row>
    <row r="64" spans="3:62" outlineLevel="1" x14ac:dyDescent="0.2">
      <c r="C64" s="2">
        <v>58</v>
      </c>
      <c r="D64" s="178" t="s">
        <v>452</v>
      </c>
      <c r="E64" s="244">
        <f ca="1">IF(K64*Q64*E$112&lt;'Summary Results'!M$2,'Summary Results'!M$2/E$112,K64*Q64)</f>
        <v>-75</v>
      </c>
      <c r="F64" s="244">
        <f ca="1">IF(L64*R64*F$112&lt;'Summary Results'!N$2,'Summary Results'!N$2/F$112,L64*R64)</f>
        <v>-75</v>
      </c>
      <c r="G64" s="244">
        <f ca="1">IF(M64*S64*G$112&lt;'Summary Results'!O$2,'Summary Results'!O$2/G$112,M64*S64)</f>
        <v>0</v>
      </c>
      <c r="H64" s="180">
        <f ca="1">IF(N64*T64*H$112&lt;'Summary Results'!P$2,'Summary Results'!P$2/H$112,N64*T64)</f>
        <v>-75</v>
      </c>
      <c r="I64" s="42"/>
      <c r="J64" s="175" t="s">
        <v>452</v>
      </c>
      <c r="K64" s="176">
        <f t="shared" ca="1" si="1"/>
        <v>1</v>
      </c>
      <c r="L64" s="176">
        <f t="shared" ca="1" si="0"/>
        <v>1</v>
      </c>
      <c r="M64" s="176">
        <f t="shared" ca="1" si="0"/>
        <v>1</v>
      </c>
      <c r="N64" s="177">
        <f t="shared" ca="1" si="0"/>
        <v>1</v>
      </c>
      <c r="O64" s="42"/>
      <c r="P64" s="178" t="s">
        <v>452</v>
      </c>
      <c r="Q64" s="179">
        <f ca="1"/>
        <v>-75</v>
      </c>
      <c r="R64" s="179">
        <f ca="1"/>
        <v>-75</v>
      </c>
      <c r="S64" s="179">
        <f ca="1"/>
        <v>0</v>
      </c>
      <c r="T64" s="180">
        <f ca="1"/>
        <v>-75</v>
      </c>
      <c r="U64" s="42"/>
      <c r="V64" s="175" t="s">
        <v>452</v>
      </c>
      <c r="W64" s="181"/>
      <c r="X64" s="182"/>
      <c r="Y64" s="182"/>
      <c r="Z64" s="183">
        <v>-75</v>
      </c>
      <c r="AA64" s="42"/>
      <c r="AB64" s="178" t="s">
        <v>452</v>
      </c>
      <c r="AC64" s="179">
        <v>-75</v>
      </c>
      <c r="AD64" s="184"/>
      <c r="AE64" s="184"/>
      <c r="AF64" s="185">
        <v>-75</v>
      </c>
      <c r="AG64" s="42"/>
      <c r="AH64" s="175" t="s">
        <v>452</v>
      </c>
      <c r="AI64" s="181">
        <v>-75</v>
      </c>
      <c r="AJ64" s="182"/>
      <c r="AK64" s="182"/>
      <c r="AL64" s="183">
        <v>-75</v>
      </c>
      <c r="AM64" s="42"/>
      <c r="AN64" s="178" t="s">
        <v>452</v>
      </c>
      <c r="AO64" s="179">
        <v>-75</v>
      </c>
      <c r="AP64" s="179">
        <v>-75</v>
      </c>
      <c r="AQ64" s="179"/>
      <c r="AR64" s="180">
        <v>-75</v>
      </c>
      <c r="AT64" s="178" t="s">
        <v>452</v>
      </c>
      <c r="AU64" s="244">
        <f>VLOOKUP($AT64,[1]Scn1!Scn1_Q1_LR,MATCH(AU$6,[1]!Scn_CH,0),0)</f>
        <v>0</v>
      </c>
      <c r="AV64" s="244">
        <f>VLOOKUP($AT64,[1]Scn1!Scn1_Q1_LR,MATCH(AV$6,[1]!Scn_CH,0),0)</f>
        <v>0</v>
      </c>
      <c r="AW64" s="244">
        <f>VLOOKUP($AT64,[1]Scn1!Scn1_Q1_LR,MATCH(AW$6,[1]!Scn_CH,0),0)</f>
        <v>0</v>
      </c>
      <c r="AX64" s="180">
        <f>VLOOKUP($AT64,[1]Scn1!Scn1_Q1_LR,MATCH(AX$6,[1]!Scn_CH,0),0)</f>
        <v>0</v>
      </c>
      <c r="AZ64" s="238" t="s">
        <v>452</v>
      </c>
      <c r="BA64" s="239"/>
      <c r="BB64" s="239"/>
      <c r="BC64" s="239"/>
      <c r="BD64" s="240"/>
      <c r="BF64" s="238" t="s">
        <v>452</v>
      </c>
      <c r="BG64" s="239"/>
      <c r="BH64" s="239"/>
      <c r="BI64" s="239"/>
      <c r="BJ64" s="240"/>
    </row>
    <row r="65" spans="3:62" outlineLevel="1" x14ac:dyDescent="0.2">
      <c r="C65" s="2">
        <v>59</v>
      </c>
      <c r="D65" s="178" t="s">
        <v>69</v>
      </c>
      <c r="E65" s="244">
        <f ca="1">IF(K65*Q65*E$112&lt;'Summary Results'!M$2,'Summary Results'!M$2/E$112,K65*Q65)</f>
        <v>-75</v>
      </c>
      <c r="F65" s="244">
        <f ca="1">IF(L65*R65*F$112&lt;'Summary Results'!N$2,'Summary Results'!N$2/F$112,L65*R65)</f>
        <v>-75</v>
      </c>
      <c r="G65" s="244">
        <f ca="1">IF(M65*S65*G$112&lt;'Summary Results'!O$2,'Summary Results'!O$2/G$112,M65*S65)</f>
        <v>0</v>
      </c>
      <c r="H65" s="180">
        <f ca="1">IF(N65*T65*H$112&lt;'Summary Results'!P$2,'Summary Results'!P$2/H$112,N65*T65)</f>
        <v>-75</v>
      </c>
      <c r="I65" s="42"/>
      <c r="J65" s="175" t="s">
        <v>69</v>
      </c>
      <c r="K65" s="176">
        <f t="shared" ca="1" si="1"/>
        <v>1</v>
      </c>
      <c r="L65" s="176">
        <f t="shared" ca="1" si="0"/>
        <v>1</v>
      </c>
      <c r="M65" s="176">
        <f t="shared" ca="1" si="0"/>
        <v>1</v>
      </c>
      <c r="N65" s="177">
        <f t="shared" ca="1" si="0"/>
        <v>1</v>
      </c>
      <c r="O65" s="42"/>
      <c r="P65" s="178" t="s">
        <v>69</v>
      </c>
      <c r="Q65" s="179">
        <f ca="1"/>
        <v>-75</v>
      </c>
      <c r="R65" s="179">
        <f ca="1"/>
        <v>-75</v>
      </c>
      <c r="S65" s="179">
        <f ca="1"/>
        <v>0</v>
      </c>
      <c r="T65" s="180">
        <f ca="1"/>
        <v>-75</v>
      </c>
      <c r="U65" s="42"/>
      <c r="V65" s="175" t="s">
        <v>69</v>
      </c>
      <c r="W65" s="181"/>
      <c r="X65" s="182"/>
      <c r="Y65" s="182"/>
      <c r="Z65" s="183">
        <v>-75</v>
      </c>
      <c r="AA65" s="42"/>
      <c r="AB65" s="178" t="s">
        <v>69</v>
      </c>
      <c r="AC65" s="179">
        <v>-75</v>
      </c>
      <c r="AD65" s="184"/>
      <c r="AE65" s="184"/>
      <c r="AF65" s="185">
        <v>-75</v>
      </c>
      <c r="AG65" s="42"/>
      <c r="AH65" s="175" t="s">
        <v>69</v>
      </c>
      <c r="AI65" s="181">
        <v>-75</v>
      </c>
      <c r="AJ65" s="182"/>
      <c r="AK65" s="182"/>
      <c r="AL65" s="183">
        <v>-75</v>
      </c>
      <c r="AM65" s="42"/>
      <c r="AN65" s="178" t="s">
        <v>69</v>
      </c>
      <c r="AO65" s="179">
        <v>-75</v>
      </c>
      <c r="AP65" s="179">
        <v>-75</v>
      </c>
      <c r="AQ65" s="179"/>
      <c r="AR65" s="180">
        <v>-75</v>
      </c>
      <c r="AT65" s="178" t="s">
        <v>69</v>
      </c>
      <c r="AU65" s="244">
        <f>VLOOKUP($AT65,[1]Scn1!Scn1_Q1_LR,MATCH(AU$6,[1]!Scn_CH,0),0)</f>
        <v>0</v>
      </c>
      <c r="AV65" s="244">
        <f>VLOOKUP($AT65,[1]Scn1!Scn1_Q1_LR,MATCH(AV$6,[1]!Scn_CH,0),0)</f>
        <v>0</v>
      </c>
      <c r="AW65" s="244">
        <f>VLOOKUP($AT65,[1]Scn1!Scn1_Q1_LR,MATCH(AW$6,[1]!Scn_CH,0),0)</f>
        <v>0</v>
      </c>
      <c r="AX65" s="180">
        <f>VLOOKUP($AT65,[1]Scn1!Scn1_Q1_LR,MATCH(AX$6,[1]!Scn_CH,0),0)</f>
        <v>0</v>
      </c>
      <c r="AZ65" s="238" t="s">
        <v>69</v>
      </c>
      <c r="BA65" s="239"/>
      <c r="BB65" s="239"/>
      <c r="BC65" s="239"/>
      <c r="BD65" s="240"/>
      <c r="BF65" s="238" t="s">
        <v>69</v>
      </c>
      <c r="BG65" s="239"/>
      <c r="BH65" s="239"/>
      <c r="BI65" s="239"/>
      <c r="BJ65" s="240"/>
    </row>
    <row r="66" spans="3:62" outlineLevel="1" x14ac:dyDescent="0.2">
      <c r="C66" s="2">
        <v>60</v>
      </c>
      <c r="D66" s="178" t="s">
        <v>453</v>
      </c>
      <c r="E66" s="244">
        <f ca="1">IF(K66*Q66*E$112&lt;'Summary Results'!M$2,'Summary Results'!M$2/E$112,K66*Q66)</f>
        <v>-75</v>
      </c>
      <c r="F66" s="244">
        <f ca="1">IF(L66*R66*F$112&lt;'Summary Results'!N$2,'Summary Results'!N$2/F$112,L66*R66)</f>
        <v>-75</v>
      </c>
      <c r="G66" s="244">
        <f ca="1">IF(M66*S66*G$112&lt;'Summary Results'!O$2,'Summary Results'!O$2/G$112,M66*S66)</f>
        <v>0</v>
      </c>
      <c r="H66" s="180">
        <f ca="1">IF(N66*T66*H$112&lt;'Summary Results'!P$2,'Summary Results'!P$2/H$112,N66*T66)</f>
        <v>-75</v>
      </c>
      <c r="I66" s="42"/>
      <c r="J66" s="175" t="s">
        <v>453</v>
      </c>
      <c r="K66" s="176">
        <f t="shared" ca="1" si="1"/>
        <v>1</v>
      </c>
      <c r="L66" s="176">
        <f t="shared" ca="1" si="0"/>
        <v>1</v>
      </c>
      <c r="M66" s="176">
        <f t="shared" ca="1" si="0"/>
        <v>1</v>
      </c>
      <c r="N66" s="177">
        <f t="shared" ca="1" si="0"/>
        <v>1</v>
      </c>
      <c r="O66" s="42"/>
      <c r="P66" s="178" t="s">
        <v>453</v>
      </c>
      <c r="Q66" s="179">
        <f ca="1"/>
        <v>-75</v>
      </c>
      <c r="R66" s="179">
        <f ca="1"/>
        <v>-75</v>
      </c>
      <c r="S66" s="179">
        <f ca="1"/>
        <v>0</v>
      </c>
      <c r="T66" s="180">
        <f ca="1"/>
        <v>-75</v>
      </c>
      <c r="U66" s="42"/>
      <c r="V66" s="175" t="s">
        <v>453</v>
      </c>
      <c r="W66" s="181"/>
      <c r="X66" s="182"/>
      <c r="Y66" s="182"/>
      <c r="Z66" s="183">
        <v>-75</v>
      </c>
      <c r="AA66" s="42"/>
      <c r="AB66" s="178" t="s">
        <v>453</v>
      </c>
      <c r="AC66" s="179">
        <v>-75</v>
      </c>
      <c r="AD66" s="184"/>
      <c r="AE66" s="184"/>
      <c r="AF66" s="185">
        <v>-75</v>
      </c>
      <c r="AG66" s="42"/>
      <c r="AH66" s="175" t="s">
        <v>453</v>
      </c>
      <c r="AI66" s="181">
        <v>-75</v>
      </c>
      <c r="AJ66" s="182"/>
      <c r="AK66" s="182"/>
      <c r="AL66" s="183">
        <v>-75</v>
      </c>
      <c r="AM66" s="42"/>
      <c r="AN66" s="178" t="s">
        <v>453</v>
      </c>
      <c r="AO66" s="179">
        <v>-75</v>
      </c>
      <c r="AP66" s="179">
        <v>-75</v>
      </c>
      <c r="AQ66" s="179"/>
      <c r="AR66" s="180">
        <v>-75</v>
      </c>
      <c r="AT66" s="178" t="s">
        <v>453</v>
      </c>
      <c r="AU66" s="244">
        <f>VLOOKUP($AT66,[1]Scn1!Scn1_Q1_LR,MATCH(AU$6,[1]!Scn_CH,0),0)</f>
        <v>0</v>
      </c>
      <c r="AV66" s="244">
        <f>VLOOKUP($AT66,[1]Scn1!Scn1_Q1_LR,MATCH(AV$6,[1]!Scn_CH,0),0)</f>
        <v>0</v>
      </c>
      <c r="AW66" s="244">
        <f>VLOOKUP($AT66,[1]Scn1!Scn1_Q1_LR,MATCH(AW$6,[1]!Scn_CH,0),0)</f>
        <v>0</v>
      </c>
      <c r="AX66" s="180">
        <f>VLOOKUP($AT66,[1]Scn1!Scn1_Q1_LR,MATCH(AX$6,[1]!Scn_CH,0),0)</f>
        <v>0</v>
      </c>
      <c r="AZ66" s="238" t="s">
        <v>453</v>
      </c>
      <c r="BA66" s="239"/>
      <c r="BB66" s="239"/>
      <c r="BC66" s="239"/>
      <c r="BD66" s="240"/>
      <c r="BF66" s="238" t="s">
        <v>453</v>
      </c>
      <c r="BG66" s="239"/>
      <c r="BH66" s="239"/>
      <c r="BI66" s="239"/>
      <c r="BJ66" s="240"/>
    </row>
    <row r="67" spans="3:62" outlineLevel="1" x14ac:dyDescent="0.2">
      <c r="C67" s="2">
        <v>61</v>
      </c>
      <c r="D67" s="178" t="s">
        <v>454</v>
      </c>
      <c r="E67" s="244">
        <f ca="1">IF(K67*Q67*E$112&lt;'Summary Results'!M$2,'Summary Results'!M$2/E$112,K67*Q67)</f>
        <v>-75</v>
      </c>
      <c r="F67" s="244">
        <f ca="1">IF(L67*R67*F$112&lt;'Summary Results'!N$2,'Summary Results'!N$2/F$112,L67*R67)</f>
        <v>-75</v>
      </c>
      <c r="G67" s="244">
        <f ca="1">IF(M67*S67*G$112&lt;'Summary Results'!O$2,'Summary Results'!O$2/G$112,M67*S67)</f>
        <v>0</v>
      </c>
      <c r="H67" s="180">
        <f ca="1">IF(N67*T67*H$112&lt;'Summary Results'!P$2,'Summary Results'!P$2/H$112,N67*T67)</f>
        <v>-75</v>
      </c>
      <c r="I67" s="42"/>
      <c r="J67" s="175" t="s">
        <v>454</v>
      </c>
      <c r="K67" s="176">
        <f t="shared" ca="1" si="1"/>
        <v>1</v>
      </c>
      <c r="L67" s="176">
        <f t="shared" ca="1" si="0"/>
        <v>1</v>
      </c>
      <c r="M67" s="176">
        <f t="shared" ca="1" si="0"/>
        <v>1</v>
      </c>
      <c r="N67" s="177">
        <f t="shared" ca="1" si="0"/>
        <v>1</v>
      </c>
      <c r="O67" s="42"/>
      <c r="P67" s="178" t="s">
        <v>454</v>
      </c>
      <c r="Q67" s="179">
        <f ca="1"/>
        <v>-75</v>
      </c>
      <c r="R67" s="179">
        <f ca="1"/>
        <v>-75</v>
      </c>
      <c r="S67" s="179">
        <f ca="1"/>
        <v>0</v>
      </c>
      <c r="T67" s="180">
        <f ca="1"/>
        <v>-75</v>
      </c>
      <c r="U67" s="42"/>
      <c r="V67" s="175" t="s">
        <v>454</v>
      </c>
      <c r="W67" s="181"/>
      <c r="X67" s="182">
        <v>-75</v>
      </c>
      <c r="Y67" s="182"/>
      <c r="Z67" s="183"/>
      <c r="AA67" s="42"/>
      <c r="AB67" s="178" t="s">
        <v>454</v>
      </c>
      <c r="AC67" s="179">
        <v>-75</v>
      </c>
      <c r="AD67" s="184">
        <v>-75</v>
      </c>
      <c r="AE67" s="184"/>
      <c r="AF67" s="185"/>
      <c r="AG67" s="42"/>
      <c r="AH67" s="175" t="s">
        <v>454</v>
      </c>
      <c r="AI67" s="181">
        <v>-75</v>
      </c>
      <c r="AJ67" s="182">
        <v>-75</v>
      </c>
      <c r="AK67" s="182"/>
      <c r="AL67" s="183">
        <v>-75</v>
      </c>
      <c r="AM67" s="42"/>
      <c r="AN67" s="178" t="s">
        <v>454</v>
      </c>
      <c r="AO67" s="179">
        <v>-75</v>
      </c>
      <c r="AP67" s="179">
        <v>-75</v>
      </c>
      <c r="AQ67" s="179"/>
      <c r="AR67" s="180">
        <v>-75</v>
      </c>
      <c r="AT67" s="178" t="s">
        <v>454</v>
      </c>
      <c r="AU67" s="244">
        <f>VLOOKUP($AT67,[1]Scn1!Scn1_Q1_LR,MATCH(AU$6,[1]!Scn_CH,0),0)</f>
        <v>0</v>
      </c>
      <c r="AV67" s="244">
        <f>VLOOKUP($AT67,[1]Scn1!Scn1_Q1_LR,MATCH(AV$6,[1]!Scn_CH,0),0)</f>
        <v>0</v>
      </c>
      <c r="AW67" s="244">
        <f>VLOOKUP($AT67,[1]Scn1!Scn1_Q1_LR,MATCH(AW$6,[1]!Scn_CH,0),0)</f>
        <v>0</v>
      </c>
      <c r="AX67" s="180">
        <f>VLOOKUP($AT67,[1]Scn1!Scn1_Q1_LR,MATCH(AX$6,[1]!Scn_CH,0),0)</f>
        <v>0</v>
      </c>
      <c r="AZ67" s="238" t="s">
        <v>454</v>
      </c>
      <c r="BA67" s="239"/>
      <c r="BB67" s="239"/>
      <c r="BC67" s="239"/>
      <c r="BD67" s="240"/>
      <c r="BF67" s="238" t="s">
        <v>454</v>
      </c>
      <c r="BG67" s="239"/>
      <c r="BH67" s="239"/>
      <c r="BI67" s="239"/>
      <c r="BJ67" s="240"/>
    </row>
    <row r="68" spans="3:62" outlineLevel="1" x14ac:dyDescent="0.2">
      <c r="C68" s="2">
        <v>62</v>
      </c>
      <c r="D68" s="178" t="s">
        <v>455</v>
      </c>
      <c r="E68" s="244">
        <f ca="1">IF(K68*Q68*E$112&lt;'Summary Results'!M$2,'Summary Results'!M$2/E$112,K68*Q68)</f>
        <v>-75</v>
      </c>
      <c r="F68" s="244">
        <f ca="1">IF(L68*R68*F$112&lt;'Summary Results'!N$2,'Summary Results'!N$2/F$112,L68*R68)</f>
        <v>-75</v>
      </c>
      <c r="G68" s="244">
        <f ca="1">IF(M68*S68*G$112&lt;'Summary Results'!O$2,'Summary Results'!O$2/G$112,M68*S68)</f>
        <v>0</v>
      </c>
      <c r="H68" s="180">
        <f ca="1">IF(N68*T68*H$112&lt;'Summary Results'!P$2,'Summary Results'!P$2/H$112,N68*T68)</f>
        <v>-75</v>
      </c>
      <c r="I68" s="42"/>
      <c r="J68" s="175" t="s">
        <v>455</v>
      </c>
      <c r="K68" s="176">
        <f t="shared" ca="1" si="1"/>
        <v>1</v>
      </c>
      <c r="L68" s="176">
        <f t="shared" ca="1" si="0"/>
        <v>1</v>
      </c>
      <c r="M68" s="176">
        <f t="shared" ca="1" si="0"/>
        <v>1</v>
      </c>
      <c r="N68" s="177">
        <f t="shared" ca="1" si="0"/>
        <v>1</v>
      </c>
      <c r="O68" s="42"/>
      <c r="P68" s="178" t="s">
        <v>455</v>
      </c>
      <c r="Q68" s="179">
        <f ca="1"/>
        <v>-75</v>
      </c>
      <c r="R68" s="179">
        <f ca="1"/>
        <v>-75</v>
      </c>
      <c r="S68" s="179">
        <f ca="1"/>
        <v>0</v>
      </c>
      <c r="T68" s="180">
        <f ca="1"/>
        <v>-75</v>
      </c>
      <c r="U68" s="42"/>
      <c r="V68" s="175" t="s">
        <v>455</v>
      </c>
      <c r="W68" s="181"/>
      <c r="X68" s="182"/>
      <c r="Y68" s="182"/>
      <c r="Z68" s="183">
        <v>-75</v>
      </c>
      <c r="AA68" s="42"/>
      <c r="AB68" s="178" t="s">
        <v>455</v>
      </c>
      <c r="AC68" s="179">
        <v>-75</v>
      </c>
      <c r="AD68" s="184"/>
      <c r="AE68" s="184"/>
      <c r="AF68" s="185">
        <v>-75</v>
      </c>
      <c r="AG68" s="42"/>
      <c r="AH68" s="175" t="s">
        <v>455</v>
      </c>
      <c r="AI68" s="181">
        <v>-75</v>
      </c>
      <c r="AJ68" s="182"/>
      <c r="AK68" s="182"/>
      <c r="AL68" s="183">
        <v>-75</v>
      </c>
      <c r="AM68" s="42"/>
      <c r="AN68" s="178" t="s">
        <v>455</v>
      </c>
      <c r="AO68" s="179">
        <v>-75</v>
      </c>
      <c r="AP68" s="179">
        <v>-75</v>
      </c>
      <c r="AQ68" s="179"/>
      <c r="AR68" s="180">
        <v>-75</v>
      </c>
      <c r="AT68" s="178" t="s">
        <v>455</v>
      </c>
      <c r="AU68" s="244">
        <f>VLOOKUP($AT68,[1]Scn1!Scn1_Q1_LR,MATCH(AU$6,[1]!Scn_CH,0),0)</f>
        <v>0</v>
      </c>
      <c r="AV68" s="244">
        <f>VLOOKUP($AT68,[1]Scn1!Scn1_Q1_LR,MATCH(AV$6,[1]!Scn_CH,0),0)</f>
        <v>0</v>
      </c>
      <c r="AW68" s="244">
        <f>VLOOKUP($AT68,[1]Scn1!Scn1_Q1_LR,MATCH(AW$6,[1]!Scn_CH,0),0)</f>
        <v>0</v>
      </c>
      <c r="AX68" s="180">
        <f>VLOOKUP($AT68,[1]Scn1!Scn1_Q1_LR,MATCH(AX$6,[1]!Scn_CH,0),0)</f>
        <v>0</v>
      </c>
      <c r="AZ68" s="238" t="s">
        <v>455</v>
      </c>
      <c r="BA68" s="239"/>
      <c r="BB68" s="239"/>
      <c r="BC68" s="239"/>
      <c r="BD68" s="240"/>
      <c r="BF68" s="238" t="s">
        <v>455</v>
      </c>
      <c r="BG68" s="239"/>
      <c r="BH68" s="239"/>
      <c r="BI68" s="239"/>
      <c r="BJ68" s="240"/>
    </row>
    <row r="69" spans="3:62" outlineLevel="1" x14ac:dyDescent="0.2">
      <c r="C69" s="2">
        <v>63</v>
      </c>
      <c r="D69" s="178" t="s">
        <v>456</v>
      </c>
      <c r="E69" s="244">
        <f ca="1">IF(K69*Q69*E$112&lt;'Summary Results'!M$2,'Summary Results'!M$2/E$112,K69*Q69)</f>
        <v>-75</v>
      </c>
      <c r="F69" s="244">
        <f ca="1">IF(L69*R69*F$112&lt;'Summary Results'!N$2,'Summary Results'!N$2/F$112,L69*R69)</f>
        <v>-75</v>
      </c>
      <c r="G69" s="244">
        <f ca="1">IF(M69*S69*G$112&lt;'Summary Results'!O$2,'Summary Results'!O$2/G$112,M69*S69)</f>
        <v>0</v>
      </c>
      <c r="H69" s="180">
        <f ca="1">IF(N69*T69*H$112&lt;'Summary Results'!P$2,'Summary Results'!P$2/H$112,N69*T69)</f>
        <v>-75</v>
      </c>
      <c r="I69" s="42"/>
      <c r="J69" s="175" t="s">
        <v>456</v>
      </c>
      <c r="K69" s="176">
        <f t="shared" ca="1" si="1"/>
        <v>1</v>
      </c>
      <c r="L69" s="176">
        <f t="shared" ca="1" si="0"/>
        <v>1</v>
      </c>
      <c r="M69" s="176">
        <f t="shared" ca="1" si="0"/>
        <v>1</v>
      </c>
      <c r="N69" s="177">
        <f t="shared" ca="1" si="0"/>
        <v>1</v>
      </c>
      <c r="O69" s="42"/>
      <c r="P69" s="178" t="s">
        <v>456</v>
      </c>
      <c r="Q69" s="179">
        <f ca="1"/>
        <v>-75</v>
      </c>
      <c r="R69" s="179">
        <f ca="1"/>
        <v>-75</v>
      </c>
      <c r="S69" s="179">
        <f ca="1"/>
        <v>0</v>
      </c>
      <c r="T69" s="180">
        <f ca="1"/>
        <v>-75</v>
      </c>
      <c r="U69" s="42"/>
      <c r="V69" s="175" t="s">
        <v>456</v>
      </c>
      <c r="W69" s="181"/>
      <c r="X69" s="182">
        <v>-75</v>
      </c>
      <c r="Y69" s="182"/>
      <c r="Z69" s="183"/>
      <c r="AA69" s="42"/>
      <c r="AB69" s="178" t="s">
        <v>456</v>
      </c>
      <c r="AC69" s="179">
        <v>-75</v>
      </c>
      <c r="AD69" s="184">
        <v>-75</v>
      </c>
      <c r="AE69" s="184"/>
      <c r="AF69" s="185"/>
      <c r="AG69" s="42"/>
      <c r="AH69" s="175" t="s">
        <v>456</v>
      </c>
      <c r="AI69" s="181">
        <v>-75</v>
      </c>
      <c r="AJ69" s="182">
        <v>-75</v>
      </c>
      <c r="AK69" s="182"/>
      <c r="AL69" s="183">
        <v>-75</v>
      </c>
      <c r="AM69" s="42"/>
      <c r="AN69" s="178" t="s">
        <v>456</v>
      </c>
      <c r="AO69" s="179">
        <v>-75</v>
      </c>
      <c r="AP69" s="179">
        <v>-75</v>
      </c>
      <c r="AQ69" s="179"/>
      <c r="AR69" s="180">
        <v>-75</v>
      </c>
      <c r="AT69" s="178" t="s">
        <v>456</v>
      </c>
      <c r="AU69" s="244">
        <f>VLOOKUP($AT69,[1]Scn1!Scn1_Q1_LR,MATCH(AU$6,[1]!Scn_CH,0),0)</f>
        <v>0</v>
      </c>
      <c r="AV69" s="244">
        <f>VLOOKUP($AT69,[1]Scn1!Scn1_Q1_LR,MATCH(AV$6,[1]!Scn_CH,0),0)</f>
        <v>0</v>
      </c>
      <c r="AW69" s="244">
        <f>VLOOKUP($AT69,[1]Scn1!Scn1_Q1_LR,MATCH(AW$6,[1]!Scn_CH,0),0)</f>
        <v>0</v>
      </c>
      <c r="AX69" s="180">
        <f>VLOOKUP($AT69,[1]Scn1!Scn1_Q1_LR,MATCH(AX$6,[1]!Scn_CH,0),0)</f>
        <v>0</v>
      </c>
      <c r="AZ69" s="238" t="s">
        <v>456</v>
      </c>
      <c r="BA69" s="239"/>
      <c r="BB69" s="239"/>
      <c r="BC69" s="239"/>
      <c r="BD69" s="240"/>
      <c r="BF69" s="238" t="s">
        <v>456</v>
      </c>
      <c r="BG69" s="239"/>
      <c r="BH69" s="239"/>
      <c r="BI69" s="239"/>
      <c r="BJ69" s="240"/>
    </row>
    <row r="70" spans="3:62" outlineLevel="1" x14ac:dyDescent="0.2">
      <c r="C70" s="2">
        <v>64</v>
      </c>
      <c r="D70" s="178" t="s">
        <v>457</v>
      </c>
      <c r="E70" s="244">
        <f ca="1">IF(K70*Q70*E$112&lt;'Summary Results'!M$2,'Summary Results'!M$2/E$112,K70*Q70)</f>
        <v>-75</v>
      </c>
      <c r="F70" s="244">
        <f ca="1">IF(L70*R70*F$112&lt;'Summary Results'!N$2,'Summary Results'!N$2/F$112,L70*R70)</f>
        <v>-75</v>
      </c>
      <c r="G70" s="244">
        <f ca="1">IF(M70*S70*G$112&lt;'Summary Results'!O$2,'Summary Results'!O$2/G$112,M70*S70)</f>
        <v>0</v>
      </c>
      <c r="H70" s="180">
        <f ca="1">IF(N70*T70*H$112&lt;'Summary Results'!P$2,'Summary Results'!P$2/H$112,N70*T70)</f>
        <v>-75</v>
      </c>
      <c r="I70" s="42"/>
      <c r="J70" s="175" t="s">
        <v>457</v>
      </c>
      <c r="K70" s="176">
        <f t="shared" ca="1" si="1"/>
        <v>1</v>
      </c>
      <c r="L70" s="176">
        <f t="shared" ca="1" si="0"/>
        <v>1</v>
      </c>
      <c r="M70" s="176">
        <f t="shared" ca="1" si="0"/>
        <v>1</v>
      </c>
      <c r="N70" s="177">
        <f t="shared" ca="1" si="0"/>
        <v>1</v>
      </c>
      <c r="O70" s="42"/>
      <c r="P70" s="178" t="s">
        <v>457</v>
      </c>
      <c r="Q70" s="179">
        <f ca="1"/>
        <v>-75</v>
      </c>
      <c r="R70" s="179">
        <f ca="1"/>
        <v>-75</v>
      </c>
      <c r="S70" s="179">
        <f ca="1"/>
        <v>0</v>
      </c>
      <c r="T70" s="180">
        <f ca="1"/>
        <v>-75</v>
      </c>
      <c r="U70" s="42"/>
      <c r="V70" s="175" t="s">
        <v>457</v>
      </c>
      <c r="W70" s="181"/>
      <c r="X70" s="182">
        <v>-75</v>
      </c>
      <c r="Y70" s="182"/>
      <c r="Z70" s="183"/>
      <c r="AA70" s="42"/>
      <c r="AB70" s="178" t="s">
        <v>457</v>
      </c>
      <c r="AC70" s="179">
        <v>-75</v>
      </c>
      <c r="AD70" s="184">
        <v>-75</v>
      </c>
      <c r="AE70" s="184"/>
      <c r="AF70" s="185"/>
      <c r="AG70" s="42"/>
      <c r="AH70" s="175" t="s">
        <v>457</v>
      </c>
      <c r="AI70" s="181">
        <v>-75</v>
      </c>
      <c r="AJ70" s="182">
        <v>-75</v>
      </c>
      <c r="AK70" s="182"/>
      <c r="AL70" s="183">
        <v>-75</v>
      </c>
      <c r="AM70" s="42"/>
      <c r="AN70" s="178" t="s">
        <v>457</v>
      </c>
      <c r="AO70" s="179">
        <v>-75</v>
      </c>
      <c r="AP70" s="179">
        <v>-75</v>
      </c>
      <c r="AQ70" s="179"/>
      <c r="AR70" s="180">
        <v>-75</v>
      </c>
      <c r="AT70" s="178" t="s">
        <v>457</v>
      </c>
      <c r="AU70" s="244">
        <f>VLOOKUP($AT70,[1]Scn1!Scn1_Q1_LR,MATCH(AU$6,[1]!Scn_CH,0),0)</f>
        <v>0</v>
      </c>
      <c r="AV70" s="244">
        <f>VLOOKUP($AT70,[1]Scn1!Scn1_Q1_LR,MATCH(AV$6,[1]!Scn_CH,0),0)</f>
        <v>0</v>
      </c>
      <c r="AW70" s="244">
        <f>VLOOKUP($AT70,[1]Scn1!Scn1_Q1_LR,MATCH(AW$6,[1]!Scn_CH,0),0)</f>
        <v>0</v>
      </c>
      <c r="AX70" s="180">
        <f>VLOOKUP($AT70,[1]Scn1!Scn1_Q1_LR,MATCH(AX$6,[1]!Scn_CH,0),0)</f>
        <v>0</v>
      </c>
      <c r="AZ70" s="238" t="s">
        <v>457</v>
      </c>
      <c r="BA70" s="239"/>
      <c r="BB70" s="239"/>
      <c r="BC70" s="239"/>
      <c r="BD70" s="240"/>
      <c r="BF70" s="238" t="s">
        <v>457</v>
      </c>
      <c r="BG70" s="239"/>
      <c r="BH70" s="239"/>
      <c r="BI70" s="239"/>
      <c r="BJ70" s="240"/>
    </row>
    <row r="71" spans="3:62" outlineLevel="1" x14ac:dyDescent="0.2">
      <c r="C71" s="2">
        <v>65</v>
      </c>
      <c r="D71" s="178" t="s">
        <v>458</v>
      </c>
      <c r="E71" s="244">
        <f ca="1">IF(K71*Q71*E$112&lt;'Summary Results'!M$2,'Summary Results'!M$2/E$112,K71*Q71)</f>
        <v>-75</v>
      </c>
      <c r="F71" s="244">
        <f ca="1">IF(L71*R71*F$112&lt;'Summary Results'!N$2,'Summary Results'!N$2/F$112,L71*R71)</f>
        <v>-75</v>
      </c>
      <c r="G71" s="244">
        <f ca="1">IF(M71*S71*G$112&lt;'Summary Results'!O$2,'Summary Results'!O$2/G$112,M71*S71)</f>
        <v>0</v>
      </c>
      <c r="H71" s="180">
        <f ca="1">IF(N71*T71*H$112&lt;'Summary Results'!P$2,'Summary Results'!P$2/H$112,N71*T71)</f>
        <v>-75</v>
      </c>
      <c r="I71" s="42"/>
      <c r="J71" s="175" t="s">
        <v>458</v>
      </c>
      <c r="K71" s="176">
        <f t="shared" ca="1" si="1"/>
        <v>1</v>
      </c>
      <c r="L71" s="176">
        <f t="shared" ca="1" si="1"/>
        <v>1</v>
      </c>
      <c r="M71" s="176">
        <f t="shared" ca="1" si="1"/>
        <v>1</v>
      </c>
      <c r="N71" s="177">
        <f t="shared" ca="1" si="1"/>
        <v>1</v>
      </c>
      <c r="O71" s="42"/>
      <c r="P71" s="178" t="s">
        <v>458</v>
      </c>
      <c r="Q71" s="179">
        <f ca="1"/>
        <v>-75</v>
      </c>
      <c r="R71" s="179">
        <f ca="1"/>
        <v>-75</v>
      </c>
      <c r="S71" s="179">
        <f ca="1"/>
        <v>0</v>
      </c>
      <c r="T71" s="180">
        <f ca="1"/>
        <v>-75</v>
      </c>
      <c r="U71" s="42"/>
      <c r="V71" s="175" t="s">
        <v>458</v>
      </c>
      <c r="W71" s="181"/>
      <c r="X71" s="182"/>
      <c r="Y71" s="182"/>
      <c r="Z71" s="183">
        <v>-75</v>
      </c>
      <c r="AA71" s="42"/>
      <c r="AB71" s="178" t="s">
        <v>458</v>
      </c>
      <c r="AC71" s="179">
        <v>-75</v>
      </c>
      <c r="AD71" s="184"/>
      <c r="AE71" s="184"/>
      <c r="AF71" s="185">
        <v>-75</v>
      </c>
      <c r="AG71" s="42"/>
      <c r="AH71" s="175" t="s">
        <v>458</v>
      </c>
      <c r="AI71" s="181">
        <v>-75</v>
      </c>
      <c r="AJ71" s="182"/>
      <c r="AK71" s="182"/>
      <c r="AL71" s="183">
        <v>-75</v>
      </c>
      <c r="AM71" s="42"/>
      <c r="AN71" s="178" t="s">
        <v>458</v>
      </c>
      <c r="AO71" s="179">
        <v>-75</v>
      </c>
      <c r="AP71" s="179">
        <v>-75</v>
      </c>
      <c r="AQ71" s="179"/>
      <c r="AR71" s="180">
        <v>-75</v>
      </c>
      <c r="AT71" s="178" t="s">
        <v>458</v>
      </c>
      <c r="AU71" s="244">
        <f>VLOOKUP($AT71,[1]Scn1!Scn1_Q1_LR,MATCH(AU$6,[1]!Scn_CH,0),0)</f>
        <v>0</v>
      </c>
      <c r="AV71" s="244">
        <f>VLOOKUP($AT71,[1]Scn1!Scn1_Q1_LR,MATCH(AV$6,[1]!Scn_CH,0),0)</f>
        <v>0</v>
      </c>
      <c r="AW71" s="244">
        <f>VLOOKUP($AT71,[1]Scn1!Scn1_Q1_LR,MATCH(AW$6,[1]!Scn_CH,0),0)</f>
        <v>0</v>
      </c>
      <c r="AX71" s="180">
        <f>VLOOKUP($AT71,[1]Scn1!Scn1_Q1_LR,MATCH(AX$6,[1]!Scn_CH,0),0)</f>
        <v>0</v>
      </c>
      <c r="AZ71" s="238" t="s">
        <v>458</v>
      </c>
      <c r="BA71" s="239"/>
      <c r="BB71" s="239"/>
      <c r="BC71" s="239"/>
      <c r="BD71" s="240"/>
      <c r="BF71" s="238" t="s">
        <v>458</v>
      </c>
      <c r="BG71" s="239"/>
      <c r="BH71" s="239"/>
      <c r="BI71" s="239"/>
      <c r="BJ71" s="240"/>
    </row>
    <row r="72" spans="3:62" outlineLevel="1" x14ac:dyDescent="0.2">
      <c r="C72" s="2">
        <v>66</v>
      </c>
      <c r="D72" s="178" t="s">
        <v>459</v>
      </c>
      <c r="E72" s="244">
        <f ca="1">IF(K72*Q72*E$112&lt;'Summary Results'!M$2,'Summary Results'!M$2/E$112,K72*Q72)</f>
        <v>-75</v>
      </c>
      <c r="F72" s="244">
        <f ca="1">IF(L72*R72*F$112&lt;'Summary Results'!N$2,'Summary Results'!N$2/F$112,L72*R72)</f>
        <v>-75</v>
      </c>
      <c r="G72" s="244">
        <f ca="1">IF(M72*S72*G$112&lt;'Summary Results'!O$2,'Summary Results'!O$2/G$112,M72*S72)</f>
        <v>0</v>
      </c>
      <c r="H72" s="180">
        <f ca="1">IF(N72*T72*H$112&lt;'Summary Results'!P$2,'Summary Results'!P$2/H$112,N72*T72)</f>
        <v>-75</v>
      </c>
      <c r="I72" s="42"/>
      <c r="J72" s="175" t="s">
        <v>459</v>
      </c>
      <c r="K72" s="176">
        <f t="shared" ref="K72:N110" ca="1" si="2">IF(Q72&gt;0,IF(E$112&lt;&gt;0,1/E$112,1),1)</f>
        <v>1</v>
      </c>
      <c r="L72" s="176">
        <f t="shared" ca="1" si="2"/>
        <v>1</v>
      </c>
      <c r="M72" s="176">
        <f t="shared" ca="1" si="2"/>
        <v>1</v>
      </c>
      <c r="N72" s="177">
        <f t="shared" ca="1" si="2"/>
        <v>1</v>
      </c>
      <c r="O72" s="42"/>
      <c r="P72" s="178" t="s">
        <v>459</v>
      </c>
      <c r="Q72" s="179">
        <f ca="1"/>
        <v>-75</v>
      </c>
      <c r="R72" s="179">
        <f ca="1"/>
        <v>-75</v>
      </c>
      <c r="S72" s="179">
        <f ca="1"/>
        <v>0</v>
      </c>
      <c r="T72" s="180">
        <f ca="1"/>
        <v>-75</v>
      </c>
      <c r="U72" s="42"/>
      <c r="V72" s="175" t="s">
        <v>459</v>
      </c>
      <c r="W72" s="181"/>
      <c r="X72" s="182">
        <v>-75</v>
      </c>
      <c r="Y72" s="182"/>
      <c r="Z72" s="183"/>
      <c r="AA72" s="42"/>
      <c r="AB72" s="178" t="s">
        <v>459</v>
      </c>
      <c r="AC72" s="179">
        <v>-75</v>
      </c>
      <c r="AD72" s="184">
        <v>-75</v>
      </c>
      <c r="AE72" s="184"/>
      <c r="AF72" s="185"/>
      <c r="AG72" s="42"/>
      <c r="AH72" s="175" t="s">
        <v>459</v>
      </c>
      <c r="AI72" s="181">
        <v>-75</v>
      </c>
      <c r="AJ72" s="182">
        <v>-75</v>
      </c>
      <c r="AK72" s="182"/>
      <c r="AL72" s="183">
        <v>-75</v>
      </c>
      <c r="AM72" s="42"/>
      <c r="AN72" s="178" t="s">
        <v>459</v>
      </c>
      <c r="AO72" s="179">
        <v>-75</v>
      </c>
      <c r="AP72" s="179">
        <v>-75</v>
      </c>
      <c r="AQ72" s="179"/>
      <c r="AR72" s="180">
        <v>-75</v>
      </c>
      <c r="AT72" s="178" t="s">
        <v>459</v>
      </c>
      <c r="AU72" s="244">
        <f>VLOOKUP($AT72,[1]Scn1!Scn1_Q1_LR,MATCH(AU$6,[1]!Scn_CH,0),0)</f>
        <v>0</v>
      </c>
      <c r="AV72" s="244">
        <f>VLOOKUP($AT72,[1]Scn1!Scn1_Q1_LR,MATCH(AV$6,[1]!Scn_CH,0),0)</f>
        <v>0</v>
      </c>
      <c r="AW72" s="244">
        <f>VLOOKUP($AT72,[1]Scn1!Scn1_Q1_LR,MATCH(AW$6,[1]!Scn_CH,0),0)</f>
        <v>0</v>
      </c>
      <c r="AX72" s="180">
        <f>VLOOKUP($AT72,[1]Scn1!Scn1_Q1_LR,MATCH(AX$6,[1]!Scn_CH,0),0)</f>
        <v>0</v>
      </c>
      <c r="AZ72" s="238" t="s">
        <v>459</v>
      </c>
      <c r="BA72" s="239"/>
      <c r="BB72" s="239"/>
      <c r="BC72" s="239"/>
      <c r="BD72" s="240"/>
      <c r="BF72" s="238" t="s">
        <v>459</v>
      </c>
      <c r="BG72" s="239"/>
      <c r="BH72" s="239"/>
      <c r="BI72" s="239"/>
      <c r="BJ72" s="240"/>
    </row>
    <row r="73" spans="3:62" outlineLevel="1" x14ac:dyDescent="0.2">
      <c r="C73" s="2">
        <v>67</v>
      </c>
      <c r="D73" s="178" t="s">
        <v>460</v>
      </c>
      <c r="E73" s="244">
        <f ca="1">IF(K73*Q73*E$112&lt;'Summary Results'!M$2,'Summary Results'!M$2/E$112,K73*Q73)</f>
        <v>-75</v>
      </c>
      <c r="F73" s="244">
        <f ca="1">IF(L73*R73*F$112&lt;'Summary Results'!N$2,'Summary Results'!N$2/F$112,L73*R73)</f>
        <v>-75</v>
      </c>
      <c r="G73" s="244">
        <f ca="1">IF(M73*S73*G$112&lt;'Summary Results'!O$2,'Summary Results'!O$2/G$112,M73*S73)</f>
        <v>0</v>
      </c>
      <c r="H73" s="180">
        <f ca="1">IF(N73*T73*H$112&lt;'Summary Results'!P$2,'Summary Results'!P$2/H$112,N73*T73)</f>
        <v>-75</v>
      </c>
      <c r="I73" s="42"/>
      <c r="J73" s="175" t="s">
        <v>460</v>
      </c>
      <c r="K73" s="176">
        <f t="shared" ca="1" si="2"/>
        <v>1</v>
      </c>
      <c r="L73" s="176">
        <f t="shared" ca="1" si="2"/>
        <v>1</v>
      </c>
      <c r="M73" s="176">
        <f t="shared" ca="1" si="2"/>
        <v>1</v>
      </c>
      <c r="N73" s="177">
        <f t="shared" ca="1" si="2"/>
        <v>1</v>
      </c>
      <c r="O73" s="42"/>
      <c r="P73" s="178" t="s">
        <v>460</v>
      </c>
      <c r="Q73" s="179">
        <f ca="1"/>
        <v>-75</v>
      </c>
      <c r="R73" s="179">
        <f ca="1"/>
        <v>-75</v>
      </c>
      <c r="S73" s="179">
        <f ca="1"/>
        <v>0</v>
      </c>
      <c r="T73" s="180">
        <f ca="1"/>
        <v>-75</v>
      </c>
      <c r="U73" s="42"/>
      <c r="V73" s="175" t="s">
        <v>460</v>
      </c>
      <c r="W73" s="181"/>
      <c r="X73" s="182"/>
      <c r="Y73" s="182"/>
      <c r="Z73" s="183">
        <v>-75</v>
      </c>
      <c r="AA73" s="42"/>
      <c r="AB73" s="178" t="s">
        <v>460</v>
      </c>
      <c r="AC73" s="179">
        <v>-75</v>
      </c>
      <c r="AD73" s="184"/>
      <c r="AE73" s="184"/>
      <c r="AF73" s="185">
        <v>-75</v>
      </c>
      <c r="AG73" s="42"/>
      <c r="AH73" s="175" t="s">
        <v>460</v>
      </c>
      <c r="AI73" s="181">
        <v>-75</v>
      </c>
      <c r="AJ73" s="182"/>
      <c r="AK73" s="182"/>
      <c r="AL73" s="183">
        <v>-75</v>
      </c>
      <c r="AM73" s="42"/>
      <c r="AN73" s="178" t="s">
        <v>460</v>
      </c>
      <c r="AO73" s="179">
        <v>-75</v>
      </c>
      <c r="AP73" s="179">
        <v>-75</v>
      </c>
      <c r="AQ73" s="179"/>
      <c r="AR73" s="180">
        <v>-75</v>
      </c>
      <c r="AT73" s="178" t="s">
        <v>460</v>
      </c>
      <c r="AU73" s="244">
        <f>VLOOKUP($AT73,[1]Scn1!Scn1_Q1_LR,MATCH(AU$6,[1]!Scn_CH,0),0)</f>
        <v>0</v>
      </c>
      <c r="AV73" s="244">
        <f>VLOOKUP($AT73,[1]Scn1!Scn1_Q1_LR,MATCH(AV$6,[1]!Scn_CH,0),0)</f>
        <v>0</v>
      </c>
      <c r="AW73" s="244">
        <f>VLOOKUP($AT73,[1]Scn1!Scn1_Q1_LR,MATCH(AW$6,[1]!Scn_CH,0),0)</f>
        <v>0</v>
      </c>
      <c r="AX73" s="180">
        <f>VLOOKUP($AT73,[1]Scn1!Scn1_Q1_LR,MATCH(AX$6,[1]!Scn_CH,0),0)</f>
        <v>0</v>
      </c>
      <c r="AZ73" s="238" t="s">
        <v>460</v>
      </c>
      <c r="BA73" s="239"/>
      <c r="BB73" s="239"/>
      <c r="BC73" s="239"/>
      <c r="BD73" s="240"/>
      <c r="BF73" s="238" t="s">
        <v>460</v>
      </c>
      <c r="BG73" s="239"/>
      <c r="BH73" s="239"/>
      <c r="BI73" s="239"/>
      <c r="BJ73" s="240"/>
    </row>
    <row r="74" spans="3:62" outlineLevel="1" x14ac:dyDescent="0.2">
      <c r="C74" s="2">
        <v>68</v>
      </c>
      <c r="D74" s="178" t="s">
        <v>461</v>
      </c>
      <c r="E74" s="244">
        <f ca="1">IF(K74*Q74*E$112&lt;'Summary Results'!M$2,'Summary Results'!M$2/E$112,K74*Q74)</f>
        <v>-75</v>
      </c>
      <c r="F74" s="244">
        <f ca="1">IF(L74*R74*F$112&lt;'Summary Results'!N$2,'Summary Results'!N$2/F$112,L74*R74)</f>
        <v>-75</v>
      </c>
      <c r="G74" s="244">
        <f ca="1">IF(M74*S74*G$112&lt;'Summary Results'!O$2,'Summary Results'!O$2/G$112,M74*S74)</f>
        <v>0</v>
      </c>
      <c r="H74" s="180">
        <f ca="1">IF(N74*T74*H$112&lt;'Summary Results'!P$2,'Summary Results'!P$2/H$112,N74*T74)</f>
        <v>-75</v>
      </c>
      <c r="I74" s="42"/>
      <c r="J74" s="175" t="s">
        <v>461</v>
      </c>
      <c r="K74" s="176">
        <f t="shared" ca="1" si="2"/>
        <v>1</v>
      </c>
      <c r="L74" s="176">
        <f t="shared" ca="1" si="2"/>
        <v>1</v>
      </c>
      <c r="M74" s="176">
        <f t="shared" ca="1" si="2"/>
        <v>1</v>
      </c>
      <c r="N74" s="177">
        <f t="shared" ca="1" si="2"/>
        <v>1</v>
      </c>
      <c r="O74" s="42"/>
      <c r="P74" s="178" t="s">
        <v>461</v>
      </c>
      <c r="Q74" s="179">
        <f ca="1"/>
        <v>-75</v>
      </c>
      <c r="R74" s="179">
        <f ca="1"/>
        <v>-75</v>
      </c>
      <c r="S74" s="179">
        <f ca="1"/>
        <v>0</v>
      </c>
      <c r="T74" s="180">
        <f ca="1"/>
        <v>-75</v>
      </c>
      <c r="U74" s="42"/>
      <c r="V74" s="175" t="s">
        <v>461</v>
      </c>
      <c r="W74" s="181"/>
      <c r="X74" s="182">
        <v>-75</v>
      </c>
      <c r="Y74" s="182"/>
      <c r="Z74" s="183"/>
      <c r="AA74" s="42"/>
      <c r="AB74" s="178" t="s">
        <v>461</v>
      </c>
      <c r="AC74" s="179">
        <v>-75</v>
      </c>
      <c r="AD74" s="184">
        <v>-75</v>
      </c>
      <c r="AE74" s="184"/>
      <c r="AF74" s="185"/>
      <c r="AG74" s="42"/>
      <c r="AH74" s="175" t="s">
        <v>461</v>
      </c>
      <c r="AI74" s="181">
        <v>-75</v>
      </c>
      <c r="AJ74" s="182">
        <v>-75</v>
      </c>
      <c r="AK74" s="182"/>
      <c r="AL74" s="183">
        <v>-75</v>
      </c>
      <c r="AM74" s="42"/>
      <c r="AN74" s="178" t="s">
        <v>461</v>
      </c>
      <c r="AO74" s="179">
        <v>-75</v>
      </c>
      <c r="AP74" s="179">
        <v>-75</v>
      </c>
      <c r="AQ74" s="179"/>
      <c r="AR74" s="180">
        <v>-75</v>
      </c>
      <c r="AT74" s="178" t="s">
        <v>461</v>
      </c>
      <c r="AU74" s="244">
        <f>VLOOKUP($AT74,[1]Scn1!Scn1_Q1_LR,MATCH(AU$6,[1]!Scn_CH,0),0)</f>
        <v>0</v>
      </c>
      <c r="AV74" s="244">
        <f>VLOOKUP($AT74,[1]Scn1!Scn1_Q1_LR,MATCH(AV$6,[1]!Scn_CH,0),0)</f>
        <v>0</v>
      </c>
      <c r="AW74" s="244">
        <f>VLOOKUP($AT74,[1]Scn1!Scn1_Q1_LR,MATCH(AW$6,[1]!Scn_CH,0),0)</f>
        <v>0</v>
      </c>
      <c r="AX74" s="180">
        <f>VLOOKUP($AT74,[1]Scn1!Scn1_Q1_LR,MATCH(AX$6,[1]!Scn_CH,0),0)</f>
        <v>0</v>
      </c>
      <c r="AZ74" s="238" t="s">
        <v>461</v>
      </c>
      <c r="BA74" s="239"/>
      <c r="BB74" s="239"/>
      <c r="BC74" s="239"/>
      <c r="BD74" s="240"/>
      <c r="BF74" s="238" t="s">
        <v>461</v>
      </c>
      <c r="BG74" s="239"/>
      <c r="BH74" s="239"/>
      <c r="BI74" s="239"/>
      <c r="BJ74" s="240"/>
    </row>
    <row r="75" spans="3:62" outlineLevel="1" x14ac:dyDescent="0.2">
      <c r="C75" s="2">
        <v>69</v>
      </c>
      <c r="D75" s="178" t="s">
        <v>462</v>
      </c>
      <c r="E75" s="244">
        <f ca="1">IF(K75*Q75*E$112&lt;'Summary Results'!M$2,'Summary Results'!M$2/E$112,K75*Q75)</f>
        <v>-75</v>
      </c>
      <c r="F75" s="244">
        <f ca="1">IF(L75*R75*F$112&lt;'Summary Results'!N$2,'Summary Results'!N$2/F$112,L75*R75)</f>
        <v>-75</v>
      </c>
      <c r="G75" s="244">
        <f ca="1">IF(M75*S75*G$112&lt;'Summary Results'!O$2,'Summary Results'!O$2/G$112,M75*S75)</f>
        <v>0</v>
      </c>
      <c r="H75" s="180">
        <f ca="1">IF(N75*T75*H$112&lt;'Summary Results'!P$2,'Summary Results'!P$2/H$112,N75*T75)</f>
        <v>-75</v>
      </c>
      <c r="I75" s="42"/>
      <c r="J75" s="175" t="s">
        <v>462</v>
      </c>
      <c r="K75" s="176">
        <f t="shared" ca="1" si="2"/>
        <v>1</v>
      </c>
      <c r="L75" s="176">
        <f t="shared" ca="1" si="2"/>
        <v>1</v>
      </c>
      <c r="M75" s="176">
        <f t="shared" ca="1" si="2"/>
        <v>1</v>
      </c>
      <c r="N75" s="177">
        <f t="shared" ca="1" si="2"/>
        <v>1</v>
      </c>
      <c r="O75" s="42"/>
      <c r="P75" s="178" t="s">
        <v>462</v>
      </c>
      <c r="Q75" s="179">
        <f ca="1"/>
        <v>-75</v>
      </c>
      <c r="R75" s="179">
        <f ca="1"/>
        <v>-75</v>
      </c>
      <c r="S75" s="179">
        <f ca="1"/>
        <v>0</v>
      </c>
      <c r="T75" s="180">
        <f ca="1"/>
        <v>-75</v>
      </c>
      <c r="U75" s="42"/>
      <c r="V75" s="175" t="s">
        <v>462</v>
      </c>
      <c r="W75" s="181">
        <v>-75</v>
      </c>
      <c r="X75" s="182"/>
      <c r="Y75" s="182"/>
      <c r="Z75" s="183"/>
      <c r="AA75" s="42"/>
      <c r="AB75" s="178" t="s">
        <v>462</v>
      </c>
      <c r="AC75" s="179">
        <v>-75</v>
      </c>
      <c r="AD75" s="184"/>
      <c r="AE75" s="184"/>
      <c r="AF75" s="185"/>
      <c r="AG75" s="42"/>
      <c r="AH75" s="175" t="s">
        <v>462</v>
      </c>
      <c r="AI75" s="181">
        <v>-75</v>
      </c>
      <c r="AJ75" s="182"/>
      <c r="AK75" s="182"/>
      <c r="AL75" s="183">
        <v>-75</v>
      </c>
      <c r="AM75" s="42"/>
      <c r="AN75" s="178" t="s">
        <v>462</v>
      </c>
      <c r="AO75" s="179">
        <v>-75</v>
      </c>
      <c r="AP75" s="179">
        <v>-75</v>
      </c>
      <c r="AQ75" s="179"/>
      <c r="AR75" s="180">
        <v>-75</v>
      </c>
      <c r="AT75" s="178" t="s">
        <v>462</v>
      </c>
      <c r="AU75" s="244">
        <f>VLOOKUP($AT75,[1]Scn1!Scn1_Q1_LR,MATCH(AU$6,[1]!Scn_CH,0),0)</f>
        <v>0</v>
      </c>
      <c r="AV75" s="244">
        <f>VLOOKUP($AT75,[1]Scn1!Scn1_Q1_LR,MATCH(AV$6,[1]!Scn_CH,0),0)</f>
        <v>0</v>
      </c>
      <c r="AW75" s="244">
        <f>VLOOKUP($AT75,[1]Scn1!Scn1_Q1_LR,MATCH(AW$6,[1]!Scn_CH,0),0)</f>
        <v>0</v>
      </c>
      <c r="AX75" s="180">
        <f>VLOOKUP($AT75,[1]Scn1!Scn1_Q1_LR,MATCH(AX$6,[1]!Scn_CH,0),0)</f>
        <v>0</v>
      </c>
      <c r="AZ75" s="238" t="s">
        <v>462</v>
      </c>
      <c r="BA75" s="239"/>
      <c r="BB75" s="239"/>
      <c r="BC75" s="239"/>
      <c r="BD75" s="240"/>
      <c r="BF75" s="238" t="s">
        <v>462</v>
      </c>
      <c r="BG75" s="239"/>
      <c r="BH75" s="239"/>
      <c r="BI75" s="239"/>
      <c r="BJ75" s="240"/>
    </row>
    <row r="76" spans="3:62" outlineLevel="1" x14ac:dyDescent="0.2">
      <c r="C76" s="2">
        <v>70</v>
      </c>
      <c r="D76" s="178" t="s">
        <v>463</v>
      </c>
      <c r="E76" s="244">
        <f ca="1">IF(K76*Q76*E$112&lt;'Summary Results'!M$2,'Summary Results'!M$2/E$112,K76*Q76)</f>
        <v>-75</v>
      </c>
      <c r="F76" s="244">
        <f ca="1">IF(L76*R76*F$112&lt;'Summary Results'!N$2,'Summary Results'!N$2/F$112,L76*R76)</f>
        <v>-75</v>
      </c>
      <c r="G76" s="244">
        <f ca="1">IF(M76*S76*G$112&lt;'Summary Results'!O$2,'Summary Results'!O$2/G$112,M76*S76)</f>
        <v>0</v>
      </c>
      <c r="H76" s="180">
        <f ca="1">IF(N76*T76*H$112&lt;'Summary Results'!P$2,'Summary Results'!P$2/H$112,N76*T76)</f>
        <v>-75</v>
      </c>
      <c r="I76" s="42"/>
      <c r="J76" s="175" t="s">
        <v>463</v>
      </c>
      <c r="K76" s="176">
        <f t="shared" ca="1" si="2"/>
        <v>1</v>
      </c>
      <c r="L76" s="176">
        <f t="shared" ca="1" si="2"/>
        <v>1</v>
      </c>
      <c r="M76" s="176">
        <f t="shared" ca="1" si="2"/>
        <v>1</v>
      </c>
      <c r="N76" s="177">
        <f t="shared" ca="1" si="2"/>
        <v>1</v>
      </c>
      <c r="O76" s="42"/>
      <c r="P76" s="178" t="s">
        <v>463</v>
      </c>
      <c r="Q76" s="179">
        <f ca="1"/>
        <v>-75</v>
      </c>
      <c r="R76" s="179">
        <f ca="1"/>
        <v>-75</v>
      </c>
      <c r="S76" s="179">
        <f ca="1"/>
        <v>0</v>
      </c>
      <c r="T76" s="180">
        <f ca="1"/>
        <v>-75</v>
      </c>
      <c r="U76" s="42"/>
      <c r="V76" s="175" t="s">
        <v>463</v>
      </c>
      <c r="W76" s="181"/>
      <c r="X76" s="182">
        <v>-75</v>
      </c>
      <c r="Y76" s="182"/>
      <c r="Z76" s="183"/>
      <c r="AA76" s="42"/>
      <c r="AB76" s="178" t="s">
        <v>463</v>
      </c>
      <c r="AC76" s="179">
        <v>-75</v>
      </c>
      <c r="AD76" s="184">
        <v>-75</v>
      </c>
      <c r="AE76" s="184"/>
      <c r="AF76" s="185"/>
      <c r="AG76" s="42"/>
      <c r="AH76" s="175" t="s">
        <v>463</v>
      </c>
      <c r="AI76" s="181">
        <v>-75</v>
      </c>
      <c r="AJ76" s="182">
        <v>-75</v>
      </c>
      <c r="AK76" s="182"/>
      <c r="AL76" s="183">
        <v>-75</v>
      </c>
      <c r="AM76" s="42"/>
      <c r="AN76" s="178" t="s">
        <v>463</v>
      </c>
      <c r="AO76" s="179">
        <v>-75</v>
      </c>
      <c r="AP76" s="179">
        <v>-75</v>
      </c>
      <c r="AQ76" s="179"/>
      <c r="AR76" s="180">
        <v>-75</v>
      </c>
      <c r="AT76" s="178" t="s">
        <v>463</v>
      </c>
      <c r="AU76" s="244">
        <f>VLOOKUP($AT76,[1]Scn1!Scn1_Q1_LR,MATCH(AU$6,[1]!Scn_CH,0),0)</f>
        <v>0</v>
      </c>
      <c r="AV76" s="244">
        <f>VLOOKUP($AT76,[1]Scn1!Scn1_Q1_LR,MATCH(AV$6,[1]!Scn_CH,0),0)</f>
        <v>0</v>
      </c>
      <c r="AW76" s="244">
        <f>VLOOKUP($AT76,[1]Scn1!Scn1_Q1_LR,MATCH(AW$6,[1]!Scn_CH,0),0)</f>
        <v>0</v>
      </c>
      <c r="AX76" s="180">
        <f>VLOOKUP($AT76,[1]Scn1!Scn1_Q1_LR,MATCH(AX$6,[1]!Scn_CH,0),0)</f>
        <v>0</v>
      </c>
      <c r="AZ76" s="238" t="s">
        <v>463</v>
      </c>
      <c r="BA76" s="239"/>
      <c r="BB76" s="239"/>
      <c r="BC76" s="239"/>
      <c r="BD76" s="240"/>
      <c r="BF76" s="238" t="s">
        <v>463</v>
      </c>
      <c r="BG76" s="239"/>
      <c r="BH76" s="239"/>
      <c r="BI76" s="239"/>
      <c r="BJ76" s="240"/>
    </row>
    <row r="77" spans="3:62" outlineLevel="1" x14ac:dyDescent="0.2">
      <c r="C77" s="2">
        <v>71</v>
      </c>
      <c r="D77" s="178" t="s">
        <v>464</v>
      </c>
      <c r="E77" s="244">
        <f ca="1">IF(K77*Q77*E$112&lt;'Summary Results'!M$2,'Summary Results'!M$2/E$112,K77*Q77)</f>
        <v>-75</v>
      </c>
      <c r="F77" s="244">
        <f ca="1">IF(L77*R77*F$112&lt;'Summary Results'!N$2,'Summary Results'!N$2/F$112,L77*R77)</f>
        <v>-75</v>
      </c>
      <c r="G77" s="244">
        <f ca="1">IF(M77*S77*G$112&lt;'Summary Results'!O$2,'Summary Results'!O$2/G$112,M77*S77)</f>
        <v>0</v>
      </c>
      <c r="H77" s="180">
        <f ca="1">IF(N77*T77*H$112&lt;'Summary Results'!P$2,'Summary Results'!P$2/H$112,N77*T77)</f>
        <v>-75</v>
      </c>
      <c r="I77" s="42"/>
      <c r="J77" s="175" t="s">
        <v>464</v>
      </c>
      <c r="K77" s="176">
        <f t="shared" ca="1" si="2"/>
        <v>1</v>
      </c>
      <c r="L77" s="176">
        <f t="shared" ca="1" si="2"/>
        <v>1</v>
      </c>
      <c r="M77" s="176">
        <f t="shared" ca="1" si="2"/>
        <v>1</v>
      </c>
      <c r="N77" s="177">
        <f t="shared" ca="1" si="2"/>
        <v>1</v>
      </c>
      <c r="O77" s="42"/>
      <c r="P77" s="178" t="s">
        <v>464</v>
      </c>
      <c r="Q77" s="179">
        <f ca="1"/>
        <v>-75</v>
      </c>
      <c r="R77" s="179">
        <f ca="1"/>
        <v>-75</v>
      </c>
      <c r="S77" s="179">
        <f ca="1"/>
        <v>0</v>
      </c>
      <c r="T77" s="180">
        <f ca="1"/>
        <v>-75</v>
      </c>
      <c r="U77" s="42"/>
      <c r="V77" s="175" t="s">
        <v>464</v>
      </c>
      <c r="W77" s="181"/>
      <c r="X77" s="182">
        <v>-75</v>
      </c>
      <c r="Y77" s="182"/>
      <c r="Z77" s="183"/>
      <c r="AA77" s="42"/>
      <c r="AB77" s="178" t="s">
        <v>464</v>
      </c>
      <c r="AC77" s="179">
        <v>-75</v>
      </c>
      <c r="AD77" s="184">
        <v>-75</v>
      </c>
      <c r="AE77" s="184"/>
      <c r="AF77" s="185"/>
      <c r="AG77" s="42"/>
      <c r="AH77" s="175" t="s">
        <v>464</v>
      </c>
      <c r="AI77" s="181">
        <v>-75</v>
      </c>
      <c r="AJ77" s="182">
        <v>-75</v>
      </c>
      <c r="AK77" s="182"/>
      <c r="AL77" s="183">
        <v>-75</v>
      </c>
      <c r="AM77" s="42"/>
      <c r="AN77" s="178" t="s">
        <v>464</v>
      </c>
      <c r="AO77" s="179">
        <v>-75</v>
      </c>
      <c r="AP77" s="179">
        <v>-75</v>
      </c>
      <c r="AQ77" s="179"/>
      <c r="AR77" s="180">
        <v>-75</v>
      </c>
      <c r="AT77" s="178" t="s">
        <v>464</v>
      </c>
      <c r="AU77" s="244">
        <f>VLOOKUP($AT77,[1]Scn1!Scn1_Q1_LR,MATCH(AU$6,[1]!Scn_CH,0),0)</f>
        <v>0</v>
      </c>
      <c r="AV77" s="244">
        <f>VLOOKUP($AT77,[1]Scn1!Scn1_Q1_LR,MATCH(AV$6,[1]!Scn_CH,0),0)</f>
        <v>0</v>
      </c>
      <c r="AW77" s="244">
        <f>VLOOKUP($AT77,[1]Scn1!Scn1_Q1_LR,MATCH(AW$6,[1]!Scn_CH,0),0)</f>
        <v>0</v>
      </c>
      <c r="AX77" s="180">
        <f>VLOOKUP($AT77,[1]Scn1!Scn1_Q1_LR,MATCH(AX$6,[1]!Scn_CH,0),0)</f>
        <v>0</v>
      </c>
      <c r="AZ77" s="238" t="s">
        <v>464</v>
      </c>
      <c r="BA77" s="239"/>
      <c r="BB77" s="239"/>
      <c r="BC77" s="239"/>
      <c r="BD77" s="240"/>
      <c r="BF77" s="238" t="s">
        <v>464</v>
      </c>
      <c r="BG77" s="239"/>
      <c r="BH77" s="239"/>
      <c r="BI77" s="239"/>
      <c r="BJ77" s="240"/>
    </row>
    <row r="78" spans="3:62" outlineLevel="1" x14ac:dyDescent="0.2">
      <c r="C78" s="2">
        <v>72</v>
      </c>
      <c r="D78" s="178" t="s">
        <v>70</v>
      </c>
      <c r="E78" s="244">
        <f ca="1">IF(K78*Q78*E$112&lt;'Summary Results'!M$2,'Summary Results'!M$2/E$112,K78*Q78)</f>
        <v>-75</v>
      </c>
      <c r="F78" s="244">
        <f ca="1">IF(L78*R78*F$112&lt;'Summary Results'!N$2,'Summary Results'!N$2/F$112,L78*R78)</f>
        <v>-75</v>
      </c>
      <c r="G78" s="244">
        <f ca="1">IF(M78*S78*G$112&lt;'Summary Results'!O$2,'Summary Results'!O$2/G$112,M78*S78)</f>
        <v>0</v>
      </c>
      <c r="H78" s="180">
        <f ca="1">IF(N78*T78*H$112&lt;'Summary Results'!P$2,'Summary Results'!P$2/H$112,N78*T78)</f>
        <v>-75</v>
      </c>
      <c r="I78" s="42"/>
      <c r="J78" s="175" t="s">
        <v>70</v>
      </c>
      <c r="K78" s="176">
        <f t="shared" ca="1" si="2"/>
        <v>1</v>
      </c>
      <c r="L78" s="176">
        <f t="shared" ca="1" si="2"/>
        <v>1</v>
      </c>
      <c r="M78" s="176">
        <f t="shared" ca="1" si="2"/>
        <v>1</v>
      </c>
      <c r="N78" s="177">
        <f t="shared" ca="1" si="2"/>
        <v>1</v>
      </c>
      <c r="O78" s="42"/>
      <c r="P78" s="178" t="s">
        <v>70</v>
      </c>
      <c r="Q78" s="179">
        <f ca="1"/>
        <v>-75</v>
      </c>
      <c r="R78" s="179">
        <f ca="1"/>
        <v>-75</v>
      </c>
      <c r="S78" s="179">
        <f ca="1"/>
        <v>0</v>
      </c>
      <c r="T78" s="180">
        <f ca="1"/>
        <v>-75</v>
      </c>
      <c r="U78" s="42"/>
      <c r="V78" s="175" t="s">
        <v>70</v>
      </c>
      <c r="W78" s="181">
        <v>-75</v>
      </c>
      <c r="X78" s="182"/>
      <c r="Y78" s="182"/>
      <c r="Z78" s="183"/>
      <c r="AA78" s="42"/>
      <c r="AB78" s="178" t="s">
        <v>70</v>
      </c>
      <c r="AC78" s="179">
        <v>-75</v>
      </c>
      <c r="AD78" s="184"/>
      <c r="AE78" s="184"/>
      <c r="AF78" s="185"/>
      <c r="AG78" s="42"/>
      <c r="AH78" s="175" t="s">
        <v>70</v>
      </c>
      <c r="AI78" s="181">
        <v>-75</v>
      </c>
      <c r="AJ78" s="182"/>
      <c r="AK78" s="182"/>
      <c r="AL78" s="183">
        <v>-75</v>
      </c>
      <c r="AM78" s="42"/>
      <c r="AN78" s="178" t="s">
        <v>70</v>
      </c>
      <c r="AO78" s="179">
        <v>-75</v>
      </c>
      <c r="AP78" s="179">
        <v>-75</v>
      </c>
      <c r="AQ78" s="179"/>
      <c r="AR78" s="180">
        <v>-75</v>
      </c>
      <c r="AT78" s="178" t="s">
        <v>70</v>
      </c>
      <c r="AU78" s="244">
        <f>VLOOKUP($AT78,[1]Scn1!Scn1_Q1_LR,MATCH(AU$6,[1]!Scn_CH,0),0)</f>
        <v>0</v>
      </c>
      <c r="AV78" s="244">
        <f>VLOOKUP($AT78,[1]Scn1!Scn1_Q1_LR,MATCH(AV$6,[1]!Scn_CH,0),0)</f>
        <v>0</v>
      </c>
      <c r="AW78" s="244">
        <f>VLOOKUP($AT78,[1]Scn1!Scn1_Q1_LR,MATCH(AW$6,[1]!Scn_CH,0),0)</f>
        <v>0</v>
      </c>
      <c r="AX78" s="180">
        <f>VLOOKUP($AT78,[1]Scn1!Scn1_Q1_LR,MATCH(AX$6,[1]!Scn_CH,0),0)</f>
        <v>0</v>
      </c>
      <c r="AZ78" s="238" t="s">
        <v>70</v>
      </c>
      <c r="BA78" s="239"/>
      <c r="BB78" s="239"/>
      <c r="BC78" s="239"/>
      <c r="BD78" s="240"/>
      <c r="BF78" s="238" t="s">
        <v>70</v>
      </c>
      <c r="BG78" s="239"/>
      <c r="BH78" s="239"/>
      <c r="BI78" s="239"/>
      <c r="BJ78" s="240"/>
    </row>
    <row r="79" spans="3:62" outlineLevel="1" x14ac:dyDescent="0.2">
      <c r="C79" s="2">
        <v>73</v>
      </c>
      <c r="D79" s="178" t="s">
        <v>465</v>
      </c>
      <c r="E79" s="244">
        <f ca="1">IF(K79*Q79*E$112&lt;'Summary Results'!M$2,'Summary Results'!M$2/E$112,K79*Q79)</f>
        <v>20</v>
      </c>
      <c r="F79" s="244">
        <f ca="1">IF(L79*R79*F$112&lt;'Summary Results'!N$2,'Summary Results'!N$2/F$112,L79*R79)</f>
        <v>-65</v>
      </c>
      <c r="G79" s="244">
        <f ca="1">IF(M79*S79*G$112&lt;'Summary Results'!O$2,'Summary Results'!O$2/G$112,M79*S79)</f>
        <v>0</v>
      </c>
      <c r="H79" s="180">
        <f ca="1">IF(N79*T79*H$112&lt;'Summary Results'!P$2,'Summary Results'!P$2/H$112,N79*T79)</f>
        <v>-40</v>
      </c>
      <c r="I79" s="42"/>
      <c r="J79" s="175" t="s">
        <v>465</v>
      </c>
      <c r="K79" s="176">
        <f t="shared" ca="1" si="2"/>
        <v>1</v>
      </c>
      <c r="L79" s="176">
        <f t="shared" ca="1" si="2"/>
        <v>1</v>
      </c>
      <c r="M79" s="176">
        <f t="shared" ca="1" si="2"/>
        <v>1</v>
      </c>
      <c r="N79" s="177">
        <f t="shared" ca="1" si="2"/>
        <v>1</v>
      </c>
      <c r="O79" s="42"/>
      <c r="P79" s="178" t="s">
        <v>465</v>
      </c>
      <c r="Q79" s="179">
        <f ca="1"/>
        <v>20</v>
      </c>
      <c r="R79" s="179">
        <f ca="1"/>
        <v>-65</v>
      </c>
      <c r="S79" s="179">
        <f ca="1"/>
        <v>0</v>
      </c>
      <c r="T79" s="180">
        <f ca="1"/>
        <v>-40</v>
      </c>
      <c r="U79" s="42"/>
      <c r="V79" s="175" t="s">
        <v>465</v>
      </c>
      <c r="W79" s="181"/>
      <c r="X79" s="182">
        <v>-65</v>
      </c>
      <c r="Y79" s="182"/>
      <c r="Z79" s="183"/>
      <c r="AA79" s="42"/>
      <c r="AB79" s="178" t="s">
        <v>465</v>
      </c>
      <c r="AC79" s="179">
        <v>20</v>
      </c>
      <c r="AD79" s="184">
        <v>-65</v>
      </c>
      <c r="AE79" s="184"/>
      <c r="AF79" s="185"/>
      <c r="AG79" s="42"/>
      <c r="AH79" s="175" t="s">
        <v>465</v>
      </c>
      <c r="AI79" s="181">
        <v>20</v>
      </c>
      <c r="AJ79" s="182">
        <v>-65</v>
      </c>
      <c r="AK79" s="182"/>
      <c r="AL79" s="183">
        <v>-40</v>
      </c>
      <c r="AM79" s="42"/>
      <c r="AN79" s="178" t="s">
        <v>465</v>
      </c>
      <c r="AO79" s="179">
        <v>20</v>
      </c>
      <c r="AP79" s="179">
        <v>-65</v>
      </c>
      <c r="AQ79" s="179"/>
      <c r="AR79" s="180">
        <v>-40</v>
      </c>
      <c r="AT79" s="178" t="s">
        <v>465</v>
      </c>
      <c r="AU79" s="244">
        <f>VLOOKUP($AT79,[1]Scn1!Scn1_Q1_LR,MATCH(AU$6,[1]!Scn_CH,0),0)</f>
        <v>0</v>
      </c>
      <c r="AV79" s="244">
        <f>VLOOKUP($AT79,[1]Scn1!Scn1_Q1_LR,MATCH(AV$6,[1]!Scn_CH,0),0)</f>
        <v>0</v>
      </c>
      <c r="AW79" s="244">
        <f>VLOOKUP($AT79,[1]Scn1!Scn1_Q1_LR,MATCH(AW$6,[1]!Scn_CH,0),0)</f>
        <v>0</v>
      </c>
      <c r="AX79" s="180">
        <f>VLOOKUP($AT79,[1]Scn1!Scn1_Q1_LR,MATCH(AX$6,[1]!Scn_CH,0),0)</f>
        <v>0</v>
      </c>
      <c r="AZ79" s="238" t="s">
        <v>465</v>
      </c>
      <c r="BA79" s="239"/>
      <c r="BB79" s="239"/>
      <c r="BC79" s="239"/>
      <c r="BD79" s="240"/>
      <c r="BF79" s="238" t="s">
        <v>465</v>
      </c>
      <c r="BG79" s="239"/>
      <c r="BH79" s="239"/>
      <c r="BI79" s="239"/>
      <c r="BJ79" s="240"/>
    </row>
    <row r="80" spans="3:62" outlineLevel="1" x14ac:dyDescent="0.2">
      <c r="C80" s="2">
        <v>74</v>
      </c>
      <c r="D80" s="178" t="s">
        <v>71</v>
      </c>
      <c r="E80" s="244">
        <f ca="1">IF(K80*Q80*E$112&lt;'Summary Results'!M$2,'Summary Results'!M$2/E$112,K80*Q80)</f>
        <v>-75</v>
      </c>
      <c r="F80" s="244">
        <f ca="1">IF(L80*R80*F$112&lt;'Summary Results'!N$2,'Summary Results'!N$2/F$112,L80*R80)</f>
        <v>-75</v>
      </c>
      <c r="G80" s="244">
        <f ca="1">IF(M80*S80*G$112&lt;'Summary Results'!O$2,'Summary Results'!O$2/G$112,M80*S80)</f>
        <v>0</v>
      </c>
      <c r="H80" s="180">
        <f ca="1">IF(N80*T80*H$112&lt;'Summary Results'!P$2,'Summary Results'!P$2/H$112,N80*T80)</f>
        <v>-75</v>
      </c>
      <c r="I80" s="42"/>
      <c r="J80" s="175" t="s">
        <v>71</v>
      </c>
      <c r="K80" s="176">
        <f t="shared" ca="1" si="2"/>
        <v>1</v>
      </c>
      <c r="L80" s="176">
        <f t="shared" ca="1" si="2"/>
        <v>1</v>
      </c>
      <c r="M80" s="176">
        <f t="shared" ca="1" si="2"/>
        <v>1</v>
      </c>
      <c r="N80" s="177">
        <f t="shared" ca="1" si="2"/>
        <v>1</v>
      </c>
      <c r="O80" s="42"/>
      <c r="P80" s="178" t="s">
        <v>71</v>
      </c>
      <c r="Q80" s="179">
        <f ca="1"/>
        <v>-75</v>
      </c>
      <c r="R80" s="179">
        <f ca="1"/>
        <v>-75</v>
      </c>
      <c r="S80" s="179">
        <f ca="1"/>
        <v>0</v>
      </c>
      <c r="T80" s="180">
        <f ca="1"/>
        <v>-75</v>
      </c>
      <c r="U80" s="42"/>
      <c r="V80" s="175" t="s">
        <v>71</v>
      </c>
      <c r="W80" s="181">
        <v>-75</v>
      </c>
      <c r="X80" s="182">
        <v>-75</v>
      </c>
      <c r="Y80" s="182"/>
      <c r="Z80" s="183"/>
      <c r="AA80" s="42"/>
      <c r="AB80" s="178" t="s">
        <v>71</v>
      </c>
      <c r="AC80" s="179">
        <v>-75</v>
      </c>
      <c r="AD80" s="184">
        <v>-75</v>
      </c>
      <c r="AE80" s="184"/>
      <c r="AF80" s="185"/>
      <c r="AG80" s="42"/>
      <c r="AH80" s="175" t="s">
        <v>71</v>
      </c>
      <c r="AI80" s="181">
        <v>-75</v>
      </c>
      <c r="AJ80" s="182">
        <v>-75</v>
      </c>
      <c r="AK80" s="182"/>
      <c r="AL80" s="183">
        <v>-75</v>
      </c>
      <c r="AM80" s="42"/>
      <c r="AN80" s="178" t="s">
        <v>71</v>
      </c>
      <c r="AO80" s="179">
        <v>-75</v>
      </c>
      <c r="AP80" s="179">
        <v>-75</v>
      </c>
      <c r="AQ80" s="179"/>
      <c r="AR80" s="180">
        <v>-75</v>
      </c>
      <c r="AT80" s="178" t="s">
        <v>71</v>
      </c>
      <c r="AU80" s="244">
        <f>VLOOKUP($AT80,[1]Scn1!Scn1_Q1_LR,MATCH(AU$6,[1]!Scn_CH,0),0)</f>
        <v>0</v>
      </c>
      <c r="AV80" s="244">
        <f>VLOOKUP($AT80,[1]Scn1!Scn1_Q1_LR,MATCH(AV$6,[1]!Scn_CH,0),0)</f>
        <v>0</v>
      </c>
      <c r="AW80" s="244">
        <f>VLOOKUP($AT80,[1]Scn1!Scn1_Q1_LR,MATCH(AW$6,[1]!Scn_CH,0),0)</f>
        <v>0</v>
      </c>
      <c r="AX80" s="180">
        <f>VLOOKUP($AT80,[1]Scn1!Scn1_Q1_LR,MATCH(AX$6,[1]!Scn_CH,0),0)</f>
        <v>0</v>
      </c>
      <c r="AZ80" s="238" t="s">
        <v>71</v>
      </c>
      <c r="BA80" s="239"/>
      <c r="BB80" s="239"/>
      <c r="BC80" s="239"/>
      <c r="BD80" s="240"/>
      <c r="BF80" s="238" t="s">
        <v>71</v>
      </c>
      <c r="BG80" s="239"/>
      <c r="BH80" s="239"/>
      <c r="BI80" s="239"/>
      <c r="BJ80" s="240"/>
    </row>
    <row r="81" spans="3:62" outlineLevel="1" x14ac:dyDescent="0.2">
      <c r="C81" s="2">
        <v>75</v>
      </c>
      <c r="D81" s="178" t="s">
        <v>466</v>
      </c>
      <c r="E81" s="244">
        <f ca="1">IF(K81*Q81*E$112&lt;'Summary Results'!M$2,'Summary Results'!M$2/E$112,K81*Q81)</f>
        <v>-75</v>
      </c>
      <c r="F81" s="244">
        <f ca="1">IF(L81*R81*F$112&lt;'Summary Results'!N$2,'Summary Results'!N$2/F$112,L81*R81)</f>
        <v>-75</v>
      </c>
      <c r="G81" s="244">
        <f ca="1">IF(M81*S81*G$112&lt;'Summary Results'!O$2,'Summary Results'!O$2/G$112,M81*S81)</f>
        <v>0</v>
      </c>
      <c r="H81" s="180">
        <f ca="1">IF(N81*T81*H$112&lt;'Summary Results'!P$2,'Summary Results'!P$2/H$112,N81*T81)</f>
        <v>-75</v>
      </c>
      <c r="I81" s="42"/>
      <c r="J81" s="175" t="s">
        <v>466</v>
      </c>
      <c r="K81" s="176">
        <f t="shared" ca="1" si="2"/>
        <v>1</v>
      </c>
      <c r="L81" s="176">
        <f t="shared" ca="1" si="2"/>
        <v>1</v>
      </c>
      <c r="M81" s="176">
        <f t="shared" ca="1" si="2"/>
        <v>1</v>
      </c>
      <c r="N81" s="177">
        <f t="shared" ca="1" si="2"/>
        <v>1</v>
      </c>
      <c r="O81" s="42"/>
      <c r="P81" s="178" t="s">
        <v>466</v>
      </c>
      <c r="Q81" s="179">
        <f ca="1"/>
        <v>-75</v>
      </c>
      <c r="R81" s="179">
        <f ca="1"/>
        <v>-75</v>
      </c>
      <c r="S81" s="179">
        <f ca="1"/>
        <v>0</v>
      </c>
      <c r="T81" s="180">
        <f ca="1"/>
        <v>-75</v>
      </c>
      <c r="U81" s="42"/>
      <c r="V81" s="175" t="s">
        <v>466</v>
      </c>
      <c r="W81" s="181"/>
      <c r="X81" s="182">
        <v>-75</v>
      </c>
      <c r="Y81" s="182"/>
      <c r="Z81" s="183"/>
      <c r="AA81" s="42"/>
      <c r="AB81" s="178" t="s">
        <v>466</v>
      </c>
      <c r="AC81" s="179">
        <v>-75</v>
      </c>
      <c r="AD81" s="184">
        <v>-75</v>
      </c>
      <c r="AE81" s="184"/>
      <c r="AF81" s="185"/>
      <c r="AG81" s="42"/>
      <c r="AH81" s="175" t="s">
        <v>466</v>
      </c>
      <c r="AI81" s="181">
        <v>-75</v>
      </c>
      <c r="AJ81" s="182">
        <v>-75</v>
      </c>
      <c r="AK81" s="182"/>
      <c r="AL81" s="183">
        <v>-75</v>
      </c>
      <c r="AM81" s="42"/>
      <c r="AN81" s="178" t="s">
        <v>466</v>
      </c>
      <c r="AO81" s="179">
        <v>-75</v>
      </c>
      <c r="AP81" s="179">
        <v>-75</v>
      </c>
      <c r="AQ81" s="179"/>
      <c r="AR81" s="180">
        <v>-75</v>
      </c>
      <c r="AT81" s="178" t="s">
        <v>466</v>
      </c>
      <c r="AU81" s="244">
        <f>VLOOKUP($AT81,[1]Scn1!Scn1_Q1_LR,MATCH(AU$6,[1]!Scn_CH,0),0)</f>
        <v>0</v>
      </c>
      <c r="AV81" s="244">
        <f>VLOOKUP($AT81,[1]Scn1!Scn1_Q1_LR,MATCH(AV$6,[1]!Scn_CH,0),0)</f>
        <v>0</v>
      </c>
      <c r="AW81" s="244">
        <f>VLOOKUP($AT81,[1]Scn1!Scn1_Q1_LR,MATCH(AW$6,[1]!Scn_CH,0),0)</f>
        <v>0</v>
      </c>
      <c r="AX81" s="180">
        <f>VLOOKUP($AT81,[1]Scn1!Scn1_Q1_LR,MATCH(AX$6,[1]!Scn_CH,0),0)</f>
        <v>0</v>
      </c>
      <c r="AZ81" s="238" t="s">
        <v>466</v>
      </c>
      <c r="BA81" s="239"/>
      <c r="BB81" s="239"/>
      <c r="BC81" s="239"/>
      <c r="BD81" s="240"/>
      <c r="BF81" s="238" t="s">
        <v>466</v>
      </c>
      <c r="BG81" s="239"/>
      <c r="BH81" s="239"/>
      <c r="BI81" s="239"/>
      <c r="BJ81" s="240"/>
    </row>
    <row r="82" spans="3:62" outlineLevel="1" x14ac:dyDescent="0.2">
      <c r="C82" s="2">
        <v>76</v>
      </c>
      <c r="D82" s="178" t="s">
        <v>467</v>
      </c>
      <c r="E82" s="244">
        <f ca="1">IF(K82*Q82*E$112&lt;'Summary Results'!M$2,'Summary Results'!M$2/E$112,K82*Q82)</f>
        <v>-75</v>
      </c>
      <c r="F82" s="244">
        <f ca="1">IF(L82*R82*F$112&lt;'Summary Results'!N$2,'Summary Results'!N$2/F$112,L82*R82)</f>
        <v>-75</v>
      </c>
      <c r="G82" s="244">
        <f ca="1">IF(M82*S82*G$112&lt;'Summary Results'!O$2,'Summary Results'!O$2/G$112,M82*S82)</f>
        <v>0</v>
      </c>
      <c r="H82" s="180">
        <f ca="1">IF(N82*T82*H$112&lt;'Summary Results'!P$2,'Summary Results'!P$2/H$112,N82*T82)</f>
        <v>-75</v>
      </c>
      <c r="I82" s="42"/>
      <c r="J82" s="175" t="s">
        <v>467</v>
      </c>
      <c r="K82" s="176">
        <f t="shared" ca="1" si="2"/>
        <v>1</v>
      </c>
      <c r="L82" s="176">
        <f t="shared" ca="1" si="2"/>
        <v>1</v>
      </c>
      <c r="M82" s="176">
        <f t="shared" ca="1" si="2"/>
        <v>1</v>
      </c>
      <c r="N82" s="177">
        <f t="shared" ca="1" si="2"/>
        <v>1</v>
      </c>
      <c r="O82" s="42"/>
      <c r="P82" s="178" t="s">
        <v>467</v>
      </c>
      <c r="Q82" s="179">
        <f ca="1"/>
        <v>-75</v>
      </c>
      <c r="R82" s="179">
        <f ca="1"/>
        <v>-75</v>
      </c>
      <c r="S82" s="179">
        <f ca="1"/>
        <v>0</v>
      </c>
      <c r="T82" s="180">
        <f ca="1"/>
        <v>-75</v>
      </c>
      <c r="U82" s="42"/>
      <c r="V82" s="175" t="s">
        <v>467</v>
      </c>
      <c r="W82" s="181"/>
      <c r="X82" s="182">
        <v>-75</v>
      </c>
      <c r="Y82" s="182"/>
      <c r="Z82" s="183"/>
      <c r="AA82" s="42"/>
      <c r="AB82" s="178" t="s">
        <v>467</v>
      </c>
      <c r="AC82" s="179">
        <v>-75</v>
      </c>
      <c r="AD82" s="184">
        <v>-75</v>
      </c>
      <c r="AE82" s="184"/>
      <c r="AF82" s="185"/>
      <c r="AG82" s="42"/>
      <c r="AH82" s="175" t="s">
        <v>467</v>
      </c>
      <c r="AI82" s="181">
        <v>-75</v>
      </c>
      <c r="AJ82" s="182">
        <v>-75</v>
      </c>
      <c r="AK82" s="182"/>
      <c r="AL82" s="183">
        <v>-75</v>
      </c>
      <c r="AM82" s="42"/>
      <c r="AN82" s="178" t="s">
        <v>467</v>
      </c>
      <c r="AO82" s="179">
        <v>-75</v>
      </c>
      <c r="AP82" s="179">
        <v>-75</v>
      </c>
      <c r="AQ82" s="179"/>
      <c r="AR82" s="180">
        <v>-75</v>
      </c>
      <c r="AT82" s="178" t="s">
        <v>467</v>
      </c>
      <c r="AU82" s="244">
        <f>VLOOKUP($AT82,[1]Scn1!Scn1_Q1_LR,MATCH(AU$6,[1]!Scn_CH,0),0)</f>
        <v>0</v>
      </c>
      <c r="AV82" s="244">
        <f>VLOOKUP($AT82,[1]Scn1!Scn1_Q1_LR,MATCH(AV$6,[1]!Scn_CH,0),0)</f>
        <v>0</v>
      </c>
      <c r="AW82" s="244">
        <f>VLOOKUP($AT82,[1]Scn1!Scn1_Q1_LR,MATCH(AW$6,[1]!Scn_CH,0),0)</f>
        <v>0</v>
      </c>
      <c r="AX82" s="180">
        <f>VLOOKUP($AT82,[1]Scn1!Scn1_Q1_LR,MATCH(AX$6,[1]!Scn_CH,0),0)</f>
        <v>0</v>
      </c>
      <c r="AZ82" s="238" t="s">
        <v>467</v>
      </c>
      <c r="BA82" s="239"/>
      <c r="BB82" s="239"/>
      <c r="BC82" s="239"/>
      <c r="BD82" s="240"/>
      <c r="BF82" s="238" t="s">
        <v>467</v>
      </c>
      <c r="BG82" s="239"/>
      <c r="BH82" s="239"/>
      <c r="BI82" s="239"/>
      <c r="BJ82" s="240"/>
    </row>
    <row r="83" spans="3:62" outlineLevel="1" x14ac:dyDescent="0.2">
      <c r="C83" s="2">
        <v>77</v>
      </c>
      <c r="D83" s="178" t="s">
        <v>468</v>
      </c>
      <c r="E83" s="244">
        <f ca="1">IF(K83*Q83*E$112&lt;'Summary Results'!M$2,'Summary Results'!M$2/E$112,K83*Q83)</f>
        <v>-75</v>
      </c>
      <c r="F83" s="244">
        <f ca="1">IF(L83*R83*F$112&lt;'Summary Results'!N$2,'Summary Results'!N$2/F$112,L83*R83)</f>
        <v>-75</v>
      </c>
      <c r="G83" s="244">
        <f ca="1">IF(M83*S83*G$112&lt;'Summary Results'!O$2,'Summary Results'!O$2/G$112,M83*S83)</f>
        <v>0</v>
      </c>
      <c r="H83" s="180">
        <f ca="1">IF(N83*T83*H$112&lt;'Summary Results'!P$2,'Summary Results'!P$2/H$112,N83*T83)</f>
        <v>-75</v>
      </c>
      <c r="I83" s="42"/>
      <c r="J83" s="175" t="s">
        <v>468</v>
      </c>
      <c r="K83" s="176">
        <f t="shared" ca="1" si="2"/>
        <v>1</v>
      </c>
      <c r="L83" s="176">
        <f t="shared" ca="1" si="2"/>
        <v>1</v>
      </c>
      <c r="M83" s="176">
        <f t="shared" ca="1" si="2"/>
        <v>1</v>
      </c>
      <c r="N83" s="177">
        <f t="shared" ca="1" si="2"/>
        <v>1</v>
      </c>
      <c r="O83" s="42"/>
      <c r="P83" s="178" t="s">
        <v>468</v>
      </c>
      <c r="Q83" s="179">
        <f ca="1"/>
        <v>-75</v>
      </c>
      <c r="R83" s="179">
        <f ca="1"/>
        <v>-75</v>
      </c>
      <c r="S83" s="179">
        <f ca="1"/>
        <v>0</v>
      </c>
      <c r="T83" s="180">
        <f ca="1"/>
        <v>-75</v>
      </c>
      <c r="U83" s="42"/>
      <c r="V83" s="175" t="s">
        <v>468</v>
      </c>
      <c r="W83" s="181"/>
      <c r="X83" s="182"/>
      <c r="Y83" s="182"/>
      <c r="Z83" s="183">
        <v>-75</v>
      </c>
      <c r="AA83" s="42"/>
      <c r="AB83" s="178" t="s">
        <v>468</v>
      </c>
      <c r="AC83" s="179">
        <v>-75</v>
      </c>
      <c r="AD83" s="184"/>
      <c r="AE83" s="184"/>
      <c r="AF83" s="185">
        <v>-75</v>
      </c>
      <c r="AG83" s="42"/>
      <c r="AH83" s="175" t="s">
        <v>468</v>
      </c>
      <c r="AI83" s="181">
        <v>-75</v>
      </c>
      <c r="AJ83" s="182"/>
      <c r="AK83" s="182"/>
      <c r="AL83" s="183">
        <v>-75</v>
      </c>
      <c r="AM83" s="42"/>
      <c r="AN83" s="178" t="s">
        <v>468</v>
      </c>
      <c r="AO83" s="179">
        <v>-75</v>
      </c>
      <c r="AP83" s="179">
        <v>-75</v>
      </c>
      <c r="AQ83" s="179"/>
      <c r="AR83" s="180">
        <v>-75</v>
      </c>
      <c r="AT83" s="178" t="s">
        <v>468</v>
      </c>
      <c r="AU83" s="244">
        <f>VLOOKUP($AT83,[1]Scn1!Scn1_Q1_LR,MATCH(AU$6,[1]!Scn_CH,0),0)</f>
        <v>0</v>
      </c>
      <c r="AV83" s="244">
        <f>VLOOKUP($AT83,[1]Scn1!Scn1_Q1_LR,MATCH(AV$6,[1]!Scn_CH,0),0)</f>
        <v>0</v>
      </c>
      <c r="AW83" s="244">
        <f>VLOOKUP($AT83,[1]Scn1!Scn1_Q1_LR,MATCH(AW$6,[1]!Scn_CH,0),0)</f>
        <v>0</v>
      </c>
      <c r="AX83" s="180">
        <f>VLOOKUP($AT83,[1]Scn1!Scn1_Q1_LR,MATCH(AX$6,[1]!Scn_CH,0),0)</f>
        <v>0</v>
      </c>
      <c r="AZ83" s="238" t="s">
        <v>468</v>
      </c>
      <c r="BA83" s="239"/>
      <c r="BB83" s="239"/>
      <c r="BC83" s="239"/>
      <c r="BD83" s="240"/>
      <c r="BF83" s="238" t="s">
        <v>468</v>
      </c>
      <c r="BG83" s="239"/>
      <c r="BH83" s="239"/>
      <c r="BI83" s="239"/>
      <c r="BJ83" s="240"/>
    </row>
    <row r="84" spans="3:62" outlineLevel="1" x14ac:dyDescent="0.2">
      <c r="C84" s="2">
        <v>78</v>
      </c>
      <c r="D84" s="178" t="s">
        <v>469</v>
      </c>
      <c r="E84" s="244">
        <f ca="1">IF(K84*Q84*E$112&lt;'Summary Results'!M$2,'Summary Results'!M$2/E$112,K84*Q84)</f>
        <v>-75</v>
      </c>
      <c r="F84" s="244">
        <f ca="1">IF(L84*R84*F$112&lt;'Summary Results'!N$2,'Summary Results'!N$2/F$112,L84*R84)</f>
        <v>-75</v>
      </c>
      <c r="G84" s="244">
        <f ca="1">IF(M84*S84*G$112&lt;'Summary Results'!O$2,'Summary Results'!O$2/G$112,M84*S84)</f>
        <v>0</v>
      </c>
      <c r="H84" s="180">
        <f ca="1">IF(N84*T84*H$112&lt;'Summary Results'!P$2,'Summary Results'!P$2/H$112,N84*T84)</f>
        <v>-75</v>
      </c>
      <c r="I84" s="42"/>
      <c r="J84" s="175" t="s">
        <v>469</v>
      </c>
      <c r="K84" s="176">
        <f t="shared" ca="1" si="2"/>
        <v>1</v>
      </c>
      <c r="L84" s="176">
        <f t="shared" ca="1" si="2"/>
        <v>1</v>
      </c>
      <c r="M84" s="176">
        <f t="shared" ca="1" si="2"/>
        <v>1</v>
      </c>
      <c r="N84" s="177">
        <f t="shared" ca="1" si="2"/>
        <v>1</v>
      </c>
      <c r="O84" s="42"/>
      <c r="P84" s="178" t="s">
        <v>469</v>
      </c>
      <c r="Q84" s="179">
        <f ca="1"/>
        <v>-75</v>
      </c>
      <c r="R84" s="179">
        <f ca="1"/>
        <v>-75</v>
      </c>
      <c r="S84" s="179">
        <f ca="1"/>
        <v>0</v>
      </c>
      <c r="T84" s="180">
        <f ca="1"/>
        <v>-75</v>
      </c>
      <c r="U84" s="42"/>
      <c r="V84" s="175" t="s">
        <v>469</v>
      </c>
      <c r="W84" s="181">
        <v>-75</v>
      </c>
      <c r="X84" s="182"/>
      <c r="Y84" s="182"/>
      <c r="Z84" s="183"/>
      <c r="AA84" s="42"/>
      <c r="AB84" s="178" t="s">
        <v>469</v>
      </c>
      <c r="AC84" s="179">
        <v>-75</v>
      </c>
      <c r="AD84" s="184"/>
      <c r="AE84" s="184"/>
      <c r="AF84" s="185"/>
      <c r="AG84" s="42"/>
      <c r="AH84" s="175" t="s">
        <v>469</v>
      </c>
      <c r="AI84" s="181">
        <v>-75</v>
      </c>
      <c r="AJ84" s="182"/>
      <c r="AK84" s="182"/>
      <c r="AL84" s="183">
        <v>-75</v>
      </c>
      <c r="AM84" s="42"/>
      <c r="AN84" s="178" t="s">
        <v>469</v>
      </c>
      <c r="AO84" s="179">
        <v>-75</v>
      </c>
      <c r="AP84" s="179">
        <v>-75</v>
      </c>
      <c r="AQ84" s="179"/>
      <c r="AR84" s="180">
        <v>-75</v>
      </c>
      <c r="AT84" s="178" t="s">
        <v>469</v>
      </c>
      <c r="AU84" s="244">
        <f>VLOOKUP($AT84,[1]Scn1!Scn1_Q1_LR,MATCH(AU$6,[1]!Scn_CH,0),0)</f>
        <v>0</v>
      </c>
      <c r="AV84" s="244">
        <f>VLOOKUP($AT84,[1]Scn1!Scn1_Q1_LR,MATCH(AV$6,[1]!Scn_CH,0),0)</f>
        <v>0</v>
      </c>
      <c r="AW84" s="244">
        <f>VLOOKUP($AT84,[1]Scn1!Scn1_Q1_LR,MATCH(AW$6,[1]!Scn_CH,0),0)</f>
        <v>0</v>
      </c>
      <c r="AX84" s="180">
        <f>VLOOKUP($AT84,[1]Scn1!Scn1_Q1_LR,MATCH(AX$6,[1]!Scn_CH,0),0)</f>
        <v>0</v>
      </c>
      <c r="AZ84" s="238" t="s">
        <v>469</v>
      </c>
      <c r="BA84" s="239"/>
      <c r="BB84" s="239"/>
      <c r="BC84" s="239"/>
      <c r="BD84" s="240"/>
      <c r="BF84" s="238" t="s">
        <v>469</v>
      </c>
      <c r="BG84" s="239"/>
      <c r="BH84" s="239"/>
      <c r="BI84" s="239"/>
      <c r="BJ84" s="240"/>
    </row>
    <row r="85" spans="3:62" outlineLevel="1" x14ac:dyDescent="0.2">
      <c r="C85" s="2">
        <v>79</v>
      </c>
      <c r="D85" s="178" t="s">
        <v>76</v>
      </c>
      <c r="E85" s="244">
        <f ca="1">IF(K85*Q85*E$112&lt;'Summary Results'!M$2,'Summary Results'!M$2/E$112,K85*Q85)</f>
        <v>-80</v>
      </c>
      <c r="F85" s="244">
        <f ca="1">IF(L85*R85*F$112&lt;'Summary Results'!N$2,'Summary Results'!N$2/F$112,L85*R85)</f>
        <v>-80</v>
      </c>
      <c r="G85" s="244">
        <f ca="1">IF(M85*S85*G$112&lt;'Summary Results'!O$2,'Summary Results'!O$2/G$112,M85*S85)</f>
        <v>0</v>
      </c>
      <c r="H85" s="180">
        <f ca="1">IF(N85*T85*H$112&lt;'Summary Results'!P$2,'Summary Results'!P$2/H$112,N85*T85)</f>
        <v>-80</v>
      </c>
      <c r="I85" s="42"/>
      <c r="J85" s="175" t="s">
        <v>76</v>
      </c>
      <c r="K85" s="176">
        <f t="shared" ca="1" si="2"/>
        <v>1</v>
      </c>
      <c r="L85" s="176">
        <f t="shared" ca="1" si="2"/>
        <v>1</v>
      </c>
      <c r="M85" s="176">
        <f t="shared" ca="1" si="2"/>
        <v>1</v>
      </c>
      <c r="N85" s="177">
        <f t="shared" ca="1" si="2"/>
        <v>1</v>
      </c>
      <c r="O85" s="42"/>
      <c r="P85" s="178" t="s">
        <v>76</v>
      </c>
      <c r="Q85" s="179">
        <f ca="1"/>
        <v>-80</v>
      </c>
      <c r="R85" s="179">
        <f ca="1"/>
        <v>-80</v>
      </c>
      <c r="S85" s="179">
        <f ca="1"/>
        <v>0</v>
      </c>
      <c r="T85" s="180">
        <f ca="1"/>
        <v>-80</v>
      </c>
      <c r="U85" s="42"/>
      <c r="V85" s="175" t="s">
        <v>76</v>
      </c>
      <c r="W85" s="181"/>
      <c r="X85" s="182">
        <v>-80</v>
      </c>
      <c r="Y85" s="182"/>
      <c r="Z85" s="183"/>
      <c r="AA85" s="42"/>
      <c r="AB85" s="178" t="s">
        <v>76</v>
      </c>
      <c r="AC85" s="179">
        <v>-80</v>
      </c>
      <c r="AD85" s="184">
        <v>-80</v>
      </c>
      <c r="AE85" s="184"/>
      <c r="AF85" s="185"/>
      <c r="AG85" s="42"/>
      <c r="AH85" s="175" t="s">
        <v>76</v>
      </c>
      <c r="AI85" s="181">
        <v>-80</v>
      </c>
      <c r="AJ85" s="182">
        <v>-80</v>
      </c>
      <c r="AK85" s="182"/>
      <c r="AL85" s="183">
        <v>-80</v>
      </c>
      <c r="AM85" s="42"/>
      <c r="AN85" s="178" t="s">
        <v>76</v>
      </c>
      <c r="AO85" s="179">
        <v>-80</v>
      </c>
      <c r="AP85" s="179">
        <v>-80</v>
      </c>
      <c r="AQ85" s="179"/>
      <c r="AR85" s="180">
        <v>-80</v>
      </c>
      <c r="AT85" s="178" t="s">
        <v>76</v>
      </c>
      <c r="AU85" s="244">
        <f>VLOOKUP($AT85,[1]Scn1!Scn1_Q1_LR,MATCH(AU$6,[1]!Scn_CH,0),0)</f>
        <v>0</v>
      </c>
      <c r="AV85" s="244">
        <f>VLOOKUP($AT85,[1]Scn1!Scn1_Q1_LR,MATCH(AV$6,[1]!Scn_CH,0),0)</f>
        <v>0</v>
      </c>
      <c r="AW85" s="244">
        <f>VLOOKUP($AT85,[1]Scn1!Scn1_Q1_LR,MATCH(AW$6,[1]!Scn_CH,0),0)</f>
        <v>0</v>
      </c>
      <c r="AX85" s="180">
        <f>VLOOKUP($AT85,[1]Scn1!Scn1_Q1_LR,MATCH(AX$6,[1]!Scn_CH,0),0)</f>
        <v>0</v>
      </c>
      <c r="AZ85" s="238" t="s">
        <v>76</v>
      </c>
      <c r="BA85" s="239"/>
      <c r="BB85" s="239"/>
      <c r="BC85" s="239"/>
      <c r="BD85" s="240"/>
      <c r="BF85" s="238" t="s">
        <v>76</v>
      </c>
      <c r="BG85" s="239"/>
      <c r="BH85" s="239"/>
      <c r="BI85" s="239"/>
      <c r="BJ85" s="240"/>
    </row>
    <row r="86" spans="3:62" outlineLevel="1" x14ac:dyDescent="0.2">
      <c r="C86" s="2">
        <v>80</v>
      </c>
      <c r="D86" s="178" t="s">
        <v>470</v>
      </c>
      <c r="E86" s="244">
        <f ca="1">IF(K86*Q86*E$112&lt;'Summary Results'!M$2,'Summary Results'!M$2/E$112,K86*Q86)</f>
        <v>-80</v>
      </c>
      <c r="F86" s="244">
        <f ca="1">IF(L86*R86*F$112&lt;'Summary Results'!N$2,'Summary Results'!N$2/F$112,L86*R86)</f>
        <v>-80</v>
      </c>
      <c r="G86" s="244">
        <f ca="1">IF(M86*S86*G$112&lt;'Summary Results'!O$2,'Summary Results'!O$2/G$112,M86*S86)</f>
        <v>0</v>
      </c>
      <c r="H86" s="180">
        <f ca="1">IF(N86*T86*H$112&lt;'Summary Results'!P$2,'Summary Results'!P$2/H$112,N86*T86)</f>
        <v>-80</v>
      </c>
      <c r="I86" s="42"/>
      <c r="J86" s="175" t="s">
        <v>470</v>
      </c>
      <c r="K86" s="176">
        <f t="shared" ca="1" si="2"/>
        <v>1</v>
      </c>
      <c r="L86" s="176">
        <f t="shared" ca="1" si="2"/>
        <v>1</v>
      </c>
      <c r="M86" s="176">
        <f t="shared" ca="1" si="2"/>
        <v>1</v>
      </c>
      <c r="N86" s="177">
        <f t="shared" ca="1" si="2"/>
        <v>1</v>
      </c>
      <c r="O86" s="42"/>
      <c r="P86" s="178" t="s">
        <v>470</v>
      </c>
      <c r="Q86" s="179">
        <f ca="1"/>
        <v>-80</v>
      </c>
      <c r="R86" s="179">
        <f ca="1"/>
        <v>-80</v>
      </c>
      <c r="S86" s="179">
        <f ca="1"/>
        <v>0</v>
      </c>
      <c r="T86" s="180">
        <f ca="1"/>
        <v>-80</v>
      </c>
      <c r="U86" s="42"/>
      <c r="V86" s="175" t="s">
        <v>470</v>
      </c>
      <c r="W86" s="181"/>
      <c r="X86" s="182">
        <v>-80</v>
      </c>
      <c r="Y86" s="182"/>
      <c r="Z86" s="183"/>
      <c r="AA86" s="42"/>
      <c r="AB86" s="178" t="s">
        <v>470</v>
      </c>
      <c r="AC86" s="179">
        <v>-80</v>
      </c>
      <c r="AD86" s="184">
        <v>-80</v>
      </c>
      <c r="AE86" s="184"/>
      <c r="AF86" s="185"/>
      <c r="AG86" s="42"/>
      <c r="AH86" s="175" t="s">
        <v>470</v>
      </c>
      <c r="AI86" s="181">
        <v>-80</v>
      </c>
      <c r="AJ86" s="182">
        <v>-80</v>
      </c>
      <c r="AK86" s="182"/>
      <c r="AL86" s="183">
        <v>-80</v>
      </c>
      <c r="AM86" s="42"/>
      <c r="AN86" s="178" t="s">
        <v>470</v>
      </c>
      <c r="AO86" s="179">
        <v>-80</v>
      </c>
      <c r="AP86" s="179">
        <v>-80</v>
      </c>
      <c r="AQ86" s="179"/>
      <c r="AR86" s="180">
        <v>-80</v>
      </c>
      <c r="AT86" s="178" t="s">
        <v>470</v>
      </c>
      <c r="AU86" s="244">
        <f>VLOOKUP($AT86,[1]Scn1!Scn1_Q1_LR,MATCH(AU$6,[1]!Scn_CH,0),0)</f>
        <v>0</v>
      </c>
      <c r="AV86" s="244">
        <f>VLOOKUP($AT86,[1]Scn1!Scn1_Q1_LR,MATCH(AV$6,[1]!Scn_CH,0),0)</f>
        <v>0</v>
      </c>
      <c r="AW86" s="244">
        <f>VLOOKUP($AT86,[1]Scn1!Scn1_Q1_LR,MATCH(AW$6,[1]!Scn_CH,0),0)</f>
        <v>0</v>
      </c>
      <c r="AX86" s="180">
        <f>VLOOKUP($AT86,[1]Scn1!Scn1_Q1_LR,MATCH(AX$6,[1]!Scn_CH,0),0)</f>
        <v>0</v>
      </c>
      <c r="AZ86" s="238" t="s">
        <v>470</v>
      </c>
      <c r="BA86" s="239"/>
      <c r="BB86" s="239"/>
      <c r="BC86" s="239"/>
      <c r="BD86" s="240"/>
      <c r="BF86" s="238" t="s">
        <v>470</v>
      </c>
      <c r="BG86" s="239"/>
      <c r="BH86" s="239"/>
      <c r="BI86" s="239"/>
      <c r="BJ86" s="240"/>
    </row>
    <row r="87" spans="3:62" outlineLevel="1" x14ac:dyDescent="0.2">
      <c r="C87" s="2">
        <v>81</v>
      </c>
      <c r="D87" s="178" t="s">
        <v>77</v>
      </c>
      <c r="E87" s="244">
        <f ca="1">IF(K87*Q87*E$112&lt;'Summary Results'!M$2,'Summary Results'!M$2/E$112,K87*Q87)</f>
        <v>-40</v>
      </c>
      <c r="F87" s="244">
        <f ca="1">IF(L87*R87*F$112&lt;'Summary Results'!N$2,'Summary Results'!N$2/F$112,L87*R87)</f>
        <v>-65</v>
      </c>
      <c r="G87" s="244">
        <f ca="1">IF(M87*S87*G$112&lt;'Summary Results'!O$2,'Summary Results'!O$2/G$112,M87*S87)</f>
        <v>0</v>
      </c>
      <c r="H87" s="180">
        <f ca="1">IF(N87*T87*H$112&lt;'Summary Results'!P$2,'Summary Results'!P$2/H$112,N87*T87)</f>
        <v>-40</v>
      </c>
      <c r="I87" s="42"/>
      <c r="J87" s="175" t="s">
        <v>77</v>
      </c>
      <c r="K87" s="176">
        <f t="shared" ca="1" si="2"/>
        <v>1</v>
      </c>
      <c r="L87" s="176">
        <f t="shared" ca="1" si="2"/>
        <v>1</v>
      </c>
      <c r="M87" s="176">
        <f t="shared" ca="1" si="2"/>
        <v>1</v>
      </c>
      <c r="N87" s="177">
        <f t="shared" ca="1" si="2"/>
        <v>1</v>
      </c>
      <c r="O87" s="42"/>
      <c r="P87" s="178" t="s">
        <v>77</v>
      </c>
      <c r="Q87" s="179">
        <f ca="1"/>
        <v>-40</v>
      </c>
      <c r="R87" s="179">
        <f ca="1"/>
        <v>-65</v>
      </c>
      <c r="S87" s="179">
        <f ca="1"/>
        <v>0</v>
      </c>
      <c r="T87" s="180">
        <f ca="1"/>
        <v>-40</v>
      </c>
      <c r="U87" s="42"/>
      <c r="V87" s="175" t="s">
        <v>77</v>
      </c>
      <c r="W87" s="181"/>
      <c r="X87" s="182"/>
      <c r="Y87" s="182"/>
      <c r="Z87" s="183">
        <v>-40</v>
      </c>
      <c r="AA87" s="42"/>
      <c r="AB87" s="178" t="s">
        <v>77</v>
      </c>
      <c r="AC87" s="179">
        <v>-40</v>
      </c>
      <c r="AD87" s="184"/>
      <c r="AE87" s="184"/>
      <c r="AF87" s="185">
        <v>-40</v>
      </c>
      <c r="AG87" s="42"/>
      <c r="AH87" s="175" t="s">
        <v>77</v>
      </c>
      <c r="AI87" s="181">
        <v>-40</v>
      </c>
      <c r="AJ87" s="182"/>
      <c r="AK87" s="182"/>
      <c r="AL87" s="183">
        <v>-40</v>
      </c>
      <c r="AM87" s="42"/>
      <c r="AN87" s="178" t="s">
        <v>77</v>
      </c>
      <c r="AO87" s="179">
        <v>-40</v>
      </c>
      <c r="AP87" s="179">
        <v>-65</v>
      </c>
      <c r="AQ87" s="179"/>
      <c r="AR87" s="180">
        <v>-40</v>
      </c>
      <c r="AT87" s="178" t="s">
        <v>77</v>
      </c>
      <c r="AU87" s="244">
        <f>VLOOKUP($AT87,[1]Scn1!Scn1_Q1_LR,MATCH(AU$6,[1]!Scn_CH,0),0)</f>
        <v>0</v>
      </c>
      <c r="AV87" s="244">
        <f>VLOOKUP($AT87,[1]Scn1!Scn1_Q1_LR,MATCH(AV$6,[1]!Scn_CH,0),0)</f>
        <v>0</v>
      </c>
      <c r="AW87" s="244">
        <f>VLOOKUP($AT87,[1]Scn1!Scn1_Q1_LR,MATCH(AW$6,[1]!Scn_CH,0),0)</f>
        <v>0</v>
      </c>
      <c r="AX87" s="180">
        <f>VLOOKUP($AT87,[1]Scn1!Scn1_Q1_LR,MATCH(AX$6,[1]!Scn_CH,0),0)</f>
        <v>0</v>
      </c>
      <c r="AZ87" s="238" t="s">
        <v>77</v>
      </c>
      <c r="BA87" s="239"/>
      <c r="BB87" s="239"/>
      <c r="BC87" s="239"/>
      <c r="BD87" s="240"/>
      <c r="BF87" s="238" t="s">
        <v>77</v>
      </c>
      <c r="BG87" s="239"/>
      <c r="BH87" s="239"/>
      <c r="BI87" s="239"/>
      <c r="BJ87" s="240"/>
    </row>
    <row r="88" spans="3:62" outlineLevel="1" x14ac:dyDescent="0.2">
      <c r="C88" s="2">
        <v>82</v>
      </c>
      <c r="D88" s="178" t="s">
        <v>471</v>
      </c>
      <c r="E88" s="244">
        <f ca="1">IF(K88*Q88*E$112&lt;'Summary Results'!M$2,'Summary Results'!M$2/E$112,K88*Q88)</f>
        <v>-90</v>
      </c>
      <c r="F88" s="244">
        <f ca="1">IF(L88*R88*F$112&lt;'Summary Results'!N$2,'Summary Results'!N$2/F$112,L88*R88)</f>
        <v>-90</v>
      </c>
      <c r="G88" s="244">
        <f ca="1">IF(M88*S88*G$112&lt;'Summary Results'!O$2,'Summary Results'!O$2/G$112,M88*S88)</f>
        <v>0</v>
      </c>
      <c r="H88" s="180">
        <f ca="1">IF(N88*T88*H$112&lt;'Summary Results'!P$2,'Summary Results'!P$2/H$112,N88*T88)</f>
        <v>-90</v>
      </c>
      <c r="I88" s="42"/>
      <c r="J88" s="175" t="s">
        <v>471</v>
      </c>
      <c r="K88" s="176">
        <f t="shared" ca="1" si="2"/>
        <v>1</v>
      </c>
      <c r="L88" s="176">
        <f t="shared" ca="1" si="2"/>
        <v>1</v>
      </c>
      <c r="M88" s="176">
        <f t="shared" ca="1" si="2"/>
        <v>1</v>
      </c>
      <c r="N88" s="177">
        <f t="shared" ca="1" si="2"/>
        <v>1</v>
      </c>
      <c r="O88" s="42"/>
      <c r="P88" s="178" t="s">
        <v>471</v>
      </c>
      <c r="Q88" s="179">
        <f ca="1"/>
        <v>-90</v>
      </c>
      <c r="R88" s="179">
        <f ca="1"/>
        <v>-90</v>
      </c>
      <c r="S88" s="179">
        <f ca="1"/>
        <v>0</v>
      </c>
      <c r="T88" s="180">
        <f ca="1"/>
        <v>-90</v>
      </c>
      <c r="U88" s="42"/>
      <c r="V88" s="175" t="s">
        <v>471</v>
      </c>
      <c r="W88" s="181">
        <v>-80</v>
      </c>
      <c r="X88" s="182"/>
      <c r="Y88" s="182"/>
      <c r="Z88" s="183"/>
      <c r="AA88" s="42"/>
      <c r="AB88" s="178" t="s">
        <v>471</v>
      </c>
      <c r="AC88" s="179">
        <v>-90</v>
      </c>
      <c r="AD88" s="184"/>
      <c r="AE88" s="184"/>
      <c r="AF88" s="185"/>
      <c r="AG88" s="42"/>
      <c r="AH88" s="175" t="s">
        <v>471</v>
      </c>
      <c r="AI88" s="181">
        <v>-90</v>
      </c>
      <c r="AJ88" s="182"/>
      <c r="AK88" s="182"/>
      <c r="AL88" s="183">
        <v>-90</v>
      </c>
      <c r="AM88" s="42"/>
      <c r="AN88" s="178" t="s">
        <v>471</v>
      </c>
      <c r="AO88" s="179">
        <v>-90</v>
      </c>
      <c r="AP88" s="179">
        <v>-90</v>
      </c>
      <c r="AQ88" s="179"/>
      <c r="AR88" s="180">
        <v>-90</v>
      </c>
      <c r="AT88" s="178" t="s">
        <v>471</v>
      </c>
      <c r="AU88" s="244">
        <f>VLOOKUP($AT88,[1]Scn1!Scn1_Q1_LR,MATCH(AU$6,[1]!Scn_CH,0),0)</f>
        <v>0</v>
      </c>
      <c r="AV88" s="244">
        <f>VLOOKUP($AT88,[1]Scn1!Scn1_Q1_LR,MATCH(AV$6,[1]!Scn_CH,0),0)</f>
        <v>0</v>
      </c>
      <c r="AW88" s="244">
        <f>VLOOKUP($AT88,[1]Scn1!Scn1_Q1_LR,MATCH(AW$6,[1]!Scn_CH,0),0)</f>
        <v>0</v>
      </c>
      <c r="AX88" s="180">
        <f>VLOOKUP($AT88,[1]Scn1!Scn1_Q1_LR,MATCH(AX$6,[1]!Scn_CH,0),0)</f>
        <v>0</v>
      </c>
      <c r="AZ88" s="238" t="s">
        <v>471</v>
      </c>
      <c r="BA88" s="239"/>
      <c r="BB88" s="239"/>
      <c r="BC88" s="239"/>
      <c r="BD88" s="240"/>
      <c r="BF88" s="238" t="s">
        <v>471</v>
      </c>
      <c r="BG88" s="239"/>
      <c r="BH88" s="239"/>
      <c r="BI88" s="239"/>
      <c r="BJ88" s="240"/>
    </row>
    <row r="89" spans="3:62" outlineLevel="1" x14ac:dyDescent="0.2">
      <c r="C89" s="2">
        <v>83</v>
      </c>
      <c r="D89" s="178" t="s">
        <v>472</v>
      </c>
      <c r="E89" s="244">
        <f ca="1">IF(K89*Q89*E$112&lt;'Summary Results'!M$2,'Summary Results'!M$2/E$112,K89*Q89)</f>
        <v>-90</v>
      </c>
      <c r="F89" s="244">
        <f ca="1">IF(L89*R89*F$112&lt;'Summary Results'!N$2,'Summary Results'!N$2/F$112,L89*R89)</f>
        <v>-90</v>
      </c>
      <c r="G89" s="244">
        <f ca="1">IF(M89*S89*G$112&lt;'Summary Results'!O$2,'Summary Results'!O$2/G$112,M89*S89)</f>
        <v>0</v>
      </c>
      <c r="H89" s="180">
        <f ca="1">IF(N89*T89*H$112&lt;'Summary Results'!P$2,'Summary Results'!P$2/H$112,N89*T89)</f>
        <v>-90</v>
      </c>
      <c r="I89" s="42"/>
      <c r="J89" s="175" t="s">
        <v>472</v>
      </c>
      <c r="K89" s="176">
        <f t="shared" ca="1" si="2"/>
        <v>1</v>
      </c>
      <c r="L89" s="176">
        <f t="shared" ca="1" si="2"/>
        <v>1</v>
      </c>
      <c r="M89" s="176">
        <f t="shared" ca="1" si="2"/>
        <v>1</v>
      </c>
      <c r="N89" s="177">
        <f t="shared" ca="1" si="2"/>
        <v>1</v>
      </c>
      <c r="O89" s="42"/>
      <c r="P89" s="178" t="s">
        <v>472</v>
      </c>
      <c r="Q89" s="179">
        <f ca="1"/>
        <v>-90</v>
      </c>
      <c r="R89" s="179">
        <f ca="1"/>
        <v>-90</v>
      </c>
      <c r="S89" s="179">
        <f ca="1"/>
        <v>0</v>
      </c>
      <c r="T89" s="180">
        <f ca="1"/>
        <v>-90</v>
      </c>
      <c r="U89" s="42"/>
      <c r="V89" s="175" t="s">
        <v>472</v>
      </c>
      <c r="W89" s="181">
        <v>-85</v>
      </c>
      <c r="X89" s="182"/>
      <c r="Y89" s="182"/>
      <c r="Z89" s="183"/>
      <c r="AA89" s="42"/>
      <c r="AB89" s="178" t="s">
        <v>472</v>
      </c>
      <c r="AC89" s="179">
        <v>-90</v>
      </c>
      <c r="AD89" s="184"/>
      <c r="AE89" s="184"/>
      <c r="AF89" s="185"/>
      <c r="AG89" s="42"/>
      <c r="AH89" s="175" t="s">
        <v>472</v>
      </c>
      <c r="AI89" s="181">
        <v>-90</v>
      </c>
      <c r="AJ89" s="182"/>
      <c r="AK89" s="182"/>
      <c r="AL89" s="183">
        <v>-90</v>
      </c>
      <c r="AM89" s="42"/>
      <c r="AN89" s="178" t="s">
        <v>472</v>
      </c>
      <c r="AO89" s="179">
        <v>-90</v>
      </c>
      <c r="AP89" s="179">
        <v>-90</v>
      </c>
      <c r="AQ89" s="179"/>
      <c r="AR89" s="180">
        <v>-90</v>
      </c>
      <c r="AT89" s="178" t="s">
        <v>472</v>
      </c>
      <c r="AU89" s="244">
        <f>VLOOKUP($AT89,[1]Scn1!Scn1_Q1_LR,MATCH(AU$6,[1]!Scn_CH,0),0)</f>
        <v>0</v>
      </c>
      <c r="AV89" s="244">
        <f>VLOOKUP($AT89,[1]Scn1!Scn1_Q1_LR,MATCH(AV$6,[1]!Scn_CH,0),0)</f>
        <v>0</v>
      </c>
      <c r="AW89" s="244">
        <f>VLOOKUP($AT89,[1]Scn1!Scn1_Q1_LR,MATCH(AW$6,[1]!Scn_CH,0),0)</f>
        <v>0</v>
      </c>
      <c r="AX89" s="180">
        <f>VLOOKUP($AT89,[1]Scn1!Scn1_Q1_LR,MATCH(AX$6,[1]!Scn_CH,0),0)</f>
        <v>0</v>
      </c>
      <c r="AZ89" s="238" t="s">
        <v>472</v>
      </c>
      <c r="BA89" s="239"/>
      <c r="BB89" s="239"/>
      <c r="BC89" s="239"/>
      <c r="BD89" s="240"/>
      <c r="BF89" s="238" t="s">
        <v>472</v>
      </c>
      <c r="BG89" s="239"/>
      <c r="BH89" s="239"/>
      <c r="BI89" s="239"/>
      <c r="BJ89" s="240"/>
    </row>
    <row r="90" spans="3:62" outlineLevel="1" x14ac:dyDescent="0.2">
      <c r="C90" s="2">
        <v>84</v>
      </c>
      <c r="D90" s="178" t="s">
        <v>473</v>
      </c>
      <c r="E90" s="244">
        <f ca="1">IF(K90*Q90*E$112&lt;'Summary Results'!M$2,'Summary Results'!M$2/E$112,K90*Q90)</f>
        <v>-65</v>
      </c>
      <c r="F90" s="244">
        <f ca="1">IF(L90*R90*F$112&lt;'Summary Results'!N$2,'Summary Results'!N$2/F$112,L90*R90)</f>
        <v>-65</v>
      </c>
      <c r="G90" s="244">
        <f ca="1">IF(M90*S90*G$112&lt;'Summary Results'!O$2,'Summary Results'!O$2/G$112,M90*S90)</f>
        <v>0</v>
      </c>
      <c r="H90" s="180">
        <f ca="1">IF(N90*T90*H$112&lt;'Summary Results'!P$2,'Summary Results'!P$2/H$112,N90*T90)</f>
        <v>-65</v>
      </c>
      <c r="I90" s="42"/>
      <c r="J90" s="175" t="s">
        <v>473</v>
      </c>
      <c r="K90" s="176">
        <f t="shared" ca="1" si="2"/>
        <v>1</v>
      </c>
      <c r="L90" s="176">
        <f t="shared" ca="1" si="2"/>
        <v>1</v>
      </c>
      <c r="M90" s="176">
        <f t="shared" ca="1" si="2"/>
        <v>1</v>
      </c>
      <c r="N90" s="177">
        <f t="shared" ca="1" si="2"/>
        <v>1</v>
      </c>
      <c r="O90" s="42"/>
      <c r="P90" s="178" t="s">
        <v>473</v>
      </c>
      <c r="Q90" s="179">
        <f ca="1"/>
        <v>-65</v>
      </c>
      <c r="R90" s="179">
        <f ca="1"/>
        <v>-65</v>
      </c>
      <c r="S90" s="179">
        <f ca="1"/>
        <v>0</v>
      </c>
      <c r="T90" s="180">
        <f ca="1"/>
        <v>-65</v>
      </c>
      <c r="U90" s="42"/>
      <c r="V90" s="175" t="s">
        <v>473</v>
      </c>
      <c r="W90" s="181">
        <v>-40</v>
      </c>
      <c r="X90" s="182"/>
      <c r="Y90" s="182"/>
      <c r="Z90" s="183"/>
      <c r="AA90" s="42"/>
      <c r="AB90" s="178" t="s">
        <v>473</v>
      </c>
      <c r="AC90" s="179">
        <v>-65</v>
      </c>
      <c r="AD90" s="184"/>
      <c r="AE90" s="184"/>
      <c r="AF90" s="185"/>
      <c r="AG90" s="42"/>
      <c r="AH90" s="175" t="s">
        <v>473</v>
      </c>
      <c r="AI90" s="181">
        <v>-65</v>
      </c>
      <c r="AJ90" s="182"/>
      <c r="AK90" s="182"/>
      <c r="AL90" s="183">
        <v>-65</v>
      </c>
      <c r="AM90" s="42"/>
      <c r="AN90" s="178" t="s">
        <v>473</v>
      </c>
      <c r="AO90" s="179">
        <v>-65</v>
      </c>
      <c r="AP90" s="179">
        <v>-65</v>
      </c>
      <c r="AQ90" s="179"/>
      <c r="AR90" s="180">
        <v>-65</v>
      </c>
      <c r="AT90" s="178" t="s">
        <v>473</v>
      </c>
      <c r="AU90" s="244">
        <f>VLOOKUP($AT90,[1]Scn1!Scn1_Q1_LR,MATCH(AU$6,[1]!Scn_CH,0),0)</f>
        <v>0</v>
      </c>
      <c r="AV90" s="244">
        <f>VLOOKUP($AT90,[1]Scn1!Scn1_Q1_LR,MATCH(AV$6,[1]!Scn_CH,0),0)</f>
        <v>0</v>
      </c>
      <c r="AW90" s="244">
        <f>VLOOKUP($AT90,[1]Scn1!Scn1_Q1_LR,MATCH(AW$6,[1]!Scn_CH,0),0)</f>
        <v>0</v>
      </c>
      <c r="AX90" s="180">
        <f>VLOOKUP($AT90,[1]Scn1!Scn1_Q1_LR,MATCH(AX$6,[1]!Scn_CH,0),0)</f>
        <v>0</v>
      </c>
      <c r="AZ90" s="238" t="s">
        <v>473</v>
      </c>
      <c r="BA90" s="239"/>
      <c r="BB90" s="239"/>
      <c r="BC90" s="239"/>
      <c r="BD90" s="240"/>
      <c r="BF90" s="238" t="s">
        <v>473</v>
      </c>
      <c r="BG90" s="239"/>
      <c r="BH90" s="239"/>
      <c r="BI90" s="239"/>
      <c r="BJ90" s="240"/>
    </row>
    <row r="91" spans="3:62" outlineLevel="1" x14ac:dyDescent="0.2">
      <c r="C91" s="2">
        <v>85</v>
      </c>
      <c r="D91" s="178" t="s">
        <v>474</v>
      </c>
      <c r="E91" s="244">
        <f ca="1">IF(K91*Q91*E$112&lt;'Summary Results'!M$2,'Summary Results'!M$2/E$112,K91*Q91)</f>
        <v>-35</v>
      </c>
      <c r="F91" s="244">
        <f ca="1">IF(L91*R91*F$112&lt;'Summary Results'!N$2,'Summary Results'!N$2/F$112,L91*R91)</f>
        <v>-65</v>
      </c>
      <c r="G91" s="244">
        <f ca="1">IF(M91*S91*G$112&lt;'Summary Results'!O$2,'Summary Results'!O$2/G$112,M91*S91)</f>
        <v>0</v>
      </c>
      <c r="H91" s="180">
        <f ca="1">IF(N91*T91*H$112&lt;'Summary Results'!P$2,'Summary Results'!P$2/H$112,N91*T91)</f>
        <v>-40</v>
      </c>
      <c r="I91" s="42"/>
      <c r="J91" s="175" t="s">
        <v>474</v>
      </c>
      <c r="K91" s="176">
        <f t="shared" ca="1" si="2"/>
        <v>1</v>
      </c>
      <c r="L91" s="176">
        <f t="shared" ca="1" si="2"/>
        <v>1</v>
      </c>
      <c r="M91" s="176">
        <f t="shared" ca="1" si="2"/>
        <v>1</v>
      </c>
      <c r="N91" s="177">
        <f t="shared" ca="1" si="2"/>
        <v>1</v>
      </c>
      <c r="O91" s="42"/>
      <c r="P91" s="178" t="s">
        <v>474</v>
      </c>
      <c r="Q91" s="179">
        <f ca="1"/>
        <v>-35</v>
      </c>
      <c r="R91" s="179">
        <f ca="1"/>
        <v>-65</v>
      </c>
      <c r="S91" s="179">
        <f ca="1"/>
        <v>0</v>
      </c>
      <c r="T91" s="180">
        <f ca="1"/>
        <v>-40</v>
      </c>
      <c r="U91" s="42"/>
      <c r="V91" s="175" t="s">
        <v>474</v>
      </c>
      <c r="W91" s="181">
        <v>-35</v>
      </c>
      <c r="X91" s="182"/>
      <c r="Y91" s="182"/>
      <c r="Z91" s="183"/>
      <c r="AA91" s="42"/>
      <c r="AB91" s="178" t="s">
        <v>474</v>
      </c>
      <c r="AC91" s="179">
        <v>-35</v>
      </c>
      <c r="AD91" s="184"/>
      <c r="AE91" s="184"/>
      <c r="AF91" s="185"/>
      <c r="AG91" s="42"/>
      <c r="AH91" s="175" t="s">
        <v>474</v>
      </c>
      <c r="AI91" s="181">
        <v>-35</v>
      </c>
      <c r="AJ91" s="182"/>
      <c r="AK91" s="182"/>
      <c r="AL91" s="183">
        <v>-40</v>
      </c>
      <c r="AM91" s="42"/>
      <c r="AN91" s="178" t="s">
        <v>474</v>
      </c>
      <c r="AO91" s="179">
        <v>-35</v>
      </c>
      <c r="AP91" s="179">
        <v>-65</v>
      </c>
      <c r="AQ91" s="179"/>
      <c r="AR91" s="180">
        <v>-40</v>
      </c>
      <c r="AT91" s="178" t="s">
        <v>474</v>
      </c>
      <c r="AU91" s="244">
        <f>VLOOKUP($AT91,[1]Scn1!Scn1_Q1_LR,MATCH(AU$6,[1]!Scn_CH,0),0)</f>
        <v>0</v>
      </c>
      <c r="AV91" s="244">
        <f>VLOOKUP($AT91,[1]Scn1!Scn1_Q1_LR,MATCH(AV$6,[1]!Scn_CH,0),0)</f>
        <v>0</v>
      </c>
      <c r="AW91" s="244">
        <f>VLOOKUP($AT91,[1]Scn1!Scn1_Q1_LR,MATCH(AW$6,[1]!Scn_CH,0),0)</f>
        <v>0</v>
      </c>
      <c r="AX91" s="180">
        <f>VLOOKUP($AT91,[1]Scn1!Scn1_Q1_LR,MATCH(AX$6,[1]!Scn_CH,0),0)</f>
        <v>0</v>
      </c>
      <c r="AZ91" s="238" t="s">
        <v>474</v>
      </c>
      <c r="BA91" s="239"/>
      <c r="BB91" s="239"/>
      <c r="BC91" s="239"/>
      <c r="BD91" s="240"/>
      <c r="BF91" s="238" t="s">
        <v>474</v>
      </c>
      <c r="BG91" s="239"/>
      <c r="BH91" s="239"/>
      <c r="BI91" s="239"/>
      <c r="BJ91" s="240"/>
    </row>
    <row r="92" spans="3:62" outlineLevel="1" x14ac:dyDescent="0.2">
      <c r="C92" s="2">
        <v>86</v>
      </c>
      <c r="D92" s="178" t="s">
        <v>78</v>
      </c>
      <c r="E92" s="244">
        <f ca="1">IF(K92*Q92*E$112&lt;'Summary Results'!M$2,'Summary Results'!M$2/E$112,K92*Q92)</f>
        <v>-35</v>
      </c>
      <c r="F92" s="244">
        <f ca="1">IF(L92*R92*F$112&lt;'Summary Results'!N$2,'Summary Results'!N$2/F$112,L92*R92)</f>
        <v>-65</v>
      </c>
      <c r="G92" s="244">
        <f ca="1">IF(M92*S92*G$112&lt;'Summary Results'!O$2,'Summary Results'!O$2/G$112,M92*S92)</f>
        <v>0</v>
      </c>
      <c r="H92" s="180">
        <f ca="1">IF(N92*T92*H$112&lt;'Summary Results'!P$2,'Summary Results'!P$2/H$112,N92*T92)</f>
        <v>-40</v>
      </c>
      <c r="I92" s="42"/>
      <c r="J92" s="175" t="s">
        <v>78</v>
      </c>
      <c r="K92" s="176">
        <f t="shared" ca="1" si="2"/>
        <v>1</v>
      </c>
      <c r="L92" s="176">
        <f t="shared" ca="1" si="2"/>
        <v>1</v>
      </c>
      <c r="M92" s="176">
        <f t="shared" ca="1" si="2"/>
        <v>1</v>
      </c>
      <c r="N92" s="177">
        <f t="shared" ca="1" si="2"/>
        <v>1</v>
      </c>
      <c r="O92" s="42"/>
      <c r="P92" s="178" t="s">
        <v>78</v>
      </c>
      <c r="Q92" s="179">
        <f ca="1"/>
        <v>-35</v>
      </c>
      <c r="R92" s="179">
        <f ca="1"/>
        <v>-65</v>
      </c>
      <c r="S92" s="179">
        <f ca="1"/>
        <v>0</v>
      </c>
      <c r="T92" s="180">
        <f ca="1"/>
        <v>-40</v>
      </c>
      <c r="U92" s="42"/>
      <c r="V92" s="175" t="s">
        <v>78</v>
      </c>
      <c r="W92" s="181">
        <v>-35</v>
      </c>
      <c r="X92" s="182"/>
      <c r="Y92" s="182"/>
      <c r="Z92" s="183"/>
      <c r="AA92" s="42"/>
      <c r="AB92" s="178" t="s">
        <v>78</v>
      </c>
      <c r="AC92" s="179">
        <v>-35</v>
      </c>
      <c r="AD92" s="184"/>
      <c r="AE92" s="184"/>
      <c r="AF92" s="185"/>
      <c r="AG92" s="42"/>
      <c r="AH92" s="175" t="s">
        <v>78</v>
      </c>
      <c r="AI92" s="181">
        <v>-35</v>
      </c>
      <c r="AJ92" s="182"/>
      <c r="AK92" s="182"/>
      <c r="AL92" s="183">
        <v>-40</v>
      </c>
      <c r="AM92" s="42"/>
      <c r="AN92" s="178" t="s">
        <v>78</v>
      </c>
      <c r="AO92" s="179">
        <v>-35</v>
      </c>
      <c r="AP92" s="179">
        <v>-65</v>
      </c>
      <c r="AQ92" s="179"/>
      <c r="AR92" s="180">
        <v>-40</v>
      </c>
      <c r="AT92" s="178" t="s">
        <v>78</v>
      </c>
      <c r="AU92" s="244">
        <f>VLOOKUP($AT92,[1]Scn1!Scn1_Q1_LR,MATCH(AU$6,[1]!Scn_CH,0),0)</f>
        <v>0</v>
      </c>
      <c r="AV92" s="244">
        <f>VLOOKUP($AT92,[1]Scn1!Scn1_Q1_LR,MATCH(AV$6,[1]!Scn_CH,0),0)</f>
        <v>0</v>
      </c>
      <c r="AW92" s="244">
        <f>VLOOKUP($AT92,[1]Scn1!Scn1_Q1_LR,MATCH(AW$6,[1]!Scn_CH,0),0)</f>
        <v>0</v>
      </c>
      <c r="AX92" s="180">
        <f>VLOOKUP($AT92,[1]Scn1!Scn1_Q1_LR,MATCH(AX$6,[1]!Scn_CH,0),0)</f>
        <v>0</v>
      </c>
      <c r="AZ92" s="238" t="s">
        <v>78</v>
      </c>
      <c r="BA92" s="239"/>
      <c r="BB92" s="239"/>
      <c r="BC92" s="239"/>
      <c r="BD92" s="240"/>
      <c r="BF92" s="238" t="s">
        <v>78</v>
      </c>
      <c r="BG92" s="239"/>
      <c r="BH92" s="239"/>
      <c r="BI92" s="239"/>
      <c r="BJ92" s="240"/>
    </row>
    <row r="93" spans="3:62" outlineLevel="1" x14ac:dyDescent="0.2">
      <c r="C93" s="2">
        <v>87</v>
      </c>
      <c r="D93" s="178" t="s">
        <v>79</v>
      </c>
      <c r="E93" s="244">
        <f ca="1">IF(K93*Q93*E$112&lt;'Summary Results'!M$2,'Summary Results'!M$2/E$112,K93*Q93)</f>
        <v>25</v>
      </c>
      <c r="F93" s="244">
        <f ca="1">IF(L93*R93*F$112&lt;'Summary Results'!N$2,'Summary Results'!N$2/F$112,L93*R93)</f>
        <v>-65</v>
      </c>
      <c r="G93" s="244">
        <f ca="1">IF(M93*S93*G$112&lt;'Summary Results'!O$2,'Summary Results'!O$2/G$112,M93*S93)</f>
        <v>0</v>
      </c>
      <c r="H93" s="180">
        <f ca="1">IF(N93*T93*H$112&lt;'Summary Results'!P$2,'Summary Results'!P$2/H$112,N93*T93)</f>
        <v>-40</v>
      </c>
      <c r="I93" s="42"/>
      <c r="J93" s="175" t="s">
        <v>79</v>
      </c>
      <c r="K93" s="176">
        <f t="shared" ca="1" si="2"/>
        <v>1</v>
      </c>
      <c r="L93" s="176">
        <f t="shared" ca="1" si="2"/>
        <v>1</v>
      </c>
      <c r="M93" s="176">
        <f t="shared" ca="1" si="2"/>
        <v>1</v>
      </c>
      <c r="N93" s="177">
        <f t="shared" ca="1" si="2"/>
        <v>1</v>
      </c>
      <c r="O93" s="42"/>
      <c r="P93" s="178" t="s">
        <v>79</v>
      </c>
      <c r="Q93" s="179">
        <f ca="1"/>
        <v>25</v>
      </c>
      <c r="R93" s="179">
        <f ca="1"/>
        <v>-65</v>
      </c>
      <c r="S93" s="179">
        <f ca="1"/>
        <v>0</v>
      </c>
      <c r="T93" s="180">
        <f ca="1"/>
        <v>-40</v>
      </c>
      <c r="U93" s="42"/>
      <c r="V93" s="175" t="s">
        <v>79</v>
      </c>
      <c r="W93" s="181">
        <v>25</v>
      </c>
      <c r="X93" s="182"/>
      <c r="Y93" s="182"/>
      <c r="Z93" s="183"/>
      <c r="AA93" s="42"/>
      <c r="AB93" s="178" t="s">
        <v>79</v>
      </c>
      <c r="AC93" s="179">
        <v>25</v>
      </c>
      <c r="AD93" s="184"/>
      <c r="AE93" s="184"/>
      <c r="AF93" s="185"/>
      <c r="AG93" s="42"/>
      <c r="AH93" s="175" t="s">
        <v>79</v>
      </c>
      <c r="AI93" s="181">
        <v>25</v>
      </c>
      <c r="AJ93" s="182"/>
      <c r="AK93" s="182"/>
      <c r="AL93" s="183">
        <v>-40</v>
      </c>
      <c r="AM93" s="42"/>
      <c r="AN93" s="178" t="s">
        <v>79</v>
      </c>
      <c r="AO93" s="179">
        <v>25</v>
      </c>
      <c r="AP93" s="179">
        <v>-65</v>
      </c>
      <c r="AQ93" s="179"/>
      <c r="AR93" s="180">
        <v>-40</v>
      </c>
      <c r="AT93" s="178" t="s">
        <v>79</v>
      </c>
      <c r="AU93" s="244">
        <f>VLOOKUP($AT93,[1]Scn1!Scn1_Q1_LR,MATCH(AU$6,[1]!Scn_CH,0),0)</f>
        <v>0</v>
      </c>
      <c r="AV93" s="244">
        <f>VLOOKUP($AT93,[1]Scn1!Scn1_Q1_LR,MATCH(AV$6,[1]!Scn_CH,0),0)</f>
        <v>0</v>
      </c>
      <c r="AW93" s="244">
        <f>VLOOKUP($AT93,[1]Scn1!Scn1_Q1_LR,MATCH(AW$6,[1]!Scn_CH,0),0)</f>
        <v>0</v>
      </c>
      <c r="AX93" s="180">
        <f>VLOOKUP($AT93,[1]Scn1!Scn1_Q1_LR,MATCH(AX$6,[1]!Scn_CH,0),0)</f>
        <v>0</v>
      </c>
      <c r="AZ93" s="238" t="s">
        <v>79</v>
      </c>
      <c r="BA93" s="239"/>
      <c r="BB93" s="239"/>
      <c r="BC93" s="239"/>
      <c r="BD93" s="240"/>
      <c r="BF93" s="238" t="s">
        <v>79</v>
      </c>
      <c r="BG93" s="239"/>
      <c r="BH93" s="239"/>
      <c r="BI93" s="239"/>
      <c r="BJ93" s="240"/>
    </row>
    <row r="94" spans="3:62" outlineLevel="1" x14ac:dyDescent="0.2">
      <c r="C94" s="2">
        <v>88</v>
      </c>
      <c r="D94" s="178" t="s">
        <v>475</v>
      </c>
      <c r="E94" s="244">
        <f ca="1">IF(K94*Q94*E$112&lt;'Summary Results'!M$2,'Summary Results'!M$2/E$112,K94*Q94)</f>
        <v>0</v>
      </c>
      <c r="F94" s="244">
        <f ca="1">IF(L94*R94*F$112&lt;'Summary Results'!N$2,'Summary Results'!N$2/F$112,L94*R94)</f>
        <v>-65</v>
      </c>
      <c r="G94" s="244">
        <f ca="1">IF(M94*S94*G$112&lt;'Summary Results'!O$2,'Summary Results'!O$2/G$112,M94*S94)</f>
        <v>0</v>
      </c>
      <c r="H94" s="180">
        <f ca="1">IF(N94*T94*H$112&lt;'Summary Results'!P$2,'Summary Results'!P$2/H$112,N94*T94)</f>
        <v>-40</v>
      </c>
      <c r="I94" s="42"/>
      <c r="J94" s="175" t="s">
        <v>475</v>
      </c>
      <c r="K94" s="176">
        <f t="shared" ca="1" si="2"/>
        <v>1</v>
      </c>
      <c r="L94" s="176">
        <f t="shared" ca="1" si="2"/>
        <v>1</v>
      </c>
      <c r="M94" s="176">
        <f t="shared" ca="1" si="2"/>
        <v>1</v>
      </c>
      <c r="N94" s="177">
        <f t="shared" ca="1" si="2"/>
        <v>1</v>
      </c>
      <c r="O94" s="42"/>
      <c r="P94" s="178" t="s">
        <v>475</v>
      </c>
      <c r="Q94" s="179">
        <f ca="1"/>
        <v>0</v>
      </c>
      <c r="R94" s="179">
        <f ca="1"/>
        <v>-65</v>
      </c>
      <c r="S94" s="179">
        <f ca="1"/>
        <v>0</v>
      </c>
      <c r="T94" s="180">
        <f ca="1"/>
        <v>-40</v>
      </c>
      <c r="U94" s="42"/>
      <c r="V94" s="175" t="s">
        <v>475</v>
      </c>
      <c r="W94" s="181"/>
      <c r="X94" s="182"/>
      <c r="Y94" s="182"/>
      <c r="Z94" s="183"/>
      <c r="AA94" s="42"/>
      <c r="AB94" s="178" t="s">
        <v>475</v>
      </c>
      <c r="AC94" s="179"/>
      <c r="AD94" s="184"/>
      <c r="AE94" s="184"/>
      <c r="AF94" s="185"/>
      <c r="AG94" s="42"/>
      <c r="AH94" s="175" t="s">
        <v>475</v>
      </c>
      <c r="AI94" s="181"/>
      <c r="AJ94" s="182"/>
      <c r="AK94" s="182"/>
      <c r="AL94" s="183">
        <v>-40</v>
      </c>
      <c r="AM94" s="42"/>
      <c r="AN94" s="178" t="s">
        <v>475</v>
      </c>
      <c r="AO94" s="179"/>
      <c r="AP94" s="179">
        <v>-65</v>
      </c>
      <c r="AQ94" s="179"/>
      <c r="AR94" s="180">
        <v>-40</v>
      </c>
      <c r="AT94" s="178" t="s">
        <v>475</v>
      </c>
      <c r="AU94" s="244">
        <f>VLOOKUP($AT94,[1]Scn1!Scn1_Q1_LR,MATCH(AU$6,[1]!Scn_CH,0),0)</f>
        <v>0</v>
      </c>
      <c r="AV94" s="244">
        <f>VLOOKUP($AT94,[1]Scn1!Scn1_Q1_LR,MATCH(AV$6,[1]!Scn_CH,0),0)</f>
        <v>0</v>
      </c>
      <c r="AW94" s="244">
        <f>VLOOKUP($AT94,[1]Scn1!Scn1_Q1_LR,MATCH(AW$6,[1]!Scn_CH,0),0)</f>
        <v>0</v>
      </c>
      <c r="AX94" s="180">
        <f>VLOOKUP($AT94,[1]Scn1!Scn1_Q1_LR,MATCH(AX$6,[1]!Scn_CH,0),0)</f>
        <v>0</v>
      </c>
      <c r="AZ94" s="238" t="s">
        <v>475</v>
      </c>
      <c r="BA94" s="239"/>
      <c r="BB94" s="239"/>
      <c r="BC94" s="239"/>
      <c r="BD94" s="240"/>
      <c r="BF94" s="238" t="s">
        <v>475</v>
      </c>
      <c r="BG94" s="239"/>
      <c r="BH94" s="239"/>
      <c r="BI94" s="239"/>
      <c r="BJ94" s="240"/>
    </row>
    <row r="95" spans="3:62" outlineLevel="1" x14ac:dyDescent="0.2">
      <c r="C95" s="2">
        <v>89</v>
      </c>
      <c r="D95" s="178" t="s">
        <v>75</v>
      </c>
      <c r="E95" s="244">
        <f ca="1">IF(K95*Q95*E$112&lt;'Summary Results'!M$2,'Summary Results'!M$2/E$112,K95*Q95)</f>
        <v>0</v>
      </c>
      <c r="F95" s="244">
        <f ca="1">IF(L95*R95*F$112&lt;'Summary Results'!N$2,'Summary Results'!N$2/F$112,L95*R95)</f>
        <v>-65</v>
      </c>
      <c r="G95" s="244">
        <f ca="1">IF(M95*S95*G$112&lt;'Summary Results'!O$2,'Summary Results'!O$2/G$112,M95*S95)</f>
        <v>0</v>
      </c>
      <c r="H95" s="180">
        <f ca="1">IF(N95*T95*H$112&lt;'Summary Results'!P$2,'Summary Results'!P$2/H$112,N95*T95)</f>
        <v>-40</v>
      </c>
      <c r="I95" s="42"/>
      <c r="J95" s="175" t="s">
        <v>75</v>
      </c>
      <c r="K95" s="176">
        <f t="shared" ca="1" si="2"/>
        <v>1</v>
      </c>
      <c r="L95" s="176">
        <f t="shared" ca="1" si="2"/>
        <v>1</v>
      </c>
      <c r="M95" s="176">
        <f t="shared" ca="1" si="2"/>
        <v>1</v>
      </c>
      <c r="N95" s="177">
        <f t="shared" ca="1" si="2"/>
        <v>1</v>
      </c>
      <c r="O95" s="42"/>
      <c r="P95" s="178" t="s">
        <v>75</v>
      </c>
      <c r="Q95" s="179">
        <f ca="1"/>
        <v>0</v>
      </c>
      <c r="R95" s="179">
        <f ca="1"/>
        <v>-65</v>
      </c>
      <c r="S95" s="179">
        <f ca="1"/>
        <v>0</v>
      </c>
      <c r="T95" s="180">
        <f ca="1"/>
        <v>-40</v>
      </c>
      <c r="U95" s="42"/>
      <c r="V95" s="175" t="s">
        <v>75</v>
      </c>
      <c r="W95" s="181"/>
      <c r="X95" s="182"/>
      <c r="Y95" s="182"/>
      <c r="Z95" s="183"/>
      <c r="AA95" s="42"/>
      <c r="AB95" s="178" t="s">
        <v>75</v>
      </c>
      <c r="AC95" s="179"/>
      <c r="AD95" s="184"/>
      <c r="AE95" s="184"/>
      <c r="AF95" s="185"/>
      <c r="AG95" s="42"/>
      <c r="AH95" s="175" t="s">
        <v>75</v>
      </c>
      <c r="AI95" s="181"/>
      <c r="AJ95" s="182"/>
      <c r="AK95" s="182"/>
      <c r="AL95" s="183">
        <v>-40</v>
      </c>
      <c r="AM95" s="42"/>
      <c r="AN95" s="178" t="s">
        <v>75</v>
      </c>
      <c r="AO95" s="179"/>
      <c r="AP95" s="179">
        <v>-65</v>
      </c>
      <c r="AQ95" s="179"/>
      <c r="AR95" s="180">
        <v>-40</v>
      </c>
      <c r="AT95" s="178" t="s">
        <v>75</v>
      </c>
      <c r="AU95" s="244">
        <f>VLOOKUP($AT95,[1]Scn1!Scn1_Q1_LR,MATCH(AU$6,[1]!Scn_CH,0),0)</f>
        <v>0</v>
      </c>
      <c r="AV95" s="244">
        <f>VLOOKUP($AT95,[1]Scn1!Scn1_Q1_LR,MATCH(AV$6,[1]!Scn_CH,0),0)</f>
        <v>0</v>
      </c>
      <c r="AW95" s="244">
        <f>VLOOKUP($AT95,[1]Scn1!Scn1_Q1_LR,MATCH(AW$6,[1]!Scn_CH,0),0)</f>
        <v>0</v>
      </c>
      <c r="AX95" s="180">
        <f>VLOOKUP($AT95,[1]Scn1!Scn1_Q1_LR,MATCH(AX$6,[1]!Scn_CH,0),0)</f>
        <v>0</v>
      </c>
      <c r="AZ95" s="238" t="s">
        <v>75</v>
      </c>
      <c r="BA95" s="239"/>
      <c r="BB95" s="239"/>
      <c r="BC95" s="239"/>
      <c r="BD95" s="240"/>
      <c r="BF95" s="238" t="s">
        <v>75</v>
      </c>
      <c r="BG95" s="239"/>
      <c r="BH95" s="239"/>
      <c r="BI95" s="239"/>
      <c r="BJ95" s="240"/>
    </row>
    <row r="96" spans="3:62" outlineLevel="1" x14ac:dyDescent="0.2">
      <c r="C96" s="2">
        <v>90</v>
      </c>
      <c r="D96" s="178" t="s">
        <v>80</v>
      </c>
      <c r="E96" s="244">
        <f ca="1">IF(K96*Q96*E$112&lt;'Summary Results'!M$2,'Summary Results'!M$2/E$112,K96*Q96)</f>
        <v>-5</v>
      </c>
      <c r="F96" s="244">
        <f ca="1">IF(L96*R96*F$112&lt;'Summary Results'!N$2,'Summary Results'!N$2/F$112,L96*R96)</f>
        <v>-65</v>
      </c>
      <c r="G96" s="244">
        <f ca="1">IF(M96*S96*G$112&lt;'Summary Results'!O$2,'Summary Results'!O$2/G$112,M96*S96)</f>
        <v>0</v>
      </c>
      <c r="H96" s="180">
        <f ca="1">IF(N96*T96*H$112&lt;'Summary Results'!P$2,'Summary Results'!P$2/H$112,N96*T96)</f>
        <v>-40</v>
      </c>
      <c r="I96" s="42"/>
      <c r="J96" s="175" t="s">
        <v>80</v>
      </c>
      <c r="K96" s="176">
        <f t="shared" ca="1" si="2"/>
        <v>1</v>
      </c>
      <c r="L96" s="176">
        <f t="shared" ca="1" si="2"/>
        <v>1</v>
      </c>
      <c r="M96" s="176">
        <f t="shared" ca="1" si="2"/>
        <v>1</v>
      </c>
      <c r="N96" s="177">
        <f t="shared" ca="1" si="2"/>
        <v>1</v>
      </c>
      <c r="O96" s="42"/>
      <c r="P96" s="178" t="s">
        <v>80</v>
      </c>
      <c r="Q96" s="179">
        <f ca="1"/>
        <v>-5</v>
      </c>
      <c r="R96" s="179">
        <f ca="1"/>
        <v>-65</v>
      </c>
      <c r="S96" s="179">
        <f ca="1"/>
        <v>0</v>
      </c>
      <c r="T96" s="180">
        <f ca="1"/>
        <v>-40</v>
      </c>
      <c r="U96" s="42"/>
      <c r="V96" s="175" t="s">
        <v>80</v>
      </c>
      <c r="W96" s="181">
        <v>-5</v>
      </c>
      <c r="X96" s="182"/>
      <c r="Y96" s="182"/>
      <c r="Z96" s="183"/>
      <c r="AA96" s="42"/>
      <c r="AB96" s="178" t="s">
        <v>80</v>
      </c>
      <c r="AC96" s="179">
        <v>-5</v>
      </c>
      <c r="AD96" s="184"/>
      <c r="AE96" s="184"/>
      <c r="AF96" s="185"/>
      <c r="AG96" s="42"/>
      <c r="AH96" s="175" t="s">
        <v>80</v>
      </c>
      <c r="AI96" s="181">
        <v>-5</v>
      </c>
      <c r="AJ96" s="182"/>
      <c r="AK96" s="182"/>
      <c r="AL96" s="183">
        <v>-40</v>
      </c>
      <c r="AM96" s="42"/>
      <c r="AN96" s="178" t="s">
        <v>80</v>
      </c>
      <c r="AO96" s="179">
        <v>-5</v>
      </c>
      <c r="AP96" s="179">
        <v>-65</v>
      </c>
      <c r="AQ96" s="179"/>
      <c r="AR96" s="180">
        <v>-40</v>
      </c>
      <c r="AT96" s="178" t="s">
        <v>80</v>
      </c>
      <c r="AU96" s="244">
        <f>VLOOKUP($AT96,[1]Scn1!Scn1_Q1_LR,MATCH(AU$6,[1]!Scn_CH,0),0)</f>
        <v>0</v>
      </c>
      <c r="AV96" s="244">
        <f>VLOOKUP($AT96,[1]Scn1!Scn1_Q1_LR,MATCH(AV$6,[1]!Scn_CH,0),0)</f>
        <v>0</v>
      </c>
      <c r="AW96" s="244">
        <f>VLOOKUP($AT96,[1]Scn1!Scn1_Q1_LR,MATCH(AW$6,[1]!Scn_CH,0),0)</f>
        <v>0</v>
      </c>
      <c r="AX96" s="180">
        <f>VLOOKUP($AT96,[1]Scn1!Scn1_Q1_LR,MATCH(AX$6,[1]!Scn_CH,0),0)</f>
        <v>0</v>
      </c>
      <c r="AZ96" s="238" t="s">
        <v>80</v>
      </c>
      <c r="BA96" s="239"/>
      <c r="BB96" s="239"/>
      <c r="BC96" s="239"/>
      <c r="BD96" s="240"/>
      <c r="BF96" s="238" t="s">
        <v>80</v>
      </c>
      <c r="BG96" s="239"/>
      <c r="BH96" s="239"/>
      <c r="BI96" s="239"/>
      <c r="BJ96" s="240"/>
    </row>
    <row r="97" spans="3:62" outlineLevel="1" x14ac:dyDescent="0.2">
      <c r="C97" s="2">
        <v>91</v>
      </c>
      <c r="D97" s="178" t="s">
        <v>81</v>
      </c>
      <c r="E97" s="244">
        <f ca="1">IF(K97*Q97*E$112&lt;'Summary Results'!M$2,'Summary Results'!M$2/E$112,K97*Q97)</f>
        <v>-5</v>
      </c>
      <c r="F97" s="244">
        <f ca="1">IF(L97*R97*F$112&lt;'Summary Results'!N$2,'Summary Results'!N$2/F$112,L97*R97)</f>
        <v>-65</v>
      </c>
      <c r="G97" s="244">
        <f ca="1">IF(M97*S97*G$112&lt;'Summary Results'!O$2,'Summary Results'!O$2/G$112,M97*S97)</f>
        <v>0</v>
      </c>
      <c r="H97" s="180">
        <f ca="1">IF(N97*T97*H$112&lt;'Summary Results'!P$2,'Summary Results'!P$2/H$112,N97*T97)</f>
        <v>-40</v>
      </c>
      <c r="I97" s="42"/>
      <c r="J97" s="175" t="s">
        <v>81</v>
      </c>
      <c r="K97" s="176">
        <f t="shared" ca="1" si="2"/>
        <v>1</v>
      </c>
      <c r="L97" s="176">
        <f t="shared" ca="1" si="2"/>
        <v>1</v>
      </c>
      <c r="M97" s="176">
        <f t="shared" ca="1" si="2"/>
        <v>1</v>
      </c>
      <c r="N97" s="177">
        <f t="shared" ca="1" si="2"/>
        <v>1</v>
      </c>
      <c r="O97" s="42"/>
      <c r="P97" s="178" t="s">
        <v>81</v>
      </c>
      <c r="Q97" s="179">
        <f ca="1"/>
        <v>-5</v>
      </c>
      <c r="R97" s="179">
        <f ca="1"/>
        <v>-65</v>
      </c>
      <c r="S97" s="179">
        <f ca="1"/>
        <v>0</v>
      </c>
      <c r="T97" s="180">
        <f ca="1"/>
        <v>-40</v>
      </c>
      <c r="U97" s="42"/>
      <c r="V97" s="175" t="s">
        <v>81</v>
      </c>
      <c r="W97" s="181">
        <v>-5</v>
      </c>
      <c r="X97" s="182"/>
      <c r="Y97" s="182"/>
      <c r="Z97" s="183"/>
      <c r="AA97" s="42"/>
      <c r="AB97" s="178" t="s">
        <v>81</v>
      </c>
      <c r="AC97" s="179">
        <v>-5</v>
      </c>
      <c r="AD97" s="184"/>
      <c r="AE97" s="184"/>
      <c r="AF97" s="185"/>
      <c r="AG97" s="42"/>
      <c r="AH97" s="175" t="s">
        <v>81</v>
      </c>
      <c r="AI97" s="181">
        <v>-5</v>
      </c>
      <c r="AJ97" s="182"/>
      <c r="AK97" s="182"/>
      <c r="AL97" s="183">
        <v>-40</v>
      </c>
      <c r="AM97" s="42"/>
      <c r="AN97" s="178" t="s">
        <v>81</v>
      </c>
      <c r="AO97" s="179">
        <v>-5</v>
      </c>
      <c r="AP97" s="179">
        <v>-65</v>
      </c>
      <c r="AQ97" s="179"/>
      <c r="AR97" s="180">
        <v>-40</v>
      </c>
      <c r="AT97" s="178" t="s">
        <v>81</v>
      </c>
      <c r="AU97" s="244">
        <f>VLOOKUP($AT97,[1]Scn1!Scn1_Q1_LR,MATCH(AU$6,[1]!Scn_CH,0),0)</f>
        <v>0</v>
      </c>
      <c r="AV97" s="244">
        <f>VLOOKUP($AT97,[1]Scn1!Scn1_Q1_LR,MATCH(AV$6,[1]!Scn_CH,0),0)</f>
        <v>0</v>
      </c>
      <c r="AW97" s="244">
        <f>VLOOKUP($AT97,[1]Scn1!Scn1_Q1_LR,MATCH(AW$6,[1]!Scn_CH,0),0)</f>
        <v>0</v>
      </c>
      <c r="AX97" s="180">
        <f>VLOOKUP($AT97,[1]Scn1!Scn1_Q1_LR,MATCH(AX$6,[1]!Scn_CH,0),0)</f>
        <v>0</v>
      </c>
      <c r="AZ97" s="238" t="s">
        <v>81</v>
      </c>
      <c r="BA97" s="239"/>
      <c r="BB97" s="239"/>
      <c r="BC97" s="239"/>
      <c r="BD97" s="240"/>
      <c r="BF97" s="238" t="s">
        <v>81</v>
      </c>
      <c r="BG97" s="239"/>
      <c r="BH97" s="239"/>
      <c r="BI97" s="239"/>
      <c r="BJ97" s="240"/>
    </row>
    <row r="98" spans="3:62" outlineLevel="1" x14ac:dyDescent="0.2">
      <c r="C98" s="2">
        <v>92</v>
      </c>
      <c r="D98" s="178" t="s">
        <v>82</v>
      </c>
      <c r="E98" s="244">
        <f ca="1">IF(K98*Q98*E$112&lt;'Summary Results'!M$2,'Summary Results'!M$2/E$112,K98*Q98)</f>
        <v>-5</v>
      </c>
      <c r="F98" s="244">
        <f ca="1">IF(L98*R98*F$112&lt;'Summary Results'!N$2,'Summary Results'!N$2/F$112,L98*R98)</f>
        <v>-65</v>
      </c>
      <c r="G98" s="244">
        <f ca="1">IF(M98*S98*G$112&lt;'Summary Results'!O$2,'Summary Results'!O$2/G$112,M98*S98)</f>
        <v>0</v>
      </c>
      <c r="H98" s="180">
        <f ca="1">IF(N98*T98*H$112&lt;'Summary Results'!P$2,'Summary Results'!P$2/H$112,N98*T98)</f>
        <v>-40</v>
      </c>
      <c r="I98" s="42"/>
      <c r="J98" s="175" t="s">
        <v>82</v>
      </c>
      <c r="K98" s="176">
        <f t="shared" ca="1" si="2"/>
        <v>1</v>
      </c>
      <c r="L98" s="176">
        <f t="shared" ca="1" si="2"/>
        <v>1</v>
      </c>
      <c r="M98" s="176">
        <f t="shared" ca="1" si="2"/>
        <v>1</v>
      </c>
      <c r="N98" s="177">
        <f t="shared" ca="1" si="2"/>
        <v>1</v>
      </c>
      <c r="O98" s="42"/>
      <c r="P98" s="178" t="s">
        <v>82</v>
      </c>
      <c r="Q98" s="179">
        <f ca="1"/>
        <v>-5</v>
      </c>
      <c r="R98" s="179">
        <f ca="1"/>
        <v>-65</v>
      </c>
      <c r="S98" s="179">
        <f ca="1"/>
        <v>0</v>
      </c>
      <c r="T98" s="180">
        <f ca="1"/>
        <v>-40</v>
      </c>
      <c r="U98" s="42"/>
      <c r="V98" s="175" t="s">
        <v>82</v>
      </c>
      <c r="W98" s="181"/>
      <c r="X98" s="182">
        <v>-65</v>
      </c>
      <c r="Y98" s="182"/>
      <c r="Z98" s="183">
        <v>-40</v>
      </c>
      <c r="AA98" s="42"/>
      <c r="AB98" s="178" t="s">
        <v>82</v>
      </c>
      <c r="AC98" s="179">
        <v>-5</v>
      </c>
      <c r="AD98" s="184">
        <v>-65</v>
      </c>
      <c r="AE98" s="184"/>
      <c r="AF98" s="185">
        <v>-40</v>
      </c>
      <c r="AG98" s="42"/>
      <c r="AH98" s="175" t="s">
        <v>82</v>
      </c>
      <c r="AI98" s="181">
        <v>-5</v>
      </c>
      <c r="AJ98" s="182">
        <v>-65</v>
      </c>
      <c r="AK98" s="182"/>
      <c r="AL98" s="183">
        <v>-40</v>
      </c>
      <c r="AM98" s="42"/>
      <c r="AN98" s="178" t="s">
        <v>82</v>
      </c>
      <c r="AO98" s="179">
        <v>-5</v>
      </c>
      <c r="AP98" s="179">
        <v>-65</v>
      </c>
      <c r="AQ98" s="179"/>
      <c r="AR98" s="180">
        <v>-40</v>
      </c>
      <c r="AT98" s="178" t="s">
        <v>82</v>
      </c>
      <c r="AU98" s="244">
        <f>VLOOKUP($AT98,[1]Scn1!Scn1_Q1_LR,MATCH(AU$6,[1]!Scn_CH,0),0)</f>
        <v>0</v>
      </c>
      <c r="AV98" s="244">
        <f>VLOOKUP($AT98,[1]Scn1!Scn1_Q1_LR,MATCH(AV$6,[1]!Scn_CH,0),0)</f>
        <v>0</v>
      </c>
      <c r="AW98" s="244">
        <f>VLOOKUP($AT98,[1]Scn1!Scn1_Q1_LR,MATCH(AW$6,[1]!Scn_CH,0),0)</f>
        <v>0</v>
      </c>
      <c r="AX98" s="180">
        <f>VLOOKUP($AT98,[1]Scn1!Scn1_Q1_LR,MATCH(AX$6,[1]!Scn_CH,0),0)</f>
        <v>0</v>
      </c>
      <c r="AZ98" s="238" t="s">
        <v>82</v>
      </c>
      <c r="BA98" s="239"/>
      <c r="BB98" s="239"/>
      <c r="BC98" s="239"/>
      <c r="BD98" s="240"/>
      <c r="BF98" s="238" t="s">
        <v>82</v>
      </c>
      <c r="BG98" s="239"/>
      <c r="BH98" s="239"/>
      <c r="BI98" s="239"/>
      <c r="BJ98" s="240"/>
    </row>
    <row r="99" spans="3:62" outlineLevel="1" x14ac:dyDescent="0.2">
      <c r="C99" s="2">
        <v>93</v>
      </c>
      <c r="D99" s="178" t="s">
        <v>83</v>
      </c>
      <c r="E99" s="244">
        <f ca="1">IF(K99*Q99*E$112&lt;'Summary Results'!M$2,'Summary Results'!M$2/E$112,K99*Q99)</f>
        <v>-25</v>
      </c>
      <c r="F99" s="244">
        <f ca="1">IF(L99*R99*F$112&lt;'Summary Results'!N$2,'Summary Results'!N$2/F$112,L99*R99)</f>
        <v>-65</v>
      </c>
      <c r="G99" s="244">
        <f ca="1">IF(M99*S99*G$112&lt;'Summary Results'!O$2,'Summary Results'!O$2/G$112,M99*S99)</f>
        <v>0</v>
      </c>
      <c r="H99" s="180">
        <f ca="1">IF(N99*T99*H$112&lt;'Summary Results'!P$2,'Summary Results'!P$2/H$112,N99*T99)</f>
        <v>-40</v>
      </c>
      <c r="I99" s="42"/>
      <c r="J99" s="175" t="s">
        <v>83</v>
      </c>
      <c r="K99" s="176">
        <f t="shared" ca="1" si="2"/>
        <v>1</v>
      </c>
      <c r="L99" s="176">
        <f t="shared" ca="1" si="2"/>
        <v>1</v>
      </c>
      <c r="M99" s="176">
        <f t="shared" ca="1" si="2"/>
        <v>1</v>
      </c>
      <c r="N99" s="177">
        <f t="shared" ca="1" si="2"/>
        <v>1</v>
      </c>
      <c r="O99" s="42"/>
      <c r="P99" s="178" t="s">
        <v>83</v>
      </c>
      <c r="Q99" s="179">
        <f ca="1"/>
        <v>-25</v>
      </c>
      <c r="R99" s="179">
        <f ca="1"/>
        <v>-65</v>
      </c>
      <c r="S99" s="179">
        <f ca="1"/>
        <v>0</v>
      </c>
      <c r="T99" s="180">
        <f ca="1"/>
        <v>-40</v>
      </c>
      <c r="U99" s="42"/>
      <c r="V99" s="175" t="s">
        <v>83</v>
      </c>
      <c r="W99" s="181">
        <v>-25</v>
      </c>
      <c r="X99" s="182"/>
      <c r="Y99" s="182"/>
      <c r="Z99" s="183"/>
      <c r="AA99" s="42"/>
      <c r="AB99" s="178" t="s">
        <v>83</v>
      </c>
      <c r="AC99" s="179">
        <v>-25</v>
      </c>
      <c r="AD99" s="184"/>
      <c r="AE99" s="184"/>
      <c r="AF99" s="185"/>
      <c r="AG99" s="42"/>
      <c r="AH99" s="175" t="s">
        <v>83</v>
      </c>
      <c r="AI99" s="181">
        <v>-25</v>
      </c>
      <c r="AJ99" s="182"/>
      <c r="AK99" s="182"/>
      <c r="AL99" s="183">
        <v>-40</v>
      </c>
      <c r="AM99" s="42"/>
      <c r="AN99" s="178" t="s">
        <v>83</v>
      </c>
      <c r="AO99" s="179">
        <v>-25</v>
      </c>
      <c r="AP99" s="179">
        <v>-65</v>
      </c>
      <c r="AQ99" s="179"/>
      <c r="AR99" s="180">
        <v>-40</v>
      </c>
      <c r="AT99" s="178" t="s">
        <v>83</v>
      </c>
      <c r="AU99" s="244">
        <f>VLOOKUP($AT99,[1]Scn1!Scn1_Q1_LR,MATCH(AU$6,[1]!Scn_CH,0),0)</f>
        <v>0</v>
      </c>
      <c r="AV99" s="244">
        <f>VLOOKUP($AT99,[1]Scn1!Scn1_Q1_LR,MATCH(AV$6,[1]!Scn_CH,0),0)</f>
        <v>0</v>
      </c>
      <c r="AW99" s="244">
        <f>VLOOKUP($AT99,[1]Scn1!Scn1_Q1_LR,MATCH(AW$6,[1]!Scn_CH,0),0)</f>
        <v>0</v>
      </c>
      <c r="AX99" s="180">
        <f>VLOOKUP($AT99,[1]Scn1!Scn1_Q1_LR,MATCH(AX$6,[1]!Scn_CH,0),0)</f>
        <v>0</v>
      </c>
      <c r="AZ99" s="238" t="s">
        <v>83</v>
      </c>
      <c r="BA99" s="239"/>
      <c r="BB99" s="239"/>
      <c r="BC99" s="239"/>
      <c r="BD99" s="240"/>
      <c r="BF99" s="238" t="s">
        <v>83</v>
      </c>
      <c r="BG99" s="239"/>
      <c r="BH99" s="239"/>
      <c r="BI99" s="239"/>
      <c r="BJ99" s="240"/>
    </row>
    <row r="100" spans="3:62" outlineLevel="1" x14ac:dyDescent="0.2">
      <c r="C100" s="2">
        <v>94</v>
      </c>
      <c r="D100" s="178" t="s">
        <v>84</v>
      </c>
      <c r="E100" s="244">
        <f ca="1">IF(K100*Q100*E$112&lt;'Summary Results'!M$2,'Summary Results'!M$2/E$112,K100*Q100)</f>
        <v>-60</v>
      </c>
      <c r="F100" s="244">
        <f ca="1">IF(L100*R100*F$112&lt;'Summary Results'!N$2,'Summary Results'!N$2/F$112,L100*R100)</f>
        <v>-65</v>
      </c>
      <c r="G100" s="244">
        <f ca="1">IF(M100*S100*G$112&lt;'Summary Results'!O$2,'Summary Results'!O$2/G$112,M100*S100)</f>
        <v>0</v>
      </c>
      <c r="H100" s="180">
        <f ca="1">IF(N100*T100*H$112&lt;'Summary Results'!P$2,'Summary Results'!P$2/H$112,N100*T100)</f>
        <v>-60</v>
      </c>
      <c r="I100" s="42"/>
      <c r="J100" s="175" t="s">
        <v>84</v>
      </c>
      <c r="K100" s="176">
        <f t="shared" ca="1" si="2"/>
        <v>1</v>
      </c>
      <c r="L100" s="176">
        <f t="shared" ca="1" si="2"/>
        <v>1</v>
      </c>
      <c r="M100" s="176">
        <f t="shared" ca="1" si="2"/>
        <v>1</v>
      </c>
      <c r="N100" s="177">
        <f t="shared" ca="1" si="2"/>
        <v>1</v>
      </c>
      <c r="O100" s="42"/>
      <c r="P100" s="178" t="s">
        <v>84</v>
      </c>
      <c r="Q100" s="179">
        <f ca="1"/>
        <v>-60</v>
      </c>
      <c r="R100" s="179">
        <f ca="1"/>
        <v>-65</v>
      </c>
      <c r="S100" s="179">
        <f ca="1"/>
        <v>0</v>
      </c>
      <c r="T100" s="180">
        <f ca="1"/>
        <v>-60</v>
      </c>
      <c r="U100" s="42"/>
      <c r="V100" s="175" t="s">
        <v>84</v>
      </c>
      <c r="W100" s="181">
        <v>-60</v>
      </c>
      <c r="X100" s="182"/>
      <c r="Y100" s="182"/>
      <c r="Z100" s="183"/>
      <c r="AA100" s="42"/>
      <c r="AB100" s="178" t="s">
        <v>84</v>
      </c>
      <c r="AC100" s="179">
        <v>-60</v>
      </c>
      <c r="AD100" s="184"/>
      <c r="AE100" s="184"/>
      <c r="AF100" s="185"/>
      <c r="AG100" s="42"/>
      <c r="AH100" s="175" t="s">
        <v>84</v>
      </c>
      <c r="AI100" s="181">
        <v>-60</v>
      </c>
      <c r="AJ100" s="182"/>
      <c r="AK100" s="182"/>
      <c r="AL100" s="183">
        <v>-60</v>
      </c>
      <c r="AM100" s="42"/>
      <c r="AN100" s="178" t="s">
        <v>84</v>
      </c>
      <c r="AO100" s="179">
        <v>-60</v>
      </c>
      <c r="AP100" s="179">
        <v>-65</v>
      </c>
      <c r="AQ100" s="179"/>
      <c r="AR100" s="180">
        <v>-60</v>
      </c>
      <c r="AT100" s="178" t="s">
        <v>84</v>
      </c>
      <c r="AU100" s="244">
        <f>VLOOKUP($AT100,[1]Scn1!Scn1_Q1_LR,MATCH(AU$6,[1]!Scn_CH,0),0)</f>
        <v>0</v>
      </c>
      <c r="AV100" s="244">
        <f>VLOOKUP($AT100,[1]Scn1!Scn1_Q1_LR,MATCH(AV$6,[1]!Scn_CH,0),0)</f>
        <v>0</v>
      </c>
      <c r="AW100" s="244">
        <f>VLOOKUP($AT100,[1]Scn1!Scn1_Q1_LR,MATCH(AW$6,[1]!Scn_CH,0),0)</f>
        <v>0</v>
      </c>
      <c r="AX100" s="180">
        <f>VLOOKUP($AT100,[1]Scn1!Scn1_Q1_LR,MATCH(AX$6,[1]!Scn_CH,0),0)</f>
        <v>0</v>
      </c>
      <c r="AZ100" s="238" t="s">
        <v>84</v>
      </c>
      <c r="BA100" s="239"/>
      <c r="BB100" s="239"/>
      <c r="BC100" s="239"/>
      <c r="BD100" s="240"/>
      <c r="BF100" s="238" t="s">
        <v>84</v>
      </c>
      <c r="BG100" s="239"/>
      <c r="BH100" s="239"/>
      <c r="BI100" s="239"/>
      <c r="BJ100" s="240"/>
    </row>
    <row r="101" spans="3:62" outlineLevel="1" x14ac:dyDescent="0.2">
      <c r="C101" s="2">
        <v>95</v>
      </c>
      <c r="D101" s="178" t="s">
        <v>85</v>
      </c>
      <c r="E101" s="244">
        <f ca="1">IF(K101*Q101*E$112&lt;'Summary Results'!M$2,'Summary Results'!M$2/E$112,K101*Q101)</f>
        <v>-50</v>
      </c>
      <c r="F101" s="244">
        <f ca="1">IF(L101*R101*F$112&lt;'Summary Results'!N$2,'Summary Results'!N$2/F$112,L101*R101)</f>
        <v>-65</v>
      </c>
      <c r="G101" s="244">
        <f ca="1">IF(M101*S101*G$112&lt;'Summary Results'!O$2,'Summary Results'!O$2/G$112,M101*S101)</f>
        <v>0</v>
      </c>
      <c r="H101" s="180">
        <f ca="1">IF(N101*T101*H$112&lt;'Summary Results'!P$2,'Summary Results'!P$2/H$112,N101*T101)</f>
        <v>-50</v>
      </c>
      <c r="I101" s="42"/>
      <c r="J101" s="175" t="s">
        <v>85</v>
      </c>
      <c r="K101" s="176">
        <f t="shared" ca="1" si="2"/>
        <v>1</v>
      </c>
      <c r="L101" s="176">
        <f t="shared" ca="1" si="2"/>
        <v>1</v>
      </c>
      <c r="M101" s="176">
        <f t="shared" ca="1" si="2"/>
        <v>1</v>
      </c>
      <c r="N101" s="177">
        <f t="shared" ca="1" si="2"/>
        <v>1</v>
      </c>
      <c r="O101" s="42"/>
      <c r="P101" s="178" t="s">
        <v>85</v>
      </c>
      <c r="Q101" s="179">
        <f ca="1"/>
        <v>-50</v>
      </c>
      <c r="R101" s="179">
        <f ca="1"/>
        <v>-65</v>
      </c>
      <c r="S101" s="179">
        <f ca="1"/>
        <v>0</v>
      </c>
      <c r="T101" s="180">
        <f ca="1"/>
        <v>-50</v>
      </c>
      <c r="U101" s="42"/>
      <c r="V101" s="175" t="s">
        <v>85</v>
      </c>
      <c r="W101" s="181"/>
      <c r="X101" s="182">
        <v>-65</v>
      </c>
      <c r="Y101" s="182"/>
      <c r="Z101" s="183"/>
      <c r="AA101" s="42"/>
      <c r="AB101" s="178" t="s">
        <v>85</v>
      </c>
      <c r="AC101" s="179">
        <v>-50</v>
      </c>
      <c r="AD101" s="184">
        <v>-65</v>
      </c>
      <c r="AE101" s="184"/>
      <c r="AF101" s="185"/>
      <c r="AG101" s="42"/>
      <c r="AH101" s="175" t="s">
        <v>85</v>
      </c>
      <c r="AI101" s="181">
        <v>-50</v>
      </c>
      <c r="AJ101" s="182">
        <v>-65</v>
      </c>
      <c r="AK101" s="182"/>
      <c r="AL101" s="183">
        <v>-50</v>
      </c>
      <c r="AM101" s="42"/>
      <c r="AN101" s="178" t="s">
        <v>85</v>
      </c>
      <c r="AO101" s="179">
        <v>-50</v>
      </c>
      <c r="AP101" s="179">
        <v>-65</v>
      </c>
      <c r="AQ101" s="179"/>
      <c r="AR101" s="180">
        <v>-50</v>
      </c>
      <c r="AT101" s="178" t="s">
        <v>85</v>
      </c>
      <c r="AU101" s="244">
        <f>VLOOKUP($AT101,[1]Scn1!Scn1_Q1_LR,MATCH(AU$6,[1]!Scn_CH,0),0)</f>
        <v>0</v>
      </c>
      <c r="AV101" s="244">
        <f>VLOOKUP($AT101,[1]Scn1!Scn1_Q1_LR,MATCH(AV$6,[1]!Scn_CH,0),0)</f>
        <v>0</v>
      </c>
      <c r="AW101" s="244">
        <f>VLOOKUP($AT101,[1]Scn1!Scn1_Q1_LR,MATCH(AW$6,[1]!Scn_CH,0),0)</f>
        <v>0</v>
      </c>
      <c r="AX101" s="180">
        <f>VLOOKUP($AT101,[1]Scn1!Scn1_Q1_LR,MATCH(AX$6,[1]!Scn_CH,0),0)</f>
        <v>0</v>
      </c>
      <c r="AZ101" s="238" t="s">
        <v>85</v>
      </c>
      <c r="BA101" s="239"/>
      <c r="BB101" s="239"/>
      <c r="BC101" s="239"/>
      <c r="BD101" s="240"/>
      <c r="BF101" s="238" t="s">
        <v>85</v>
      </c>
      <c r="BG101" s="239"/>
      <c r="BH101" s="239"/>
      <c r="BI101" s="239"/>
      <c r="BJ101" s="240"/>
    </row>
    <row r="102" spans="3:62" outlineLevel="1" x14ac:dyDescent="0.2">
      <c r="C102" s="2">
        <v>96</v>
      </c>
      <c r="D102" s="178" t="s">
        <v>476</v>
      </c>
      <c r="E102" s="244">
        <f ca="1">IF(K102*Q102*E$112&lt;'Summary Results'!M$2,'Summary Results'!M$2/E$112,K102*Q102)</f>
        <v>-25</v>
      </c>
      <c r="F102" s="244">
        <f ca="1">IF(L102*R102*F$112&lt;'Summary Results'!N$2,'Summary Results'!N$2/F$112,L102*R102)</f>
        <v>-65</v>
      </c>
      <c r="G102" s="244">
        <f ca="1">IF(M102*S102*G$112&lt;'Summary Results'!O$2,'Summary Results'!O$2/G$112,M102*S102)</f>
        <v>0</v>
      </c>
      <c r="H102" s="180">
        <f ca="1">IF(N102*T102*H$112&lt;'Summary Results'!P$2,'Summary Results'!P$2/H$112,N102*T102)</f>
        <v>-40</v>
      </c>
      <c r="I102" s="42"/>
      <c r="J102" s="175" t="s">
        <v>476</v>
      </c>
      <c r="K102" s="176">
        <f t="shared" ca="1" si="2"/>
        <v>1</v>
      </c>
      <c r="L102" s="176">
        <f t="shared" ca="1" si="2"/>
        <v>1</v>
      </c>
      <c r="M102" s="176">
        <f t="shared" ca="1" si="2"/>
        <v>1</v>
      </c>
      <c r="N102" s="177">
        <f t="shared" ca="1" si="2"/>
        <v>1</v>
      </c>
      <c r="O102" s="42"/>
      <c r="P102" s="178" t="s">
        <v>476</v>
      </c>
      <c r="Q102" s="179">
        <f ca="1"/>
        <v>-25</v>
      </c>
      <c r="R102" s="179">
        <f ca="1"/>
        <v>-65</v>
      </c>
      <c r="S102" s="179">
        <f ca="1"/>
        <v>0</v>
      </c>
      <c r="T102" s="180">
        <f ca="1"/>
        <v>-40</v>
      </c>
      <c r="U102" s="42"/>
      <c r="V102" s="175" t="s">
        <v>476</v>
      </c>
      <c r="W102" s="181">
        <v>-25</v>
      </c>
      <c r="X102" s="182"/>
      <c r="Y102" s="182"/>
      <c r="Z102" s="183"/>
      <c r="AA102" s="42"/>
      <c r="AB102" s="178" t="s">
        <v>476</v>
      </c>
      <c r="AC102" s="179">
        <v>-25</v>
      </c>
      <c r="AD102" s="184"/>
      <c r="AE102" s="184"/>
      <c r="AF102" s="185"/>
      <c r="AG102" s="42"/>
      <c r="AH102" s="175" t="s">
        <v>476</v>
      </c>
      <c r="AI102" s="181">
        <v>-25</v>
      </c>
      <c r="AJ102" s="182"/>
      <c r="AK102" s="182"/>
      <c r="AL102" s="183">
        <v>-40</v>
      </c>
      <c r="AM102" s="42"/>
      <c r="AN102" s="178" t="s">
        <v>476</v>
      </c>
      <c r="AO102" s="179">
        <v>-25</v>
      </c>
      <c r="AP102" s="179">
        <v>-65</v>
      </c>
      <c r="AQ102" s="179"/>
      <c r="AR102" s="180">
        <v>-40</v>
      </c>
      <c r="AT102" s="178" t="s">
        <v>476</v>
      </c>
      <c r="AU102" s="244">
        <f>VLOOKUP($AT102,[1]Scn1!Scn1_Q1_LR,MATCH(AU$6,[1]!Scn_CH,0),0)</f>
        <v>0</v>
      </c>
      <c r="AV102" s="244">
        <f>VLOOKUP($AT102,[1]Scn1!Scn1_Q1_LR,MATCH(AV$6,[1]!Scn_CH,0),0)</f>
        <v>0</v>
      </c>
      <c r="AW102" s="244">
        <f>VLOOKUP($AT102,[1]Scn1!Scn1_Q1_LR,MATCH(AW$6,[1]!Scn_CH,0),0)</f>
        <v>0</v>
      </c>
      <c r="AX102" s="180">
        <f>VLOOKUP($AT102,[1]Scn1!Scn1_Q1_LR,MATCH(AX$6,[1]!Scn_CH,0),0)</f>
        <v>0</v>
      </c>
      <c r="AZ102" s="238" t="s">
        <v>476</v>
      </c>
      <c r="BA102" s="239"/>
      <c r="BB102" s="239"/>
      <c r="BC102" s="239"/>
      <c r="BD102" s="240"/>
      <c r="BF102" s="238" t="s">
        <v>476</v>
      </c>
      <c r="BG102" s="239"/>
      <c r="BH102" s="239"/>
      <c r="BI102" s="239"/>
      <c r="BJ102" s="240"/>
    </row>
    <row r="103" spans="3:62" outlineLevel="1" x14ac:dyDescent="0.2">
      <c r="C103" s="2">
        <v>97</v>
      </c>
      <c r="D103" s="178" t="s">
        <v>86</v>
      </c>
      <c r="E103" s="244">
        <f ca="1">IF(K103*Q103*E$112&lt;'Summary Results'!M$2,'Summary Results'!M$2/E$112,K103*Q103)</f>
        <v>-10</v>
      </c>
      <c r="F103" s="244">
        <f ca="1">IF(L103*R103*F$112&lt;'Summary Results'!N$2,'Summary Results'!N$2/F$112,L103*R103)</f>
        <v>-65</v>
      </c>
      <c r="G103" s="244">
        <f ca="1">IF(M103*S103*G$112&lt;'Summary Results'!O$2,'Summary Results'!O$2/G$112,M103*S103)</f>
        <v>0</v>
      </c>
      <c r="H103" s="180">
        <f ca="1">IF(N103*T103*H$112&lt;'Summary Results'!P$2,'Summary Results'!P$2/H$112,N103*T103)</f>
        <v>-40</v>
      </c>
      <c r="I103" s="42"/>
      <c r="J103" s="175" t="s">
        <v>86</v>
      </c>
      <c r="K103" s="176">
        <f t="shared" ca="1" si="2"/>
        <v>1</v>
      </c>
      <c r="L103" s="176">
        <f t="shared" ca="1" si="2"/>
        <v>1</v>
      </c>
      <c r="M103" s="176">
        <f t="shared" ca="1" si="2"/>
        <v>1</v>
      </c>
      <c r="N103" s="177">
        <f t="shared" ca="1" si="2"/>
        <v>1</v>
      </c>
      <c r="O103" s="42"/>
      <c r="P103" s="178" t="s">
        <v>86</v>
      </c>
      <c r="Q103" s="179">
        <f ca="1"/>
        <v>-10</v>
      </c>
      <c r="R103" s="179">
        <f ca="1"/>
        <v>-65</v>
      </c>
      <c r="S103" s="179">
        <f ca="1"/>
        <v>0</v>
      </c>
      <c r="T103" s="180">
        <f ca="1"/>
        <v>-40</v>
      </c>
      <c r="U103" s="42"/>
      <c r="V103" s="175" t="s">
        <v>86</v>
      </c>
      <c r="W103" s="181">
        <v>-5</v>
      </c>
      <c r="X103" s="182"/>
      <c r="Y103" s="182"/>
      <c r="Z103" s="183">
        <v>-40</v>
      </c>
      <c r="AA103" s="42"/>
      <c r="AB103" s="178" t="s">
        <v>86</v>
      </c>
      <c r="AC103" s="179">
        <v>-10</v>
      </c>
      <c r="AD103" s="184"/>
      <c r="AE103" s="184"/>
      <c r="AF103" s="185">
        <v>-40</v>
      </c>
      <c r="AG103" s="42"/>
      <c r="AH103" s="175" t="s">
        <v>86</v>
      </c>
      <c r="AI103" s="181">
        <v>-10</v>
      </c>
      <c r="AJ103" s="182"/>
      <c r="AK103" s="182"/>
      <c r="AL103" s="183">
        <v>-40</v>
      </c>
      <c r="AM103" s="42"/>
      <c r="AN103" s="178" t="s">
        <v>86</v>
      </c>
      <c r="AO103" s="179">
        <v>-10</v>
      </c>
      <c r="AP103" s="179">
        <v>-65</v>
      </c>
      <c r="AQ103" s="179"/>
      <c r="AR103" s="180">
        <v>-40</v>
      </c>
      <c r="AT103" s="178" t="s">
        <v>86</v>
      </c>
      <c r="AU103" s="244">
        <f>VLOOKUP($AT103,[1]Scn1!Scn1_Q1_LR,MATCH(AU$6,[1]!Scn_CH,0),0)</f>
        <v>0</v>
      </c>
      <c r="AV103" s="244">
        <f>VLOOKUP($AT103,[1]Scn1!Scn1_Q1_LR,MATCH(AV$6,[1]!Scn_CH,0),0)</f>
        <v>0</v>
      </c>
      <c r="AW103" s="244">
        <f>VLOOKUP($AT103,[1]Scn1!Scn1_Q1_LR,MATCH(AW$6,[1]!Scn_CH,0),0)</f>
        <v>0</v>
      </c>
      <c r="AX103" s="180">
        <f>VLOOKUP($AT103,[1]Scn1!Scn1_Q1_LR,MATCH(AX$6,[1]!Scn_CH,0),0)</f>
        <v>0</v>
      </c>
      <c r="AZ103" s="238" t="s">
        <v>86</v>
      </c>
      <c r="BA103" s="239"/>
      <c r="BB103" s="239"/>
      <c r="BC103" s="239"/>
      <c r="BD103" s="240"/>
      <c r="BF103" s="238" t="s">
        <v>86</v>
      </c>
      <c r="BG103" s="239"/>
      <c r="BH103" s="239"/>
      <c r="BI103" s="239"/>
      <c r="BJ103" s="240"/>
    </row>
    <row r="104" spans="3:62" outlineLevel="1" x14ac:dyDescent="0.2">
      <c r="C104" s="2">
        <v>98</v>
      </c>
      <c r="D104" s="178" t="s">
        <v>477</v>
      </c>
      <c r="E104" s="244">
        <f ca="1">IF(K104*Q104*E$112&lt;'Summary Results'!M$2,'Summary Results'!M$2/E$112,K104*Q104)</f>
        <v>5</v>
      </c>
      <c r="F104" s="244">
        <f ca="1">IF(L104*R104*F$112&lt;'Summary Results'!N$2,'Summary Results'!N$2/F$112,L104*R104)</f>
        <v>-65</v>
      </c>
      <c r="G104" s="244">
        <f ca="1">IF(M104*S104*G$112&lt;'Summary Results'!O$2,'Summary Results'!O$2/G$112,M104*S104)</f>
        <v>0</v>
      </c>
      <c r="H104" s="180">
        <f ca="1">IF(N104*T104*H$112&lt;'Summary Results'!P$2,'Summary Results'!P$2/H$112,N104*T104)</f>
        <v>-40</v>
      </c>
      <c r="I104" s="42"/>
      <c r="J104" s="175" t="s">
        <v>477</v>
      </c>
      <c r="K104" s="176">
        <f t="shared" ca="1" si="2"/>
        <v>1</v>
      </c>
      <c r="L104" s="176">
        <f t="shared" ca="1" si="2"/>
        <v>1</v>
      </c>
      <c r="M104" s="176">
        <f t="shared" ca="1" si="2"/>
        <v>1</v>
      </c>
      <c r="N104" s="177">
        <f t="shared" ca="1" si="2"/>
        <v>1</v>
      </c>
      <c r="O104" s="42"/>
      <c r="P104" s="178" t="s">
        <v>477</v>
      </c>
      <c r="Q104" s="179">
        <f ca="1"/>
        <v>5</v>
      </c>
      <c r="R104" s="179">
        <f ca="1"/>
        <v>-65</v>
      </c>
      <c r="S104" s="179">
        <f ca="1"/>
        <v>0</v>
      </c>
      <c r="T104" s="180">
        <f ca="1"/>
        <v>-40</v>
      </c>
      <c r="U104" s="42"/>
      <c r="V104" s="175" t="s">
        <v>477</v>
      </c>
      <c r="W104" s="181">
        <v>5</v>
      </c>
      <c r="X104" s="182"/>
      <c r="Y104" s="182"/>
      <c r="Z104" s="183"/>
      <c r="AA104" s="42"/>
      <c r="AB104" s="178" t="s">
        <v>477</v>
      </c>
      <c r="AC104" s="179">
        <v>5</v>
      </c>
      <c r="AD104" s="184"/>
      <c r="AE104" s="184"/>
      <c r="AF104" s="185"/>
      <c r="AG104" s="42"/>
      <c r="AH104" s="175" t="s">
        <v>477</v>
      </c>
      <c r="AI104" s="181">
        <v>5</v>
      </c>
      <c r="AJ104" s="182"/>
      <c r="AK104" s="182"/>
      <c r="AL104" s="183">
        <v>-40</v>
      </c>
      <c r="AM104" s="42"/>
      <c r="AN104" s="178" t="s">
        <v>477</v>
      </c>
      <c r="AO104" s="179">
        <v>5</v>
      </c>
      <c r="AP104" s="179">
        <v>-65</v>
      </c>
      <c r="AQ104" s="179"/>
      <c r="AR104" s="180">
        <v>-40</v>
      </c>
      <c r="AT104" s="178" t="s">
        <v>477</v>
      </c>
      <c r="AU104" s="244">
        <f>VLOOKUP($AT104,[1]Scn1!Scn1_Q1_LR,MATCH(AU$6,[1]!Scn_CH,0),0)</f>
        <v>0</v>
      </c>
      <c r="AV104" s="244">
        <f>VLOOKUP($AT104,[1]Scn1!Scn1_Q1_LR,MATCH(AV$6,[1]!Scn_CH,0),0)</f>
        <v>0</v>
      </c>
      <c r="AW104" s="244">
        <f>VLOOKUP($AT104,[1]Scn1!Scn1_Q1_LR,MATCH(AW$6,[1]!Scn_CH,0),0)</f>
        <v>0</v>
      </c>
      <c r="AX104" s="180">
        <f>VLOOKUP($AT104,[1]Scn1!Scn1_Q1_LR,MATCH(AX$6,[1]!Scn_CH,0),0)</f>
        <v>0</v>
      </c>
      <c r="AZ104" s="238" t="s">
        <v>477</v>
      </c>
      <c r="BA104" s="239"/>
      <c r="BB104" s="239"/>
      <c r="BC104" s="239"/>
      <c r="BD104" s="240"/>
      <c r="BF104" s="238" t="s">
        <v>477</v>
      </c>
      <c r="BG104" s="239"/>
      <c r="BH104" s="239"/>
      <c r="BI104" s="239"/>
      <c r="BJ104" s="240"/>
    </row>
    <row r="105" spans="3:62" outlineLevel="1" x14ac:dyDescent="0.2">
      <c r="C105" s="2">
        <v>99</v>
      </c>
      <c r="D105" s="178" t="s">
        <v>478</v>
      </c>
      <c r="E105" s="244">
        <f ca="1">IF(K105*Q105*E$112&lt;'Summary Results'!M$2,'Summary Results'!M$2/E$112,K105*Q105)</f>
        <v>-25</v>
      </c>
      <c r="F105" s="244">
        <f ca="1">IF(L105*R105*F$112&lt;'Summary Results'!N$2,'Summary Results'!N$2/F$112,L105*R105)</f>
        <v>-65</v>
      </c>
      <c r="G105" s="244">
        <f ca="1">IF(M105*S105*G$112&lt;'Summary Results'!O$2,'Summary Results'!O$2/G$112,M105*S105)</f>
        <v>0</v>
      </c>
      <c r="H105" s="180">
        <f ca="1">IF(N105*T105*H$112&lt;'Summary Results'!P$2,'Summary Results'!P$2/H$112,N105*T105)</f>
        <v>-40</v>
      </c>
      <c r="I105" s="42"/>
      <c r="J105" s="175" t="s">
        <v>478</v>
      </c>
      <c r="K105" s="176">
        <f t="shared" ca="1" si="2"/>
        <v>1</v>
      </c>
      <c r="L105" s="176">
        <f t="shared" ca="1" si="2"/>
        <v>1</v>
      </c>
      <c r="M105" s="176">
        <f t="shared" ca="1" si="2"/>
        <v>1</v>
      </c>
      <c r="N105" s="177">
        <f t="shared" ca="1" si="2"/>
        <v>1</v>
      </c>
      <c r="O105" s="42"/>
      <c r="P105" s="178" t="s">
        <v>478</v>
      </c>
      <c r="Q105" s="179">
        <f ca="1"/>
        <v>-25</v>
      </c>
      <c r="R105" s="179">
        <f ca="1"/>
        <v>-65</v>
      </c>
      <c r="S105" s="179">
        <f ca="1"/>
        <v>0</v>
      </c>
      <c r="T105" s="180">
        <f ca="1"/>
        <v>-40</v>
      </c>
      <c r="U105" s="42"/>
      <c r="V105" s="175" t="s">
        <v>478</v>
      </c>
      <c r="W105" s="181">
        <v>-25</v>
      </c>
      <c r="X105" s="182"/>
      <c r="Y105" s="182"/>
      <c r="Z105" s="183"/>
      <c r="AA105" s="42"/>
      <c r="AB105" s="178" t="s">
        <v>478</v>
      </c>
      <c r="AC105" s="179">
        <v>-25</v>
      </c>
      <c r="AD105" s="184"/>
      <c r="AE105" s="184"/>
      <c r="AF105" s="185"/>
      <c r="AG105" s="42"/>
      <c r="AH105" s="175" t="s">
        <v>478</v>
      </c>
      <c r="AI105" s="181">
        <v>-25</v>
      </c>
      <c r="AJ105" s="182"/>
      <c r="AK105" s="182"/>
      <c r="AL105" s="183">
        <v>-40</v>
      </c>
      <c r="AM105" s="42"/>
      <c r="AN105" s="178" t="s">
        <v>478</v>
      </c>
      <c r="AO105" s="179">
        <v>-25</v>
      </c>
      <c r="AP105" s="179">
        <v>-65</v>
      </c>
      <c r="AQ105" s="179"/>
      <c r="AR105" s="180">
        <v>-40</v>
      </c>
      <c r="AT105" s="178" t="s">
        <v>478</v>
      </c>
      <c r="AU105" s="244">
        <f>VLOOKUP($AT105,[1]Scn1!Scn1_Q1_LR,MATCH(AU$6,[1]!Scn_CH,0),0)</f>
        <v>0</v>
      </c>
      <c r="AV105" s="244">
        <f>VLOOKUP($AT105,[1]Scn1!Scn1_Q1_LR,MATCH(AV$6,[1]!Scn_CH,0),0)</f>
        <v>0</v>
      </c>
      <c r="AW105" s="244">
        <f>VLOOKUP($AT105,[1]Scn1!Scn1_Q1_LR,MATCH(AW$6,[1]!Scn_CH,0),0)</f>
        <v>0</v>
      </c>
      <c r="AX105" s="180">
        <f>VLOOKUP($AT105,[1]Scn1!Scn1_Q1_LR,MATCH(AX$6,[1]!Scn_CH,0),0)</f>
        <v>0</v>
      </c>
      <c r="AZ105" s="238" t="s">
        <v>478</v>
      </c>
      <c r="BA105" s="239"/>
      <c r="BB105" s="239"/>
      <c r="BC105" s="239"/>
      <c r="BD105" s="240"/>
      <c r="BF105" s="238" t="s">
        <v>478</v>
      </c>
      <c r="BG105" s="239"/>
      <c r="BH105" s="239"/>
      <c r="BI105" s="239"/>
      <c r="BJ105" s="240"/>
    </row>
    <row r="106" spans="3:62" outlineLevel="1" x14ac:dyDescent="0.2">
      <c r="C106" s="2">
        <v>100</v>
      </c>
      <c r="D106" s="178" t="s">
        <v>479</v>
      </c>
      <c r="E106" s="244">
        <f ca="1">IF(K106*Q106*E$112&lt;'Summary Results'!M$2,'Summary Results'!M$2/E$112,K106*Q106)</f>
        <v>-25</v>
      </c>
      <c r="F106" s="244">
        <f ca="1">IF(L106*R106*F$112&lt;'Summary Results'!N$2,'Summary Results'!N$2/F$112,L106*R106)</f>
        <v>-65</v>
      </c>
      <c r="G106" s="244">
        <f ca="1">IF(M106*S106*G$112&lt;'Summary Results'!O$2,'Summary Results'!O$2/G$112,M106*S106)</f>
        <v>0</v>
      </c>
      <c r="H106" s="180">
        <f ca="1">IF(N106*T106*H$112&lt;'Summary Results'!P$2,'Summary Results'!P$2/H$112,N106*T106)</f>
        <v>-40</v>
      </c>
      <c r="I106" s="42"/>
      <c r="J106" s="175" t="s">
        <v>479</v>
      </c>
      <c r="K106" s="176">
        <f t="shared" ca="1" si="2"/>
        <v>1</v>
      </c>
      <c r="L106" s="176">
        <f t="shared" ca="1" si="2"/>
        <v>1</v>
      </c>
      <c r="M106" s="176">
        <f t="shared" ca="1" si="2"/>
        <v>1</v>
      </c>
      <c r="N106" s="177">
        <f t="shared" ca="1" si="2"/>
        <v>1</v>
      </c>
      <c r="O106" s="42"/>
      <c r="P106" s="178" t="s">
        <v>479</v>
      </c>
      <c r="Q106" s="179">
        <f ca="1"/>
        <v>-25</v>
      </c>
      <c r="R106" s="179">
        <f ca="1"/>
        <v>-65</v>
      </c>
      <c r="S106" s="179">
        <f ca="1"/>
        <v>0</v>
      </c>
      <c r="T106" s="180">
        <f ca="1"/>
        <v>-40</v>
      </c>
      <c r="U106" s="42"/>
      <c r="V106" s="175" t="s">
        <v>479</v>
      </c>
      <c r="W106" s="181"/>
      <c r="X106" s="182"/>
      <c r="Y106" s="182"/>
      <c r="Z106" s="183">
        <v>-40</v>
      </c>
      <c r="AA106" s="42"/>
      <c r="AB106" s="178" t="s">
        <v>479</v>
      </c>
      <c r="AC106" s="179">
        <v>-25</v>
      </c>
      <c r="AD106" s="184"/>
      <c r="AE106" s="184"/>
      <c r="AF106" s="185">
        <v>-40</v>
      </c>
      <c r="AG106" s="42"/>
      <c r="AH106" s="175" t="s">
        <v>479</v>
      </c>
      <c r="AI106" s="181">
        <v>-25</v>
      </c>
      <c r="AJ106" s="182"/>
      <c r="AK106" s="182"/>
      <c r="AL106" s="183">
        <v>-40</v>
      </c>
      <c r="AM106" s="42"/>
      <c r="AN106" s="178" t="s">
        <v>479</v>
      </c>
      <c r="AO106" s="179">
        <v>-25</v>
      </c>
      <c r="AP106" s="179">
        <v>-65</v>
      </c>
      <c r="AQ106" s="179"/>
      <c r="AR106" s="180">
        <v>-40</v>
      </c>
      <c r="AT106" s="178" t="s">
        <v>479</v>
      </c>
      <c r="AU106" s="244">
        <f>VLOOKUP($AT106,[1]Scn1!Scn1_Q1_LR,MATCH(AU$6,[1]!Scn_CH,0),0)</f>
        <v>0</v>
      </c>
      <c r="AV106" s="244">
        <f>VLOOKUP($AT106,[1]Scn1!Scn1_Q1_LR,MATCH(AV$6,[1]!Scn_CH,0),0)</f>
        <v>0</v>
      </c>
      <c r="AW106" s="244">
        <f>VLOOKUP($AT106,[1]Scn1!Scn1_Q1_LR,MATCH(AW$6,[1]!Scn_CH,0),0)</f>
        <v>0</v>
      </c>
      <c r="AX106" s="180">
        <f>VLOOKUP($AT106,[1]Scn1!Scn1_Q1_LR,MATCH(AX$6,[1]!Scn_CH,0),0)</f>
        <v>0</v>
      </c>
      <c r="AZ106" s="238" t="s">
        <v>479</v>
      </c>
      <c r="BA106" s="239"/>
      <c r="BB106" s="239"/>
      <c r="BC106" s="239"/>
      <c r="BD106" s="240"/>
      <c r="BF106" s="238" t="s">
        <v>479</v>
      </c>
      <c r="BG106" s="239"/>
      <c r="BH106" s="239"/>
      <c r="BI106" s="239"/>
      <c r="BJ106" s="240"/>
    </row>
    <row r="107" spans="3:62" outlineLevel="1" x14ac:dyDescent="0.2">
      <c r="C107" s="2">
        <v>101</v>
      </c>
      <c r="D107" s="178" t="s">
        <v>87</v>
      </c>
      <c r="E107" s="244">
        <f ca="1">IF(K107*Q107*E$112&lt;'Summary Results'!M$2,'Summary Results'!M$2/E$112,K107*Q107)</f>
        <v>0</v>
      </c>
      <c r="F107" s="244">
        <f ca="1">IF(L107*R107*F$112&lt;'Summary Results'!N$2,'Summary Results'!N$2/F$112,L107*R107)</f>
        <v>-65</v>
      </c>
      <c r="G107" s="244">
        <f ca="1">IF(M107*S107*G$112&lt;'Summary Results'!O$2,'Summary Results'!O$2/G$112,M107*S107)</f>
        <v>0</v>
      </c>
      <c r="H107" s="180">
        <f ca="1">IF(N107*T107*H$112&lt;'Summary Results'!P$2,'Summary Results'!P$2/H$112,N107*T107)</f>
        <v>-40</v>
      </c>
      <c r="I107" s="42"/>
      <c r="J107" s="175" t="s">
        <v>87</v>
      </c>
      <c r="K107" s="176">
        <f t="shared" ca="1" si="2"/>
        <v>1</v>
      </c>
      <c r="L107" s="176">
        <f t="shared" ca="1" si="2"/>
        <v>1</v>
      </c>
      <c r="M107" s="176">
        <f t="shared" ca="1" si="2"/>
        <v>1</v>
      </c>
      <c r="N107" s="177">
        <f t="shared" ca="1" si="2"/>
        <v>1</v>
      </c>
      <c r="O107" s="42"/>
      <c r="P107" s="178" t="s">
        <v>87</v>
      </c>
      <c r="Q107" s="179">
        <f ca="1"/>
        <v>0</v>
      </c>
      <c r="R107" s="179">
        <f ca="1"/>
        <v>-65</v>
      </c>
      <c r="S107" s="179">
        <f ca="1"/>
        <v>0</v>
      </c>
      <c r="T107" s="180">
        <f ca="1"/>
        <v>-40</v>
      </c>
      <c r="U107" s="42"/>
      <c r="V107" s="175" t="s">
        <v>87</v>
      </c>
      <c r="W107" s="181"/>
      <c r="X107" s="182"/>
      <c r="Y107" s="182"/>
      <c r="Z107" s="183"/>
      <c r="AA107" s="42"/>
      <c r="AB107" s="178" t="s">
        <v>87</v>
      </c>
      <c r="AC107" s="179"/>
      <c r="AD107" s="184"/>
      <c r="AE107" s="184"/>
      <c r="AF107" s="185"/>
      <c r="AG107" s="42"/>
      <c r="AH107" s="175" t="s">
        <v>87</v>
      </c>
      <c r="AI107" s="181"/>
      <c r="AJ107" s="182"/>
      <c r="AK107" s="182"/>
      <c r="AL107" s="183">
        <v>-40</v>
      </c>
      <c r="AM107" s="42"/>
      <c r="AN107" s="178" t="s">
        <v>87</v>
      </c>
      <c r="AO107" s="179"/>
      <c r="AP107" s="179">
        <v>-65</v>
      </c>
      <c r="AQ107" s="179"/>
      <c r="AR107" s="180">
        <v>-40</v>
      </c>
      <c r="AT107" s="178" t="s">
        <v>87</v>
      </c>
      <c r="AU107" s="244">
        <f>VLOOKUP($AT107,[1]Scn1!Scn1_Q1_LR,MATCH(AU$6,[1]!Scn_CH,0),0)</f>
        <v>0</v>
      </c>
      <c r="AV107" s="244">
        <f>VLOOKUP($AT107,[1]Scn1!Scn1_Q1_LR,MATCH(AV$6,[1]!Scn_CH,0),0)</f>
        <v>0</v>
      </c>
      <c r="AW107" s="244">
        <f>VLOOKUP($AT107,[1]Scn1!Scn1_Q1_LR,MATCH(AW$6,[1]!Scn_CH,0),0)</f>
        <v>0</v>
      </c>
      <c r="AX107" s="180">
        <f>VLOOKUP($AT107,[1]Scn1!Scn1_Q1_LR,MATCH(AX$6,[1]!Scn_CH,0),0)</f>
        <v>0</v>
      </c>
      <c r="AZ107" s="238" t="s">
        <v>87</v>
      </c>
      <c r="BA107" s="239"/>
      <c r="BB107" s="239"/>
      <c r="BC107" s="239"/>
      <c r="BD107" s="240"/>
      <c r="BF107" s="238" t="s">
        <v>87</v>
      </c>
      <c r="BG107" s="239"/>
      <c r="BH107" s="239"/>
      <c r="BI107" s="239"/>
      <c r="BJ107" s="240"/>
    </row>
    <row r="108" spans="3:62" outlineLevel="1" x14ac:dyDescent="0.2">
      <c r="C108" s="2">
        <v>102</v>
      </c>
      <c r="D108" s="178" t="s">
        <v>88</v>
      </c>
      <c r="E108" s="244">
        <f ca="1">IF(K108*Q108*E$112&lt;'Summary Results'!M$2,'Summary Results'!M$2/E$112,K108*Q108)</f>
        <v>-50</v>
      </c>
      <c r="F108" s="244">
        <f ca="1">IF(L108*R108*F$112&lt;'Summary Results'!N$2,'Summary Results'!N$2/F$112,L108*R108)</f>
        <v>-65</v>
      </c>
      <c r="G108" s="244">
        <f ca="1">IF(M108*S108*G$112&lt;'Summary Results'!O$2,'Summary Results'!O$2/G$112,M108*S108)</f>
        <v>0</v>
      </c>
      <c r="H108" s="180">
        <f ca="1">IF(N108*T108*H$112&lt;'Summary Results'!P$2,'Summary Results'!P$2/H$112,N108*T108)</f>
        <v>-50</v>
      </c>
      <c r="I108" s="42"/>
      <c r="J108" s="175" t="s">
        <v>88</v>
      </c>
      <c r="K108" s="176">
        <f t="shared" ca="1" si="2"/>
        <v>1</v>
      </c>
      <c r="L108" s="176">
        <f t="shared" ca="1" si="2"/>
        <v>1</v>
      </c>
      <c r="M108" s="176">
        <f t="shared" ca="1" si="2"/>
        <v>1</v>
      </c>
      <c r="N108" s="177">
        <f t="shared" ca="1" si="2"/>
        <v>1</v>
      </c>
      <c r="O108" s="42"/>
      <c r="P108" s="178" t="s">
        <v>88</v>
      </c>
      <c r="Q108" s="179">
        <f ca="1"/>
        <v>-50</v>
      </c>
      <c r="R108" s="179">
        <f ca="1"/>
        <v>-65</v>
      </c>
      <c r="S108" s="179">
        <f ca="1"/>
        <v>0</v>
      </c>
      <c r="T108" s="180">
        <f ca="1"/>
        <v>-50</v>
      </c>
      <c r="U108" s="42"/>
      <c r="V108" s="175" t="s">
        <v>88</v>
      </c>
      <c r="W108" s="181">
        <v>-50</v>
      </c>
      <c r="X108" s="182"/>
      <c r="Y108" s="182"/>
      <c r="Z108" s="183"/>
      <c r="AA108" s="42"/>
      <c r="AB108" s="178" t="s">
        <v>88</v>
      </c>
      <c r="AC108" s="179">
        <v>-50</v>
      </c>
      <c r="AD108" s="184"/>
      <c r="AE108" s="184"/>
      <c r="AF108" s="185"/>
      <c r="AG108" s="42"/>
      <c r="AH108" s="175" t="s">
        <v>88</v>
      </c>
      <c r="AI108" s="181">
        <v>-50</v>
      </c>
      <c r="AJ108" s="182"/>
      <c r="AK108" s="182"/>
      <c r="AL108" s="183">
        <v>-50</v>
      </c>
      <c r="AM108" s="42"/>
      <c r="AN108" s="178" t="s">
        <v>88</v>
      </c>
      <c r="AO108" s="179">
        <v>-50</v>
      </c>
      <c r="AP108" s="179">
        <v>-65</v>
      </c>
      <c r="AQ108" s="179"/>
      <c r="AR108" s="180">
        <v>-50</v>
      </c>
      <c r="AT108" s="178" t="s">
        <v>88</v>
      </c>
      <c r="AU108" s="244">
        <f>VLOOKUP($AT108,[1]Scn1!Scn1_Q1_LR,MATCH(AU$6,[1]!Scn_CH,0),0)</f>
        <v>0</v>
      </c>
      <c r="AV108" s="244">
        <f>VLOOKUP($AT108,[1]Scn1!Scn1_Q1_LR,MATCH(AV$6,[1]!Scn_CH,0),0)</f>
        <v>0</v>
      </c>
      <c r="AW108" s="244">
        <f>VLOOKUP($AT108,[1]Scn1!Scn1_Q1_LR,MATCH(AW$6,[1]!Scn_CH,0),0)</f>
        <v>0</v>
      </c>
      <c r="AX108" s="180">
        <f>VLOOKUP($AT108,[1]Scn1!Scn1_Q1_LR,MATCH(AX$6,[1]!Scn_CH,0),0)</f>
        <v>0</v>
      </c>
      <c r="AZ108" s="238" t="s">
        <v>88</v>
      </c>
      <c r="BA108" s="239"/>
      <c r="BB108" s="239"/>
      <c r="BC108" s="239"/>
      <c r="BD108" s="240"/>
      <c r="BF108" s="238" t="s">
        <v>88</v>
      </c>
      <c r="BG108" s="239"/>
      <c r="BH108" s="239"/>
      <c r="BI108" s="239"/>
      <c r="BJ108" s="240"/>
    </row>
    <row r="109" spans="3:62" x14ac:dyDescent="0.2">
      <c r="C109" s="2">
        <v>103</v>
      </c>
      <c r="D109" s="178" t="s">
        <v>89</v>
      </c>
      <c r="E109" s="244">
        <f ca="1">IF(K109*Q109*E$112&lt;'Summary Results'!M$2,'Summary Results'!M$2/E$112,K109*Q109)</f>
        <v>15</v>
      </c>
      <c r="F109" s="244">
        <f ca="1">IF(L109*R109*F$112&lt;'Summary Results'!N$2,'Summary Results'!N$2/F$112,L109*R109)</f>
        <v>-65</v>
      </c>
      <c r="G109" s="244">
        <f ca="1">IF(M109*S109*G$112&lt;'Summary Results'!O$2,'Summary Results'!O$2/G$112,M109*S109)</f>
        <v>0</v>
      </c>
      <c r="H109" s="180">
        <f ca="1">IF(N109*T109*H$112&lt;'Summary Results'!P$2,'Summary Results'!P$2/H$112,N109*T109)</f>
        <v>-40</v>
      </c>
      <c r="I109" s="42"/>
      <c r="J109" s="175" t="s">
        <v>89</v>
      </c>
      <c r="K109" s="176">
        <f t="shared" ca="1" si="2"/>
        <v>1</v>
      </c>
      <c r="L109" s="176">
        <f t="shared" ca="1" si="2"/>
        <v>1</v>
      </c>
      <c r="M109" s="176">
        <f t="shared" ca="1" si="2"/>
        <v>1</v>
      </c>
      <c r="N109" s="177">
        <f t="shared" ca="1" si="2"/>
        <v>1</v>
      </c>
      <c r="O109" s="42"/>
      <c r="P109" s="178" t="s">
        <v>89</v>
      </c>
      <c r="Q109" s="179">
        <f ca="1"/>
        <v>15</v>
      </c>
      <c r="R109" s="179">
        <f ca="1"/>
        <v>-65</v>
      </c>
      <c r="S109" s="179">
        <f ca="1"/>
        <v>0</v>
      </c>
      <c r="T109" s="180">
        <f ca="1"/>
        <v>-40</v>
      </c>
      <c r="U109" s="42"/>
      <c r="V109" s="175" t="s">
        <v>89</v>
      </c>
      <c r="W109" s="181">
        <v>15</v>
      </c>
      <c r="X109" s="182"/>
      <c r="Y109" s="182"/>
      <c r="Z109" s="183"/>
      <c r="AA109" s="42"/>
      <c r="AB109" s="178" t="s">
        <v>89</v>
      </c>
      <c r="AC109" s="179">
        <v>15</v>
      </c>
      <c r="AD109" s="184"/>
      <c r="AE109" s="184"/>
      <c r="AF109" s="185"/>
      <c r="AG109" s="42"/>
      <c r="AH109" s="175" t="s">
        <v>89</v>
      </c>
      <c r="AI109" s="181">
        <v>15</v>
      </c>
      <c r="AJ109" s="182"/>
      <c r="AK109" s="182"/>
      <c r="AL109" s="183">
        <v>-40</v>
      </c>
      <c r="AM109" s="42"/>
      <c r="AN109" s="178" t="s">
        <v>89</v>
      </c>
      <c r="AO109" s="179">
        <v>15</v>
      </c>
      <c r="AP109" s="179">
        <v>-65</v>
      </c>
      <c r="AQ109" s="179"/>
      <c r="AR109" s="180">
        <v>-40</v>
      </c>
      <c r="AT109" s="178" t="s">
        <v>89</v>
      </c>
      <c r="AU109" s="244">
        <f>VLOOKUP($AT109,[1]Scn1!Scn1_Q1_LR,MATCH(AU$6,[1]!Scn_CH,0),0)</f>
        <v>0</v>
      </c>
      <c r="AV109" s="244">
        <f>VLOOKUP($AT109,[1]Scn1!Scn1_Q1_LR,MATCH(AV$6,[1]!Scn_CH,0),0)</f>
        <v>0</v>
      </c>
      <c r="AW109" s="244">
        <f>VLOOKUP($AT109,[1]Scn1!Scn1_Q1_LR,MATCH(AW$6,[1]!Scn_CH,0),0)</f>
        <v>0</v>
      </c>
      <c r="AX109" s="180">
        <f>VLOOKUP($AT109,[1]Scn1!Scn1_Q1_LR,MATCH(AX$6,[1]!Scn_CH,0),0)</f>
        <v>0</v>
      </c>
      <c r="AZ109" s="238" t="s">
        <v>89</v>
      </c>
      <c r="BA109" s="239"/>
      <c r="BB109" s="239"/>
      <c r="BC109" s="239"/>
      <c r="BD109" s="240"/>
      <c r="BF109" s="238" t="s">
        <v>89</v>
      </c>
      <c r="BG109" s="239"/>
      <c r="BH109" s="239"/>
      <c r="BI109" s="239"/>
      <c r="BJ109" s="240"/>
    </row>
    <row r="110" spans="3:62" x14ac:dyDescent="0.2">
      <c r="C110" s="2">
        <v>104</v>
      </c>
      <c r="D110" s="189" t="s">
        <v>90</v>
      </c>
      <c r="E110" s="190">
        <f ca="1">IF(K110*Q110*E$112&lt;'Summary Results'!M$2,'Summary Results'!M$2/E$112,K110*Q110)</f>
        <v>-70</v>
      </c>
      <c r="F110" s="190">
        <f ca="1">IF(L110*R110*F$112&lt;'Summary Results'!N$2,'Summary Results'!N$2/F$112,L110*R110)</f>
        <v>-70</v>
      </c>
      <c r="G110" s="190">
        <f ca="1">IF(M110*S110*G$112&lt;'Summary Results'!O$2,'Summary Results'!O$2/G$112,M110*S110)</f>
        <v>0</v>
      </c>
      <c r="H110" s="191">
        <f ca="1">IF(N110*T110*H$112&lt;'Summary Results'!P$2,'Summary Results'!P$2/H$112,N110*T110)</f>
        <v>-70</v>
      </c>
      <c r="I110" s="42"/>
      <c r="J110" s="186" t="s">
        <v>90</v>
      </c>
      <c r="K110" s="187">
        <f t="shared" ca="1" si="2"/>
        <v>1</v>
      </c>
      <c r="L110" s="187">
        <f t="shared" ca="1" si="2"/>
        <v>1</v>
      </c>
      <c r="M110" s="187">
        <f t="shared" ca="1" si="2"/>
        <v>1</v>
      </c>
      <c r="N110" s="188">
        <f t="shared" ca="1" si="2"/>
        <v>1</v>
      </c>
      <c r="O110" s="42"/>
      <c r="P110" s="189" t="s">
        <v>90</v>
      </c>
      <c r="Q110" s="190">
        <f ca="1"/>
        <v>-70</v>
      </c>
      <c r="R110" s="190">
        <f ca="1"/>
        <v>-70</v>
      </c>
      <c r="S110" s="190">
        <f ca="1"/>
        <v>0</v>
      </c>
      <c r="T110" s="191">
        <f ca="1"/>
        <v>-70</v>
      </c>
      <c r="U110" s="42"/>
      <c r="V110" s="186" t="s">
        <v>90</v>
      </c>
      <c r="W110" s="192">
        <v>-70</v>
      </c>
      <c r="X110" s="193"/>
      <c r="Y110" s="193"/>
      <c r="Z110" s="194"/>
      <c r="AA110" s="42"/>
      <c r="AB110" s="189" t="s">
        <v>90</v>
      </c>
      <c r="AC110" s="190">
        <v>-70</v>
      </c>
      <c r="AD110" s="195"/>
      <c r="AE110" s="195"/>
      <c r="AF110" s="196"/>
      <c r="AG110" s="42"/>
      <c r="AH110" s="186" t="s">
        <v>90</v>
      </c>
      <c r="AI110" s="192">
        <v>-70</v>
      </c>
      <c r="AJ110" s="193"/>
      <c r="AK110" s="193"/>
      <c r="AL110" s="194">
        <v>-70</v>
      </c>
      <c r="AM110" s="42"/>
      <c r="AN110" s="189" t="s">
        <v>90</v>
      </c>
      <c r="AO110" s="190">
        <v>-70</v>
      </c>
      <c r="AP110" s="190">
        <v>-70</v>
      </c>
      <c r="AQ110" s="190"/>
      <c r="AR110" s="191">
        <v>-70</v>
      </c>
      <c r="AT110" s="189" t="s">
        <v>90</v>
      </c>
      <c r="AU110" s="190">
        <f>VLOOKUP($AT110,[1]Scn1!Scn1_Q1_LR,MATCH(AU$6,[1]!Scn_CH,0),0)</f>
        <v>0</v>
      </c>
      <c r="AV110" s="190">
        <f>VLOOKUP($AT110,[1]Scn1!Scn1_Q1_LR,MATCH(AV$6,[1]!Scn_CH,0),0)</f>
        <v>0</v>
      </c>
      <c r="AW110" s="190">
        <f>VLOOKUP($AT110,[1]Scn1!Scn1_Q1_LR,MATCH(AW$6,[1]!Scn_CH,0),0)</f>
        <v>0</v>
      </c>
      <c r="AX110" s="191">
        <f>VLOOKUP($AT110,[1]Scn1!Scn1_Q1_LR,MATCH(AX$6,[1]!Scn_CH,0),0)</f>
        <v>0</v>
      </c>
      <c r="AZ110" s="241" t="s">
        <v>90</v>
      </c>
      <c r="BA110" s="242"/>
      <c r="BB110" s="242"/>
      <c r="BC110" s="242"/>
      <c r="BD110" s="243"/>
      <c r="BF110" s="241" t="s">
        <v>90</v>
      </c>
      <c r="BG110" s="242"/>
      <c r="BH110" s="242"/>
      <c r="BI110" s="242"/>
      <c r="BJ110" s="243"/>
    </row>
    <row r="112" spans="3:62" x14ac:dyDescent="0.2">
      <c r="D112" s="8" t="s">
        <v>774</v>
      </c>
      <c r="E112" s="251" cm="1">
        <f t="array" ref="E112">INDEX(TRANSPOSE(Adj_Q1),1,MATCH(E3,Q1Shock!$I$4:$L$4,0))</f>
        <v>0</v>
      </c>
      <c r="F112" s="251" cm="1">
        <f t="array" ref="F112">INDEX(TRANSPOSE(Adj_Q1),1,MATCH(F3,Q1Shock!$I$4:$L$4,0))</f>
        <v>0</v>
      </c>
      <c r="G112" s="251" cm="1">
        <f t="array" ref="G112">INDEX(TRANSPOSE(Adj_Q1),1,MATCH(G3,Q1Shock!$I$4:$L$4,0))</f>
        <v>0</v>
      </c>
      <c r="H112" s="251" cm="1">
        <f t="array" ref="H112">INDEX(TRANSPOSE(Adj_Q1),1,MATCH(H3,Q1Shock!$I$4:$L$4,0))</f>
        <v>0</v>
      </c>
    </row>
  </sheetData>
  <mergeCells count="25">
    <mergeCell ref="AZ2:BD4"/>
    <mergeCell ref="BF2:BJ4"/>
    <mergeCell ref="AZ5:BD5"/>
    <mergeCell ref="BF5:BJ5"/>
    <mergeCell ref="AT2:AX4"/>
    <mergeCell ref="AT5:AX5"/>
    <mergeCell ref="D5:H5"/>
    <mergeCell ref="J5:N5"/>
    <mergeCell ref="P5:T5"/>
    <mergeCell ref="AN5:AR5"/>
    <mergeCell ref="V5:Z5"/>
    <mergeCell ref="AB5:AF5"/>
    <mergeCell ref="AH5:AL5"/>
    <mergeCell ref="A3:B4"/>
    <mergeCell ref="AN2:AR4"/>
    <mergeCell ref="D1:H1"/>
    <mergeCell ref="J1:N1"/>
    <mergeCell ref="P1:T1"/>
    <mergeCell ref="AB2:AF4"/>
    <mergeCell ref="AH2:AL4"/>
    <mergeCell ref="D2:H2"/>
    <mergeCell ref="J2:N4"/>
    <mergeCell ref="V2:Z4"/>
    <mergeCell ref="P2:Q4"/>
    <mergeCell ref="R2:T4"/>
  </mergeCells>
  <phoneticPr fontId="24" type="noConversion"/>
  <conditionalFormatting sqref="X7:Z110">
    <cfRule type="cellIs" dxfId="679" priority="319" operator="equal">
      <formula>0</formula>
    </cfRule>
  </conditionalFormatting>
  <conditionalFormatting sqref="X7:Z110">
    <cfRule type="cellIs" dxfId="678" priority="318" operator="notEqual">
      <formula>0</formula>
    </cfRule>
  </conditionalFormatting>
  <conditionalFormatting sqref="X7:Z110">
    <cfRule type="cellIs" dxfId="677" priority="317" operator="equal">
      <formula>"eps"</formula>
    </cfRule>
  </conditionalFormatting>
  <conditionalFormatting sqref="X7:Z110">
    <cfRule type="cellIs" dxfId="676" priority="316" operator="notEqual">
      <formula>"eps"</formula>
    </cfRule>
  </conditionalFormatting>
  <conditionalFormatting sqref="X7:Z110">
    <cfRule type="cellIs" dxfId="675" priority="315" operator="equal">
      <formula>"n"</formula>
    </cfRule>
  </conditionalFormatting>
  <conditionalFormatting sqref="X7:Z110">
    <cfRule type="cellIs" dxfId="674" priority="313" operator="notEqual">
      <formula>0</formula>
    </cfRule>
    <cfRule type="cellIs" dxfId="673" priority="314" operator="equal">
      <formula>0</formula>
    </cfRule>
  </conditionalFormatting>
  <conditionalFormatting sqref="X7:Z110">
    <cfRule type="cellIs" dxfId="672" priority="311" stopIfTrue="1" operator="greaterThan">
      <formula>0</formula>
    </cfRule>
    <cfRule type="cellIs" dxfId="671" priority="312" stopIfTrue="1" operator="greaterThan">
      <formula>0</formula>
    </cfRule>
  </conditionalFormatting>
  <conditionalFormatting sqref="X7:Z110">
    <cfRule type="cellIs" dxfId="670" priority="307" stopIfTrue="1" operator="greaterThan">
      <formula>0</formula>
    </cfRule>
    <cfRule type="cellIs" dxfId="669" priority="308" stopIfTrue="1" operator="greaterThan">
      <formula>0</formula>
    </cfRule>
    <cfRule type="cellIs" dxfId="668" priority="309" stopIfTrue="1" operator="greaterThan">
      <formula>0</formula>
    </cfRule>
    <cfRule type="cellIs" dxfId="667" priority="310" stopIfTrue="1" operator="greaterThan">
      <formula>0</formula>
    </cfRule>
  </conditionalFormatting>
  <conditionalFormatting sqref="X7:Z110">
    <cfRule type="cellIs" dxfId="666" priority="306" operator="equal">
      <formula>0</formula>
    </cfRule>
  </conditionalFormatting>
  <conditionalFormatting sqref="X7:Z110">
    <cfRule type="cellIs" dxfId="665" priority="305" operator="notEqual">
      <formula>0</formula>
    </cfRule>
  </conditionalFormatting>
  <conditionalFormatting sqref="X7:Z110">
    <cfRule type="cellIs" dxfId="664" priority="304" operator="equal">
      <formula>"eps"</formula>
    </cfRule>
  </conditionalFormatting>
  <conditionalFormatting sqref="X7:Z110">
    <cfRule type="cellIs" dxfId="663" priority="303" operator="notEqual">
      <formula>"eps"</formula>
    </cfRule>
  </conditionalFormatting>
  <conditionalFormatting sqref="X7:Z110">
    <cfRule type="cellIs" dxfId="662" priority="302" operator="equal">
      <formula>"n"</formula>
    </cfRule>
  </conditionalFormatting>
  <conditionalFormatting sqref="X7:Z110">
    <cfRule type="cellIs" dxfId="661" priority="300" operator="notEqual">
      <formula>0</formula>
    </cfRule>
    <cfRule type="cellIs" dxfId="660" priority="301" operator="equal">
      <formula>0</formula>
    </cfRule>
  </conditionalFormatting>
  <conditionalFormatting sqref="X7:Z110">
    <cfRule type="cellIs" dxfId="659" priority="298" stopIfTrue="1" operator="greaterThan">
      <formula>0</formula>
    </cfRule>
    <cfRule type="cellIs" dxfId="658" priority="299" stopIfTrue="1" operator="greaterThan">
      <formula>0</formula>
    </cfRule>
  </conditionalFormatting>
  <conditionalFormatting sqref="X7:Z110">
    <cfRule type="cellIs" dxfId="657" priority="294" stopIfTrue="1" operator="greaterThan">
      <formula>0</formula>
    </cfRule>
    <cfRule type="cellIs" dxfId="656" priority="295" stopIfTrue="1" operator="greaterThan">
      <formula>0</formula>
    </cfRule>
    <cfRule type="cellIs" dxfId="655" priority="296" stopIfTrue="1" operator="greaterThan">
      <formula>0</formula>
    </cfRule>
    <cfRule type="cellIs" dxfId="654" priority="297" stopIfTrue="1" operator="greaterThan">
      <formula>0</formula>
    </cfRule>
  </conditionalFormatting>
  <conditionalFormatting sqref="X7:Z110">
    <cfRule type="cellIs" dxfId="653" priority="293" operator="equal">
      <formula>0</formula>
    </cfRule>
  </conditionalFormatting>
  <conditionalFormatting sqref="X7:Z110">
    <cfRule type="cellIs" dxfId="652" priority="292" operator="notEqual">
      <formula>0</formula>
    </cfRule>
  </conditionalFormatting>
  <conditionalFormatting sqref="X7:Z110">
    <cfRule type="cellIs" dxfId="651" priority="291" operator="equal">
      <formula>"eps"</formula>
    </cfRule>
  </conditionalFormatting>
  <conditionalFormatting sqref="X7:Z110">
    <cfRule type="cellIs" dxfId="650" priority="290" operator="notEqual">
      <formula>"eps"</formula>
    </cfRule>
  </conditionalFormatting>
  <conditionalFormatting sqref="X7:Z110">
    <cfRule type="cellIs" dxfId="649" priority="289" operator="equal">
      <formula>"n"</formula>
    </cfRule>
  </conditionalFormatting>
  <conditionalFormatting sqref="X7:Z110">
    <cfRule type="cellIs" dxfId="648" priority="287" operator="notEqual">
      <formula>0</formula>
    </cfRule>
    <cfRule type="cellIs" dxfId="647" priority="288" operator="equal">
      <formula>0</formula>
    </cfRule>
  </conditionalFormatting>
  <conditionalFormatting sqref="X7:Z110">
    <cfRule type="cellIs" dxfId="646" priority="285" stopIfTrue="1" operator="greaterThan">
      <formula>0</formula>
    </cfRule>
    <cfRule type="cellIs" dxfId="645" priority="286" stopIfTrue="1" operator="greaterThan">
      <formula>0</formula>
    </cfRule>
  </conditionalFormatting>
  <conditionalFormatting sqref="X7:Z110">
    <cfRule type="cellIs" dxfId="644" priority="281" stopIfTrue="1" operator="greaterThan">
      <formula>0</formula>
    </cfRule>
    <cfRule type="cellIs" dxfId="643" priority="282" stopIfTrue="1" operator="greaterThan">
      <formula>0</formula>
    </cfRule>
    <cfRule type="cellIs" dxfId="642" priority="283" stopIfTrue="1" operator="greaterThan">
      <formula>0</formula>
    </cfRule>
    <cfRule type="cellIs" dxfId="641" priority="284" stopIfTrue="1" operator="greaterThan">
      <formula>0</formula>
    </cfRule>
  </conditionalFormatting>
  <conditionalFormatting sqref="X7:Z110">
    <cfRule type="cellIs" dxfId="640" priority="280" operator="equal">
      <formula>0</formula>
    </cfRule>
  </conditionalFormatting>
  <conditionalFormatting sqref="X7:Z110">
    <cfRule type="cellIs" dxfId="639" priority="279" operator="notEqual">
      <formula>0</formula>
    </cfRule>
  </conditionalFormatting>
  <conditionalFormatting sqref="X7:Z110">
    <cfRule type="cellIs" dxfId="638" priority="278" operator="equal">
      <formula>"eps"</formula>
    </cfRule>
  </conditionalFormatting>
  <conditionalFormatting sqref="X7:Z110">
    <cfRule type="cellIs" dxfId="637" priority="277" operator="notEqual">
      <formula>"eps"</formula>
    </cfRule>
  </conditionalFormatting>
  <conditionalFormatting sqref="X7:Z110">
    <cfRule type="cellIs" dxfId="636" priority="276" operator="equal">
      <formula>"n"</formula>
    </cfRule>
  </conditionalFormatting>
  <conditionalFormatting sqref="X7:Z110">
    <cfRule type="cellIs" dxfId="635" priority="274" operator="notEqual">
      <formula>0</formula>
    </cfRule>
    <cfRule type="cellIs" dxfId="634" priority="275" operator="equal">
      <formula>0</formula>
    </cfRule>
  </conditionalFormatting>
  <conditionalFormatting sqref="X7:Z110">
    <cfRule type="cellIs" dxfId="633" priority="272" stopIfTrue="1" operator="greaterThan">
      <formula>0</formula>
    </cfRule>
    <cfRule type="cellIs" dxfId="632" priority="273" stopIfTrue="1" operator="greaterThan">
      <formula>0</formula>
    </cfRule>
  </conditionalFormatting>
  <conditionalFormatting sqref="X7:Z110">
    <cfRule type="cellIs" dxfId="631" priority="268" stopIfTrue="1" operator="greaterThan">
      <formula>0</formula>
    </cfRule>
    <cfRule type="cellIs" dxfId="630" priority="269" stopIfTrue="1" operator="greaterThan">
      <formula>0</formula>
    </cfRule>
    <cfRule type="cellIs" dxfId="629" priority="270" stopIfTrue="1" operator="greaterThan">
      <formula>0</formula>
    </cfRule>
    <cfRule type="cellIs" dxfId="628" priority="271" stopIfTrue="1" operator="greaterThan">
      <formula>0</formula>
    </cfRule>
  </conditionalFormatting>
  <conditionalFormatting sqref="AD7:AF110">
    <cfRule type="cellIs" dxfId="627" priority="163" operator="equal">
      <formula>0</formula>
    </cfRule>
  </conditionalFormatting>
  <conditionalFormatting sqref="AD7:AF110">
    <cfRule type="cellIs" dxfId="626" priority="162" operator="notEqual">
      <formula>0</formula>
    </cfRule>
  </conditionalFormatting>
  <conditionalFormatting sqref="AD7:AF110">
    <cfRule type="cellIs" dxfId="625" priority="161" operator="equal">
      <formula>"eps"</formula>
    </cfRule>
  </conditionalFormatting>
  <conditionalFormatting sqref="AD7:AF110">
    <cfRule type="cellIs" dxfId="624" priority="160" operator="notEqual">
      <formula>"eps"</formula>
    </cfRule>
  </conditionalFormatting>
  <conditionalFormatting sqref="AD7:AF110">
    <cfRule type="cellIs" dxfId="623" priority="159" operator="equal">
      <formula>"n"</formula>
    </cfRule>
  </conditionalFormatting>
  <conditionalFormatting sqref="AD7:AF110">
    <cfRule type="cellIs" dxfId="622" priority="157" operator="notEqual">
      <formula>0</formula>
    </cfRule>
    <cfRule type="cellIs" dxfId="621" priority="158" operator="equal">
      <formula>0</formula>
    </cfRule>
  </conditionalFormatting>
  <conditionalFormatting sqref="AD7:AF110">
    <cfRule type="cellIs" dxfId="620" priority="155" stopIfTrue="1" operator="greaterThan">
      <formula>0</formula>
    </cfRule>
    <cfRule type="cellIs" dxfId="619" priority="156" stopIfTrue="1" operator="greaterThan">
      <formula>0</formula>
    </cfRule>
  </conditionalFormatting>
  <conditionalFormatting sqref="AD7:AF110">
    <cfRule type="cellIs" dxfId="618" priority="151" stopIfTrue="1" operator="greaterThan">
      <formula>0</formula>
    </cfRule>
    <cfRule type="cellIs" dxfId="617" priority="152" stopIfTrue="1" operator="greaterThan">
      <formula>0</formula>
    </cfRule>
    <cfRule type="cellIs" dxfId="616" priority="153" stopIfTrue="1" operator="greaterThan">
      <formula>0</formula>
    </cfRule>
    <cfRule type="cellIs" dxfId="615" priority="154" stopIfTrue="1" operator="greaterThan">
      <formula>0</formula>
    </cfRule>
  </conditionalFormatting>
  <conditionalFormatting sqref="AD7:AF110">
    <cfRule type="cellIs" dxfId="614" priority="150" operator="equal">
      <formula>0</formula>
    </cfRule>
  </conditionalFormatting>
  <conditionalFormatting sqref="AD7:AF110">
    <cfRule type="cellIs" dxfId="613" priority="149" operator="notEqual">
      <formula>0</formula>
    </cfRule>
  </conditionalFormatting>
  <conditionalFormatting sqref="AD7:AF110">
    <cfRule type="cellIs" dxfId="612" priority="148" operator="equal">
      <formula>"eps"</formula>
    </cfRule>
  </conditionalFormatting>
  <conditionalFormatting sqref="AD7:AF110">
    <cfRule type="cellIs" dxfId="611" priority="147" operator="notEqual">
      <formula>"eps"</formula>
    </cfRule>
  </conditionalFormatting>
  <conditionalFormatting sqref="AD7:AF110">
    <cfRule type="cellIs" dxfId="610" priority="146" operator="equal">
      <formula>"n"</formula>
    </cfRule>
  </conditionalFormatting>
  <conditionalFormatting sqref="AD7:AF110">
    <cfRule type="cellIs" dxfId="609" priority="144" operator="notEqual">
      <formula>0</formula>
    </cfRule>
    <cfRule type="cellIs" dxfId="608" priority="145" operator="equal">
      <formula>0</formula>
    </cfRule>
  </conditionalFormatting>
  <conditionalFormatting sqref="AD7:AF110">
    <cfRule type="cellIs" dxfId="607" priority="142" stopIfTrue="1" operator="greaterThan">
      <formula>0</formula>
    </cfRule>
    <cfRule type="cellIs" dxfId="606" priority="143" stopIfTrue="1" operator="greaterThan">
      <formula>0</formula>
    </cfRule>
  </conditionalFormatting>
  <conditionalFormatting sqref="AD7:AF110">
    <cfRule type="cellIs" dxfId="605" priority="138" stopIfTrue="1" operator="greaterThan">
      <formula>0</formula>
    </cfRule>
    <cfRule type="cellIs" dxfId="604" priority="139" stopIfTrue="1" operator="greaterThan">
      <formula>0</formula>
    </cfRule>
    <cfRule type="cellIs" dxfId="603" priority="140" stopIfTrue="1" operator="greaterThan">
      <formula>0</formula>
    </cfRule>
    <cfRule type="cellIs" dxfId="602" priority="141" stopIfTrue="1" operator="greaterThan">
      <formula>0</formula>
    </cfRule>
  </conditionalFormatting>
  <conditionalFormatting sqref="AD7:AF110">
    <cfRule type="cellIs" dxfId="601" priority="137" operator="equal">
      <formula>0</formula>
    </cfRule>
  </conditionalFormatting>
  <conditionalFormatting sqref="AD7:AF110">
    <cfRule type="cellIs" dxfId="600" priority="136" operator="notEqual">
      <formula>0</formula>
    </cfRule>
  </conditionalFormatting>
  <conditionalFormatting sqref="AD7:AF110">
    <cfRule type="cellIs" dxfId="599" priority="135" operator="equal">
      <formula>"eps"</formula>
    </cfRule>
  </conditionalFormatting>
  <conditionalFormatting sqref="AD7:AF110">
    <cfRule type="cellIs" dxfId="598" priority="134" operator="notEqual">
      <formula>"eps"</formula>
    </cfRule>
  </conditionalFormatting>
  <conditionalFormatting sqref="AD7:AF110">
    <cfRule type="cellIs" dxfId="597" priority="133" operator="equal">
      <formula>"n"</formula>
    </cfRule>
  </conditionalFormatting>
  <conditionalFormatting sqref="AD7:AF110">
    <cfRule type="cellIs" dxfId="596" priority="131" operator="notEqual">
      <formula>0</formula>
    </cfRule>
    <cfRule type="cellIs" dxfId="595" priority="132" operator="equal">
      <formula>0</formula>
    </cfRule>
  </conditionalFormatting>
  <conditionalFormatting sqref="AD7:AF110">
    <cfRule type="cellIs" dxfId="594" priority="129" stopIfTrue="1" operator="greaterThan">
      <formula>0</formula>
    </cfRule>
    <cfRule type="cellIs" dxfId="593" priority="130" stopIfTrue="1" operator="greaterThan">
      <formula>0</formula>
    </cfRule>
  </conditionalFormatting>
  <conditionalFormatting sqref="AD7:AF110">
    <cfRule type="cellIs" dxfId="592" priority="125" stopIfTrue="1" operator="greaterThan">
      <formula>0</formula>
    </cfRule>
    <cfRule type="cellIs" dxfId="591" priority="126" stopIfTrue="1" operator="greaterThan">
      <formula>0</formula>
    </cfRule>
    <cfRule type="cellIs" dxfId="590" priority="127" stopIfTrue="1" operator="greaterThan">
      <formula>0</formula>
    </cfRule>
    <cfRule type="cellIs" dxfId="589" priority="128" stopIfTrue="1" operator="greaterThan">
      <formula>0</formula>
    </cfRule>
  </conditionalFormatting>
  <conditionalFormatting sqref="AD7:AF110">
    <cfRule type="cellIs" dxfId="588" priority="124" operator="equal">
      <formula>0</formula>
    </cfRule>
  </conditionalFormatting>
  <conditionalFormatting sqref="AD7:AF110">
    <cfRule type="cellIs" dxfId="587" priority="123" operator="notEqual">
      <formula>0</formula>
    </cfRule>
  </conditionalFormatting>
  <conditionalFormatting sqref="AD7:AF110">
    <cfRule type="cellIs" dxfId="586" priority="122" operator="equal">
      <formula>"eps"</formula>
    </cfRule>
  </conditionalFormatting>
  <conditionalFormatting sqref="AD7:AF110">
    <cfRule type="cellIs" dxfId="585" priority="121" operator="notEqual">
      <formula>"eps"</formula>
    </cfRule>
  </conditionalFormatting>
  <conditionalFormatting sqref="AD7:AF110">
    <cfRule type="cellIs" dxfId="584" priority="120" operator="equal">
      <formula>"n"</formula>
    </cfRule>
  </conditionalFormatting>
  <conditionalFormatting sqref="AD7:AF110">
    <cfRule type="cellIs" dxfId="583" priority="118" operator="notEqual">
      <formula>0</formula>
    </cfRule>
    <cfRule type="cellIs" dxfId="582" priority="119" operator="equal">
      <formula>0</formula>
    </cfRule>
  </conditionalFormatting>
  <conditionalFormatting sqref="AD7:AF110">
    <cfRule type="cellIs" dxfId="581" priority="116" stopIfTrue="1" operator="greaterThan">
      <formula>0</formula>
    </cfRule>
    <cfRule type="cellIs" dxfId="580" priority="117" stopIfTrue="1" operator="greaterThan">
      <formula>0</formula>
    </cfRule>
  </conditionalFormatting>
  <conditionalFormatting sqref="AD7:AF110">
    <cfRule type="cellIs" dxfId="579" priority="112" stopIfTrue="1" operator="greaterThan">
      <formula>0</formula>
    </cfRule>
    <cfRule type="cellIs" dxfId="578" priority="113" stopIfTrue="1" operator="greaterThan">
      <formula>0</formula>
    </cfRule>
    <cfRule type="cellIs" dxfId="577" priority="114" stopIfTrue="1" operator="greaterThan">
      <formula>0</formula>
    </cfRule>
    <cfRule type="cellIs" dxfId="576" priority="115" stopIfTrue="1" operator="greaterThan">
      <formula>0</formula>
    </cfRule>
  </conditionalFormatting>
  <conditionalFormatting sqref="AC7:AF110">
    <cfRule type="cellIs" dxfId="575" priority="111" operator="notEqual">
      <formula>W7</formula>
    </cfRule>
  </conditionalFormatting>
  <conditionalFormatting sqref="AI7:AL110">
    <cfRule type="cellIs" dxfId="574" priority="54" operator="notEqual">
      <formula>AC7</formula>
    </cfRule>
  </conditionalFormatting>
  <conditionalFormatting sqref="AJ7:AL110">
    <cfRule type="cellIs" dxfId="573" priority="106" operator="equal">
      <formula>0</formula>
    </cfRule>
  </conditionalFormatting>
  <conditionalFormatting sqref="AJ7:AL110">
    <cfRule type="cellIs" dxfId="572" priority="105" operator="notEqual">
      <formula>0</formula>
    </cfRule>
  </conditionalFormatting>
  <conditionalFormatting sqref="AJ7:AL110">
    <cfRule type="cellIs" dxfId="571" priority="104" operator="equal">
      <formula>"eps"</formula>
    </cfRule>
  </conditionalFormatting>
  <conditionalFormatting sqref="AJ7:AL110">
    <cfRule type="cellIs" dxfId="570" priority="103" operator="notEqual">
      <formula>"eps"</formula>
    </cfRule>
  </conditionalFormatting>
  <conditionalFormatting sqref="AJ7:AL110">
    <cfRule type="cellIs" dxfId="569" priority="102" operator="equal">
      <formula>"n"</formula>
    </cfRule>
  </conditionalFormatting>
  <conditionalFormatting sqref="AJ7:AL110">
    <cfRule type="cellIs" dxfId="568" priority="100" operator="notEqual">
      <formula>0</formula>
    </cfRule>
    <cfRule type="cellIs" dxfId="567" priority="101" operator="equal">
      <formula>0</formula>
    </cfRule>
  </conditionalFormatting>
  <conditionalFormatting sqref="AJ7:AL110">
    <cfRule type="cellIs" dxfId="566" priority="98" stopIfTrue="1" operator="greaterThan">
      <formula>0</formula>
    </cfRule>
    <cfRule type="cellIs" dxfId="565" priority="99" stopIfTrue="1" operator="greaterThan">
      <formula>0</formula>
    </cfRule>
  </conditionalFormatting>
  <conditionalFormatting sqref="AJ7:AL110">
    <cfRule type="cellIs" dxfId="564" priority="94" stopIfTrue="1" operator="greaterThan">
      <formula>0</formula>
    </cfRule>
    <cfRule type="cellIs" dxfId="563" priority="95" stopIfTrue="1" operator="greaterThan">
      <formula>0</formula>
    </cfRule>
    <cfRule type="cellIs" dxfId="562" priority="96" stopIfTrue="1" operator="greaterThan">
      <formula>0</formula>
    </cfRule>
    <cfRule type="cellIs" dxfId="561" priority="97" stopIfTrue="1" operator="greaterThan">
      <formula>0</formula>
    </cfRule>
  </conditionalFormatting>
  <conditionalFormatting sqref="AJ7:AL110">
    <cfRule type="cellIs" dxfId="560" priority="93" operator="equal">
      <formula>0</formula>
    </cfRule>
  </conditionalFormatting>
  <conditionalFormatting sqref="AJ7:AL110">
    <cfRule type="cellIs" dxfId="559" priority="92" operator="notEqual">
      <formula>0</formula>
    </cfRule>
  </conditionalFormatting>
  <conditionalFormatting sqref="AJ7:AL110">
    <cfRule type="cellIs" dxfId="558" priority="91" operator="equal">
      <formula>"eps"</formula>
    </cfRule>
  </conditionalFormatting>
  <conditionalFormatting sqref="AJ7:AL110">
    <cfRule type="cellIs" dxfId="557" priority="90" operator="notEqual">
      <formula>"eps"</formula>
    </cfRule>
  </conditionalFormatting>
  <conditionalFormatting sqref="AJ7:AL110">
    <cfRule type="cellIs" dxfId="556" priority="89" operator="equal">
      <formula>"n"</formula>
    </cfRule>
  </conditionalFormatting>
  <conditionalFormatting sqref="AJ7:AL110">
    <cfRule type="cellIs" dxfId="555" priority="87" operator="notEqual">
      <formula>0</formula>
    </cfRule>
    <cfRule type="cellIs" dxfId="554" priority="88" operator="equal">
      <formula>0</formula>
    </cfRule>
  </conditionalFormatting>
  <conditionalFormatting sqref="AJ7:AL110">
    <cfRule type="cellIs" dxfId="553" priority="85" stopIfTrue="1" operator="greaterThan">
      <formula>0</formula>
    </cfRule>
    <cfRule type="cellIs" dxfId="552" priority="86" stopIfTrue="1" operator="greaterThan">
      <formula>0</formula>
    </cfRule>
  </conditionalFormatting>
  <conditionalFormatting sqref="AJ7:AL110">
    <cfRule type="cellIs" dxfId="551" priority="81" stopIfTrue="1" operator="greaterThan">
      <formula>0</formula>
    </cfRule>
    <cfRule type="cellIs" dxfId="550" priority="82" stopIfTrue="1" operator="greaterThan">
      <formula>0</formula>
    </cfRule>
    <cfRule type="cellIs" dxfId="549" priority="83" stopIfTrue="1" operator="greaterThan">
      <formula>0</formula>
    </cfRule>
    <cfRule type="cellIs" dxfId="548" priority="84" stopIfTrue="1" operator="greaterThan">
      <formula>0</formula>
    </cfRule>
  </conditionalFormatting>
  <conditionalFormatting sqref="AJ7:AL110">
    <cfRule type="cellIs" dxfId="547" priority="80" operator="equal">
      <formula>0</formula>
    </cfRule>
  </conditionalFormatting>
  <conditionalFormatting sqref="AJ7:AL110">
    <cfRule type="cellIs" dxfId="546" priority="79" operator="notEqual">
      <formula>0</formula>
    </cfRule>
  </conditionalFormatting>
  <conditionalFormatting sqref="AJ7:AL110">
    <cfRule type="cellIs" dxfId="545" priority="78" operator="equal">
      <formula>"eps"</formula>
    </cfRule>
  </conditionalFormatting>
  <conditionalFormatting sqref="AJ7:AL110">
    <cfRule type="cellIs" dxfId="544" priority="77" operator="notEqual">
      <formula>"eps"</formula>
    </cfRule>
  </conditionalFormatting>
  <conditionalFormatting sqref="AJ7:AL110">
    <cfRule type="cellIs" dxfId="543" priority="76" operator="equal">
      <formula>"n"</formula>
    </cfRule>
  </conditionalFormatting>
  <conditionalFormatting sqref="AJ7:AL110">
    <cfRule type="cellIs" dxfId="542" priority="74" operator="notEqual">
      <formula>0</formula>
    </cfRule>
    <cfRule type="cellIs" dxfId="541" priority="75" operator="equal">
      <formula>0</formula>
    </cfRule>
  </conditionalFormatting>
  <conditionalFormatting sqref="AJ7:AL110">
    <cfRule type="cellIs" dxfId="540" priority="72" stopIfTrue="1" operator="greaterThan">
      <formula>0</formula>
    </cfRule>
    <cfRule type="cellIs" dxfId="539" priority="73" stopIfTrue="1" operator="greaterThan">
      <formula>0</formula>
    </cfRule>
  </conditionalFormatting>
  <conditionalFormatting sqref="AJ7:AL110">
    <cfRule type="cellIs" dxfId="538" priority="68" stopIfTrue="1" operator="greaterThan">
      <formula>0</formula>
    </cfRule>
    <cfRule type="cellIs" dxfId="537" priority="69" stopIfTrue="1" operator="greaterThan">
      <formula>0</formula>
    </cfRule>
    <cfRule type="cellIs" dxfId="536" priority="70" stopIfTrue="1" operator="greaterThan">
      <formula>0</formula>
    </cfRule>
    <cfRule type="cellIs" dxfId="535" priority="71" stopIfTrue="1" operator="greaterThan">
      <formula>0</formula>
    </cfRule>
  </conditionalFormatting>
  <conditionalFormatting sqref="AJ7:AL110">
    <cfRule type="cellIs" dxfId="534" priority="67" operator="equal">
      <formula>0</formula>
    </cfRule>
  </conditionalFormatting>
  <conditionalFormatting sqref="AJ7:AL110">
    <cfRule type="cellIs" dxfId="533" priority="66" operator="notEqual">
      <formula>0</formula>
    </cfRule>
  </conditionalFormatting>
  <conditionalFormatting sqref="AJ7:AL110">
    <cfRule type="cellIs" dxfId="532" priority="65" operator="equal">
      <formula>"eps"</formula>
    </cfRule>
  </conditionalFormatting>
  <conditionalFormatting sqref="AJ7:AL110">
    <cfRule type="cellIs" dxfId="531" priority="64" operator="notEqual">
      <formula>"eps"</formula>
    </cfRule>
  </conditionalFormatting>
  <conditionalFormatting sqref="AJ7:AL110">
    <cfRule type="cellIs" dxfId="530" priority="63" operator="equal">
      <formula>"n"</formula>
    </cfRule>
  </conditionalFormatting>
  <conditionalFormatting sqref="AJ7:AL110">
    <cfRule type="cellIs" dxfId="529" priority="61" operator="notEqual">
      <formula>0</formula>
    </cfRule>
    <cfRule type="cellIs" dxfId="528" priority="62" operator="equal">
      <formula>0</formula>
    </cfRule>
  </conditionalFormatting>
  <conditionalFormatting sqref="AJ7:AL110">
    <cfRule type="cellIs" dxfId="527" priority="59" stopIfTrue="1" operator="greaterThan">
      <formula>0</formula>
    </cfRule>
    <cfRule type="cellIs" dxfId="526" priority="60" stopIfTrue="1" operator="greaterThan">
      <formula>0</formula>
    </cfRule>
  </conditionalFormatting>
  <conditionalFormatting sqref="AJ7:AL110">
    <cfRule type="cellIs" dxfId="525" priority="55" stopIfTrue="1" operator="greaterThan">
      <formula>0</formula>
    </cfRule>
    <cfRule type="cellIs" dxfId="524" priority="56" stopIfTrue="1" operator="greaterThan">
      <formula>0</formula>
    </cfRule>
    <cfRule type="cellIs" dxfId="523" priority="57" stopIfTrue="1" operator="greaterThan">
      <formula>0</formula>
    </cfRule>
    <cfRule type="cellIs" dxfId="522" priority="58" stopIfTrue="1" operator="greaterThan">
      <formula>0</formula>
    </cfRule>
  </conditionalFormatting>
  <conditionalFormatting sqref="K7:N110">
    <cfRule type="cellIs" dxfId="521" priority="1" operator="notEqual">
      <formula>1</formula>
    </cfRule>
  </conditionalFormatting>
  <dataValidations disablePrompts="1" count="1">
    <dataValidation type="list" allowBlank="1" showInputMessage="1" showErrorMessage="1" sqref="R2:T4" xr:uid="{D2C748C3-2C26-4A74-9B65-D4FF575F524B}">
      <formula1>$A$5:$A$13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2F13F-90EC-4DFC-8555-A874F2FF6603}">
  <sheetPr>
    <tabColor theme="8" tint="0.39997558519241921"/>
  </sheetPr>
  <dimension ref="A2:V183"/>
  <sheetViews>
    <sheetView zoomScale="85" zoomScaleNormal="85" workbookViewId="0">
      <pane xSplit="8" ySplit="7" topLeftCell="R8" activePane="bottomRight" state="frozen"/>
      <selection activeCell="D6" sqref="D6:G6"/>
      <selection pane="topRight" activeCell="D6" sqref="D6:G6"/>
      <selection pane="bottomLeft" activeCell="D6" sqref="D6:G6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53" t="s">
        <v>754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53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53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53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53" t="s">
        <v>755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/>
      <c r="J7" s="58"/>
      <c r="K7" s="58"/>
      <c r="L7" s="58"/>
      <c r="M7" s="58">
        <f t="array" ref="M7:M179">IFERROR(100*R7:R179/f,0)</f>
        <v>0</v>
      </c>
      <c r="N7" s="59">
        <f t="array" ref="N7:Q178">I7:L178/100*D7:G178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/>
      <c r="J8" s="58"/>
      <c r="K8" s="58"/>
      <c r="L8" s="58"/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/>
      <c r="J9" s="58"/>
      <c r="K9" s="58"/>
      <c r="L9" s="58"/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/>
      <c r="J10" s="58"/>
      <c r="K10" s="58"/>
      <c r="L10" s="58"/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/>
      <c r="J11" s="58"/>
      <c r="K11" s="58"/>
      <c r="L11" s="58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/>
      <c r="J12" s="58"/>
      <c r="K12" s="58"/>
      <c r="L12" s="58"/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/>
      <c r="J13" s="58"/>
      <c r="K13" s="58"/>
      <c r="L13" s="58"/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/>
      <c r="J14" s="58"/>
      <c r="K14" s="58"/>
      <c r="L14" s="58"/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/>
      <c r="J15" s="58"/>
      <c r="K15" s="58"/>
      <c r="L15" s="58"/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/>
      <c r="J16" s="58"/>
      <c r="K16" s="58"/>
      <c r="L16" s="58"/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/>
      <c r="J17" s="58"/>
      <c r="K17" s="58"/>
      <c r="L17" s="58"/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/>
      <c r="J18" s="58"/>
      <c r="K18" s="58"/>
      <c r="L18" s="58"/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/>
      <c r="J19" s="58"/>
      <c r="K19" s="58"/>
      <c r="L19" s="58"/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/>
      <c r="J20" s="58"/>
      <c r="K20" s="58"/>
      <c r="L20" s="58"/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/>
      <c r="J21" s="58"/>
      <c r="K21" s="58"/>
      <c r="L21" s="58"/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/>
      <c r="J22" s="58"/>
      <c r="K22" s="58"/>
      <c r="L22" s="58"/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/>
      <c r="J23" s="58"/>
      <c r="K23" s="58"/>
      <c r="L23" s="58"/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/>
      <c r="J24" s="58"/>
      <c r="K24" s="58"/>
      <c r="L24" s="58"/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/>
      <c r="J25" s="58"/>
      <c r="K25" s="58"/>
      <c r="L25" s="58"/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/>
      <c r="J26" s="58"/>
      <c r="K26" s="58"/>
      <c r="L26" s="58"/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/>
      <c r="J27" s="58"/>
      <c r="K27" s="58"/>
      <c r="L27" s="58"/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/>
      <c r="J28" s="58"/>
      <c r="K28" s="58"/>
      <c r="L28" s="58"/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/>
      <c r="J29" s="58"/>
      <c r="K29" s="58"/>
      <c r="L29" s="58"/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/>
      <c r="J30" s="58"/>
      <c r="K30" s="58"/>
      <c r="L30" s="58"/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/>
      <c r="J31" s="58"/>
      <c r="K31" s="58"/>
      <c r="L31" s="58"/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/>
      <c r="J32" s="58"/>
      <c r="K32" s="58"/>
      <c r="L32" s="58"/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/>
      <c r="J33" s="58"/>
      <c r="K33" s="58"/>
      <c r="L33" s="58"/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/>
      <c r="J34" s="58"/>
      <c r="K34" s="58"/>
      <c r="L34" s="58"/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/>
      <c r="J35" s="58"/>
      <c r="K35" s="58"/>
      <c r="L35" s="58"/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/>
      <c r="J36" s="58"/>
      <c r="K36" s="58"/>
      <c r="L36" s="58"/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/>
      <c r="J37" s="58"/>
      <c r="K37" s="58"/>
      <c r="L37" s="58"/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/>
      <c r="J38" s="58"/>
      <c r="K38" s="58"/>
      <c r="L38" s="58"/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/>
      <c r="J39" s="58"/>
      <c r="K39" s="58"/>
      <c r="L39" s="58"/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/>
      <c r="J40" s="58"/>
      <c r="K40" s="58"/>
      <c r="L40" s="58"/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/>
      <c r="J41" s="58"/>
      <c r="K41" s="58"/>
      <c r="L41" s="58"/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/>
      <c r="J42" s="58"/>
      <c r="K42" s="58"/>
      <c r="L42" s="58"/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/>
      <c r="J43" s="58"/>
      <c r="K43" s="58"/>
      <c r="L43" s="58"/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/>
      <c r="J44" s="58"/>
      <c r="K44" s="58"/>
      <c r="L44" s="58"/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/>
      <c r="J45" s="58"/>
      <c r="K45" s="58"/>
      <c r="L45" s="58"/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/>
      <c r="J46" s="58"/>
      <c r="K46" s="58"/>
      <c r="L46" s="58"/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/>
      <c r="J47" s="58"/>
      <c r="K47" s="58"/>
      <c r="L47" s="58"/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/>
      <c r="J48" s="58"/>
      <c r="K48" s="58"/>
      <c r="L48" s="58"/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/>
      <c r="J49" s="58"/>
      <c r="K49" s="58"/>
      <c r="L49" s="58"/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/>
      <c r="J50" s="58"/>
      <c r="K50" s="58"/>
      <c r="L50" s="58"/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/>
      <c r="J51" s="58"/>
      <c r="K51" s="58"/>
      <c r="L51" s="58"/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/>
      <c r="J52" s="58"/>
      <c r="K52" s="58"/>
      <c r="L52" s="58"/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/>
      <c r="J53" s="58"/>
      <c r="K53" s="58"/>
      <c r="L53" s="58"/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/>
      <c r="J54" s="58"/>
      <c r="K54" s="58"/>
      <c r="L54" s="58"/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/>
      <c r="J55" s="58"/>
      <c r="K55" s="58"/>
      <c r="L55" s="58"/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/>
      <c r="J56" s="58"/>
      <c r="K56" s="58"/>
      <c r="L56" s="58"/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/>
      <c r="J57" s="58"/>
      <c r="K57" s="58"/>
      <c r="L57" s="58"/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/>
      <c r="J58" s="58"/>
      <c r="K58" s="58"/>
      <c r="L58" s="58"/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/>
      <c r="J59" s="58"/>
      <c r="K59" s="58"/>
      <c r="L59" s="58"/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/>
      <c r="J60" s="58"/>
      <c r="K60" s="58"/>
      <c r="L60" s="58"/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/>
      <c r="J61" s="58"/>
      <c r="K61" s="58"/>
      <c r="L61" s="58"/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/>
      <c r="J62" s="58"/>
      <c r="K62" s="58"/>
      <c r="L62" s="58"/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/>
      <c r="J63" s="58"/>
      <c r="K63" s="58"/>
      <c r="L63" s="58"/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/>
      <c r="J64" s="58"/>
      <c r="K64" s="58"/>
      <c r="L64" s="58"/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/>
      <c r="J65" s="58"/>
      <c r="K65" s="58"/>
      <c r="L65" s="58"/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/>
      <c r="J66" s="58"/>
      <c r="K66" s="58"/>
      <c r="L66" s="58"/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/>
      <c r="J67" s="58"/>
      <c r="K67" s="58"/>
      <c r="L67" s="58"/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/>
      <c r="J68" s="58"/>
      <c r="K68" s="58"/>
      <c r="L68" s="58"/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VLOOKUP($B69,Q1BaseShocks!BaseShockQ1_LR,MATCH(I$4,Q1BaseShocks!BaseShockQ1_CH,0),0)*I$183</f>
        <v>0</v>
      </c>
      <c r="J69" s="58">
        <f ca="1">VLOOKUP($B69,Q1BaseShocks!BaseShockQ1_LR,MATCH(J$4,Q1BaseShocks!BaseShockQ1_CH,0),0)*J$183</f>
        <v>0</v>
      </c>
      <c r="K69" s="58">
        <f ca="1">VLOOKUP($B69,Q1BaseShocks!BaseShockQ1_LR,MATCH(K$4,Q1BaseShocks!BaseShockQ1_CH,0),0)*K$183</f>
        <v>0</v>
      </c>
      <c r="L69" s="58">
        <f ca="1">VLOOKUP($B69,Q1BaseShocks!BaseShockQ1_LR,MATCH(L$4,Q1BaseShocks!BaseShockQ1_CH,0),0)*L$183</f>
        <v>0</v>
      </c>
      <c r="M69" s="58">
        <f ca="1"/>
        <v>0</v>
      </c>
      <c r="N69" s="64">
        <f ca="1"/>
        <v>0</v>
      </c>
      <c r="O69" s="64">
        <f ca="1"/>
        <v>0</v>
      </c>
      <c r="P69" s="64">
        <f ca="1"/>
        <v>0</v>
      </c>
      <c r="Q69" s="64">
        <f ca="1"/>
        <v>0</v>
      </c>
      <c r="R69" s="60">
        <f t="shared" ca="1" si="5"/>
        <v>0</v>
      </c>
      <c r="S69" s="61">
        <f ca="1"/>
        <v>0</v>
      </c>
      <c r="T69" s="62" cm="1">
        <f t="array" aca="1" ref="T69" ca="1">IF(OR(N69:R69+D69:H69&lt;-0.01),1,0)</f>
        <v>0</v>
      </c>
    </row>
    <row r="70" spans="1:20" hidden="1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VLOOKUP($B70,Q1BaseShocks!BaseShockQ1_LR,MATCH(I$4,Q1BaseShocks!BaseShockQ1_CH,0),0)*I$183</f>
        <v>0</v>
      </c>
      <c r="J70" s="58">
        <f ca="1">VLOOKUP($B70,Q1BaseShocks!BaseShockQ1_LR,MATCH(J$4,Q1BaseShocks!BaseShockQ1_CH,0),0)*J$183</f>
        <v>0</v>
      </c>
      <c r="K70" s="58">
        <f ca="1">VLOOKUP($B70,Q1BaseShocks!BaseShockQ1_LR,MATCH(K$4,Q1BaseShocks!BaseShockQ1_CH,0),0)*K$183</f>
        <v>0</v>
      </c>
      <c r="L70" s="58">
        <f ca="1">VLOOKUP($B70,Q1BaseShocks!BaseShockQ1_LR,MATCH(L$4,Q1BaseShocks!BaseShockQ1_CH,0),0)*L$183</f>
        <v>0</v>
      </c>
      <c r="M70" s="58">
        <f ca="1"/>
        <v>0</v>
      </c>
      <c r="N70" s="64">
        <f ca="1"/>
        <v>0</v>
      </c>
      <c r="O70" s="64">
        <f ca="1"/>
        <v>0</v>
      </c>
      <c r="P70" s="64">
        <f ca="1"/>
        <v>0</v>
      </c>
      <c r="Q70" s="64">
        <f ca="1"/>
        <v>0</v>
      </c>
      <c r="R70" s="60">
        <f t="shared" ca="1" si="5"/>
        <v>0</v>
      </c>
      <c r="S70" s="61">
        <f ca="1"/>
        <v>0</v>
      </c>
      <c r="T70" s="62" cm="1">
        <f t="array" aca="1" ref="T70" ca="1">IF(OR(N70:R70+D70:H70&lt;-0.01),1,0)</f>
        <v>0</v>
      </c>
    </row>
    <row r="71" spans="1:20" hidden="1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VLOOKUP($B71,Q1BaseShocks!BaseShockQ1_LR,MATCH(I$4,Q1BaseShocks!BaseShockQ1_CH,0),0)*I$183</f>
        <v>0</v>
      </c>
      <c r="J71" s="58">
        <f ca="1">VLOOKUP($B71,Q1BaseShocks!BaseShockQ1_LR,MATCH(J$4,Q1BaseShocks!BaseShockQ1_CH,0),0)*J$183</f>
        <v>0</v>
      </c>
      <c r="K71" s="58">
        <f ca="1">VLOOKUP($B71,Q1BaseShocks!BaseShockQ1_LR,MATCH(K$4,Q1BaseShocks!BaseShockQ1_CH,0),0)*K$183</f>
        <v>0</v>
      </c>
      <c r="L71" s="58">
        <f ca="1">VLOOKUP($B71,Q1BaseShocks!BaseShockQ1_LR,MATCH(L$4,Q1BaseShocks!BaseShockQ1_CH,0),0)*L$183</f>
        <v>0</v>
      </c>
      <c r="M71" s="58">
        <f ca="1"/>
        <v>0</v>
      </c>
      <c r="N71" s="64">
        <f ca="1"/>
        <v>0</v>
      </c>
      <c r="O71" s="64">
        <f ca="1"/>
        <v>0</v>
      </c>
      <c r="P71" s="64">
        <f ca="1"/>
        <v>0</v>
      </c>
      <c r="Q71" s="64">
        <f ca="1"/>
        <v>0</v>
      </c>
      <c r="R71" s="60">
        <f t="shared" ref="R71:R134" ca="1" si="7">SUM(N71:Q71)</f>
        <v>0</v>
      </c>
      <c r="S71" s="61">
        <f ca="1"/>
        <v>0</v>
      </c>
      <c r="T71" s="62" cm="1">
        <f t="array" aca="1" ref="T71" ca="1">IF(OR(N71:R71+D71:H71&lt;-0.01),1,0)</f>
        <v>0</v>
      </c>
    </row>
    <row r="72" spans="1:20" hidden="1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VLOOKUP($B72,Q1BaseShocks!BaseShockQ1_LR,MATCH(I$4,Q1BaseShocks!BaseShockQ1_CH,0),0)*I$183</f>
        <v>0</v>
      </c>
      <c r="J72" s="58">
        <f ca="1">VLOOKUP($B72,Q1BaseShocks!BaseShockQ1_LR,MATCH(J$4,Q1BaseShocks!BaseShockQ1_CH,0),0)*J$183</f>
        <v>0</v>
      </c>
      <c r="K72" s="58">
        <f ca="1">VLOOKUP($B72,Q1BaseShocks!BaseShockQ1_LR,MATCH(K$4,Q1BaseShocks!BaseShockQ1_CH,0),0)*K$183</f>
        <v>0</v>
      </c>
      <c r="L72" s="58">
        <f ca="1">VLOOKUP($B72,Q1BaseShocks!BaseShockQ1_LR,MATCH(L$4,Q1BaseShocks!BaseShockQ1_CH,0),0)*L$183</f>
        <v>0</v>
      </c>
      <c r="M72" s="58">
        <f ca="1"/>
        <v>0</v>
      </c>
      <c r="N72" s="64">
        <f ca="1"/>
        <v>0</v>
      </c>
      <c r="O72" s="64">
        <f ca="1"/>
        <v>0</v>
      </c>
      <c r="P72" s="64">
        <f ca="1"/>
        <v>0</v>
      </c>
      <c r="Q72" s="64">
        <f ca="1"/>
        <v>0</v>
      </c>
      <c r="R72" s="60">
        <f t="shared" ca="1" si="7"/>
        <v>0</v>
      </c>
      <c r="S72" s="61">
        <f ca="1"/>
        <v>0</v>
      </c>
      <c r="T72" s="62" cm="1">
        <f t="array" aca="1" ref="T72" ca="1">IF(OR(N72:R72+D72:H72&lt;-0.01),1,0)</f>
        <v>0</v>
      </c>
    </row>
    <row r="73" spans="1:20" hidden="1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VLOOKUP($B73,Q1BaseShocks!BaseShockQ1_LR,MATCH(I$4,Q1BaseShocks!BaseShockQ1_CH,0),0)*I$183</f>
        <v>0</v>
      </c>
      <c r="J73" s="58">
        <f ca="1">VLOOKUP($B73,Q1BaseShocks!BaseShockQ1_LR,MATCH(J$4,Q1BaseShocks!BaseShockQ1_CH,0),0)*J$183</f>
        <v>0</v>
      </c>
      <c r="K73" s="58">
        <f ca="1">VLOOKUP($B73,Q1BaseShocks!BaseShockQ1_LR,MATCH(K$4,Q1BaseShocks!BaseShockQ1_CH,0),0)*K$183</f>
        <v>0</v>
      </c>
      <c r="L73" s="58">
        <f ca="1">VLOOKUP($B73,Q1BaseShocks!BaseShockQ1_LR,MATCH(L$4,Q1BaseShocks!BaseShockQ1_CH,0),0)*L$183</f>
        <v>0</v>
      </c>
      <c r="M73" s="58">
        <f ca="1"/>
        <v>0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0</v>
      </c>
      <c r="R73" s="60">
        <f t="shared" ca="1" si="7"/>
        <v>0</v>
      </c>
      <c r="S73" s="61">
        <f ca="1"/>
        <v>0</v>
      </c>
      <c r="T73" s="62" cm="1">
        <f t="array" aca="1" ref="T73" ca="1">IF(OR(N73:R73+D73:H73&lt;-0.01),1,0)</f>
        <v>0</v>
      </c>
    </row>
    <row r="74" spans="1:20" hidden="1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VLOOKUP($B74,Q1BaseShocks!BaseShockQ1_LR,MATCH(I$4,Q1BaseShocks!BaseShockQ1_CH,0),0)*I$183</f>
        <v>0</v>
      </c>
      <c r="J74" s="58">
        <f ca="1">VLOOKUP($B74,Q1BaseShocks!BaseShockQ1_LR,MATCH(J$4,Q1BaseShocks!BaseShockQ1_CH,0),0)*J$183</f>
        <v>0</v>
      </c>
      <c r="K74" s="58">
        <f ca="1">VLOOKUP($B74,Q1BaseShocks!BaseShockQ1_LR,MATCH(K$4,Q1BaseShocks!BaseShockQ1_CH,0),0)*K$183</f>
        <v>0</v>
      </c>
      <c r="L74" s="58">
        <f ca="1">VLOOKUP($B74,Q1BaseShocks!BaseShockQ1_LR,MATCH(L$4,Q1BaseShocks!BaseShockQ1_CH,0),0)*L$183</f>
        <v>0</v>
      </c>
      <c r="M74" s="58">
        <f ca="1"/>
        <v>0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0</v>
      </c>
      <c r="R74" s="60">
        <f t="shared" ca="1" si="7"/>
        <v>0</v>
      </c>
      <c r="S74" s="61">
        <f ca="1"/>
        <v>0</v>
      </c>
      <c r="T74" s="62" cm="1">
        <f t="array" aca="1" ref="T74" ca="1">IF(OR(N74:R74+D74:H74&lt;-0.01),1,0)</f>
        <v>0</v>
      </c>
    </row>
    <row r="75" spans="1:20" hidden="1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VLOOKUP($B75,Q1BaseShocks!BaseShockQ1_LR,MATCH(I$4,Q1BaseShocks!BaseShockQ1_CH,0),0)*I$183</f>
        <v>0</v>
      </c>
      <c r="J75" s="58">
        <f ca="1">VLOOKUP($B75,Q1BaseShocks!BaseShockQ1_LR,MATCH(J$4,Q1BaseShocks!BaseShockQ1_CH,0),0)*J$183</f>
        <v>0</v>
      </c>
      <c r="K75" s="58">
        <f ca="1">VLOOKUP($B75,Q1BaseShocks!BaseShockQ1_LR,MATCH(K$4,Q1BaseShocks!BaseShockQ1_CH,0),0)*K$183</f>
        <v>0</v>
      </c>
      <c r="L75" s="58">
        <f ca="1">VLOOKUP($B75,Q1BaseShocks!BaseShockQ1_LR,MATCH(L$4,Q1BaseShocks!BaseShockQ1_CH,0),0)*L$183</f>
        <v>0</v>
      </c>
      <c r="M75" s="58">
        <f ca="1"/>
        <v>0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0</v>
      </c>
      <c r="R75" s="60">
        <f t="shared" ca="1" si="7"/>
        <v>0</v>
      </c>
      <c r="S75" s="61">
        <f ca="1"/>
        <v>0</v>
      </c>
      <c r="T75" s="62" cm="1">
        <f t="array" aca="1" ref="T75" ca="1">IF(OR(N75:R75+D75:H75&lt;-0.01),1,0)</f>
        <v>0</v>
      </c>
    </row>
    <row r="76" spans="1:20" hidden="1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VLOOKUP($B76,Q1BaseShocks!BaseShockQ1_LR,MATCH(I$4,Q1BaseShocks!BaseShockQ1_CH,0),0)*I$183</f>
        <v>0</v>
      </c>
      <c r="J76" s="58">
        <f ca="1">VLOOKUP($B76,Q1BaseShocks!BaseShockQ1_LR,MATCH(J$4,Q1BaseShocks!BaseShockQ1_CH,0),0)*J$183</f>
        <v>0</v>
      </c>
      <c r="K76" s="58">
        <f ca="1">VLOOKUP($B76,Q1BaseShocks!BaseShockQ1_LR,MATCH(K$4,Q1BaseShocks!BaseShockQ1_CH,0),0)*K$183</f>
        <v>0</v>
      </c>
      <c r="L76" s="58">
        <f ca="1">VLOOKUP($B76,Q1BaseShocks!BaseShockQ1_LR,MATCH(L$4,Q1BaseShocks!BaseShockQ1_CH,0),0)*L$183</f>
        <v>0</v>
      </c>
      <c r="M76" s="58">
        <f ca="1"/>
        <v>0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0</v>
      </c>
      <c r="R76" s="60">
        <f t="shared" ca="1" si="7"/>
        <v>0</v>
      </c>
      <c r="S76" s="61">
        <f ca="1"/>
        <v>0</v>
      </c>
      <c r="T76" s="62" cm="1">
        <f t="array" aca="1" ref="T76" ca="1">IF(OR(N76:R76+D76:H76&lt;-0.01),1,0)</f>
        <v>0</v>
      </c>
    </row>
    <row r="77" spans="1:20" hidden="1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VLOOKUP($B77,Q1BaseShocks!BaseShockQ1_LR,MATCH(I$4,Q1BaseShocks!BaseShockQ1_CH,0),0)*I$183</f>
        <v>0</v>
      </c>
      <c r="J77" s="58">
        <f ca="1">VLOOKUP($B77,Q1BaseShocks!BaseShockQ1_LR,MATCH(J$4,Q1BaseShocks!BaseShockQ1_CH,0),0)*J$183</f>
        <v>0</v>
      </c>
      <c r="K77" s="58">
        <f ca="1">VLOOKUP($B77,Q1BaseShocks!BaseShockQ1_LR,MATCH(K$4,Q1BaseShocks!BaseShockQ1_CH,0),0)*K$183</f>
        <v>0</v>
      </c>
      <c r="L77" s="58">
        <f ca="1">VLOOKUP($B77,Q1BaseShocks!BaseShockQ1_LR,MATCH(L$4,Q1BaseShocks!BaseShockQ1_CH,0),0)*L$183</f>
        <v>0</v>
      </c>
      <c r="M77" s="58">
        <f ca="1"/>
        <v>0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0</v>
      </c>
      <c r="R77" s="60">
        <f t="shared" ca="1" si="7"/>
        <v>0</v>
      </c>
      <c r="S77" s="61">
        <f ca="1"/>
        <v>0</v>
      </c>
      <c r="T77" s="62" cm="1">
        <f t="array" aca="1" ref="T77" ca="1">IF(OR(N77:R77+D77:H77&lt;-0.01),1,0)</f>
        <v>0</v>
      </c>
    </row>
    <row r="78" spans="1:20" hidden="1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VLOOKUP($B78,Q1BaseShocks!BaseShockQ1_LR,MATCH(I$4,Q1BaseShocks!BaseShockQ1_CH,0),0)*I$183</f>
        <v>0</v>
      </c>
      <c r="J78" s="58">
        <f ca="1">VLOOKUP($B78,Q1BaseShocks!BaseShockQ1_LR,MATCH(J$4,Q1BaseShocks!BaseShockQ1_CH,0),0)*J$183</f>
        <v>0</v>
      </c>
      <c r="K78" s="58">
        <f ca="1">VLOOKUP($B78,Q1BaseShocks!BaseShockQ1_LR,MATCH(K$4,Q1BaseShocks!BaseShockQ1_CH,0),0)*K$183</f>
        <v>0</v>
      </c>
      <c r="L78" s="58">
        <f ca="1">VLOOKUP($B78,Q1BaseShocks!BaseShockQ1_LR,MATCH(L$4,Q1BaseShocks!BaseShockQ1_CH,0),0)*L$183</f>
        <v>0</v>
      </c>
      <c r="M78" s="58">
        <f ca="1"/>
        <v>0</v>
      </c>
      <c r="N78" s="64">
        <f ca="1"/>
        <v>0</v>
      </c>
      <c r="O78" s="64">
        <f ca="1"/>
        <v>0</v>
      </c>
      <c r="P78" s="64">
        <f ca="1"/>
        <v>0</v>
      </c>
      <c r="Q78" s="64">
        <f ca="1"/>
        <v>0</v>
      </c>
      <c r="R78" s="60">
        <f t="shared" ca="1" si="7"/>
        <v>0</v>
      </c>
      <c r="S78" s="61">
        <f ca="1"/>
        <v>0</v>
      </c>
      <c r="T78" s="62" cm="1">
        <f t="array" aca="1" ref="T78" ca="1">IF(OR(N78:R78+D78:H78&lt;-0.01),1,0)</f>
        <v>0</v>
      </c>
    </row>
    <row r="79" spans="1:20" hidden="1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VLOOKUP($B79,Q1BaseShocks!BaseShockQ1_LR,MATCH(I$4,Q1BaseShocks!BaseShockQ1_CH,0),0)*I$183</f>
        <v>0</v>
      </c>
      <c r="J79" s="58">
        <f ca="1">VLOOKUP($B79,Q1BaseShocks!BaseShockQ1_LR,MATCH(J$4,Q1BaseShocks!BaseShockQ1_CH,0),0)*J$183</f>
        <v>0</v>
      </c>
      <c r="K79" s="58">
        <f ca="1">VLOOKUP($B79,Q1BaseShocks!BaseShockQ1_LR,MATCH(K$4,Q1BaseShocks!BaseShockQ1_CH,0),0)*K$183</f>
        <v>0</v>
      </c>
      <c r="L79" s="58">
        <f ca="1">VLOOKUP($B79,Q1BaseShocks!BaseShockQ1_LR,MATCH(L$4,Q1BaseShocks!BaseShockQ1_CH,0),0)*L$183</f>
        <v>0</v>
      </c>
      <c r="M79" s="58">
        <f ca="1"/>
        <v>0</v>
      </c>
      <c r="N79" s="64">
        <f ca="1"/>
        <v>0</v>
      </c>
      <c r="O79" s="64">
        <f ca="1"/>
        <v>0</v>
      </c>
      <c r="P79" s="64">
        <f ca="1"/>
        <v>0</v>
      </c>
      <c r="Q79" s="64">
        <f ca="1"/>
        <v>0</v>
      </c>
      <c r="R79" s="60">
        <f t="shared" ca="1" si="7"/>
        <v>0</v>
      </c>
      <c r="S79" s="61">
        <f ca="1"/>
        <v>0</v>
      </c>
      <c r="T79" s="62" cm="1">
        <f t="array" aca="1" ref="T79" ca="1">IF(OR(N79:R79+D79:H79&lt;-0.01),1,0)</f>
        <v>0</v>
      </c>
    </row>
    <row r="80" spans="1:20" hidden="1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VLOOKUP($B80,Q1BaseShocks!BaseShockQ1_LR,MATCH(I$4,Q1BaseShocks!BaseShockQ1_CH,0),0)*I$183</f>
        <v>0</v>
      </c>
      <c r="J80" s="58">
        <f ca="1">VLOOKUP($B80,Q1BaseShocks!BaseShockQ1_LR,MATCH(J$4,Q1BaseShocks!BaseShockQ1_CH,0),0)*J$183</f>
        <v>0</v>
      </c>
      <c r="K80" s="58">
        <f ca="1">VLOOKUP($B80,Q1BaseShocks!BaseShockQ1_LR,MATCH(K$4,Q1BaseShocks!BaseShockQ1_CH,0),0)*K$183</f>
        <v>0</v>
      </c>
      <c r="L80" s="58">
        <f ca="1">VLOOKUP($B80,Q1BaseShocks!BaseShockQ1_LR,MATCH(L$4,Q1BaseShocks!BaseShockQ1_CH,0),0)*L$183</f>
        <v>0</v>
      </c>
      <c r="M80" s="58">
        <f ca="1"/>
        <v>0</v>
      </c>
      <c r="N80" s="64">
        <f ca="1"/>
        <v>0</v>
      </c>
      <c r="O80" s="64">
        <f ca="1"/>
        <v>0</v>
      </c>
      <c r="P80" s="64">
        <f ca="1"/>
        <v>0</v>
      </c>
      <c r="Q80" s="64">
        <f ca="1"/>
        <v>0</v>
      </c>
      <c r="R80" s="60">
        <f t="shared" ca="1" si="7"/>
        <v>0</v>
      </c>
      <c r="S80" s="61">
        <f ca="1"/>
        <v>0</v>
      </c>
      <c r="T80" s="62" cm="1">
        <f t="array" aca="1" ref="T80" ca="1">IF(OR(N80:R80+D80:H80&lt;-0.01),1,0)</f>
        <v>0</v>
      </c>
    </row>
    <row r="81" spans="1:20" hidden="1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VLOOKUP($B81,Q1BaseShocks!BaseShockQ1_LR,MATCH(I$4,Q1BaseShocks!BaseShockQ1_CH,0),0)*I$183</f>
        <v>0</v>
      </c>
      <c r="J81" s="58">
        <f ca="1">VLOOKUP($B81,Q1BaseShocks!BaseShockQ1_LR,MATCH(J$4,Q1BaseShocks!BaseShockQ1_CH,0),0)*J$183</f>
        <v>0</v>
      </c>
      <c r="K81" s="58">
        <f ca="1">VLOOKUP($B81,Q1BaseShocks!BaseShockQ1_LR,MATCH(K$4,Q1BaseShocks!BaseShockQ1_CH,0),0)*K$183</f>
        <v>0</v>
      </c>
      <c r="L81" s="58">
        <f ca="1">VLOOKUP($B81,Q1BaseShocks!BaseShockQ1_LR,MATCH(L$4,Q1BaseShocks!BaseShockQ1_CH,0),0)*L$183</f>
        <v>0</v>
      </c>
      <c r="M81" s="58">
        <f ca="1"/>
        <v>0</v>
      </c>
      <c r="N81" s="64">
        <f ca="1"/>
        <v>0</v>
      </c>
      <c r="O81" s="64">
        <f ca="1"/>
        <v>0</v>
      </c>
      <c r="P81" s="64">
        <f ca="1"/>
        <v>0</v>
      </c>
      <c r="Q81" s="64">
        <f ca="1"/>
        <v>0</v>
      </c>
      <c r="R81" s="60">
        <f t="shared" ca="1" si="7"/>
        <v>0</v>
      </c>
      <c r="S81" s="61">
        <f ca="1"/>
        <v>0</v>
      </c>
      <c r="T81" s="62" cm="1">
        <f t="array" aca="1" ref="T81" ca="1">IF(OR(N81:R81+D81:H81&lt;-0.01),1,0)</f>
        <v>0</v>
      </c>
    </row>
    <row r="82" spans="1:20" hidden="1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VLOOKUP($B82,Q1BaseShocks!BaseShockQ1_LR,MATCH(I$4,Q1BaseShocks!BaseShockQ1_CH,0),0)*I$183</f>
        <v>0</v>
      </c>
      <c r="J82" s="58">
        <f ca="1">VLOOKUP($B82,Q1BaseShocks!BaseShockQ1_LR,MATCH(J$4,Q1BaseShocks!BaseShockQ1_CH,0),0)*J$183</f>
        <v>0</v>
      </c>
      <c r="K82" s="58">
        <f ca="1">VLOOKUP($B82,Q1BaseShocks!BaseShockQ1_LR,MATCH(K$4,Q1BaseShocks!BaseShockQ1_CH,0),0)*K$183</f>
        <v>0</v>
      </c>
      <c r="L82" s="58">
        <f ca="1">VLOOKUP($B82,Q1BaseShocks!BaseShockQ1_LR,MATCH(L$4,Q1BaseShocks!BaseShockQ1_CH,0),0)*L$183</f>
        <v>0</v>
      </c>
      <c r="M82" s="58">
        <f ca="1"/>
        <v>0</v>
      </c>
      <c r="N82" s="64">
        <f ca="1"/>
        <v>0</v>
      </c>
      <c r="O82" s="64">
        <f ca="1"/>
        <v>0</v>
      </c>
      <c r="P82" s="64">
        <f ca="1"/>
        <v>0</v>
      </c>
      <c r="Q82" s="64">
        <f ca="1"/>
        <v>0</v>
      </c>
      <c r="R82" s="60">
        <f t="shared" ca="1" si="7"/>
        <v>0</v>
      </c>
      <c r="S82" s="61">
        <f ca="1"/>
        <v>0</v>
      </c>
      <c r="T82" s="62" cm="1">
        <f t="array" aca="1" ref="T82" ca="1">IF(OR(N82:R82+D82:H82&lt;-0.01),1,0)</f>
        <v>0</v>
      </c>
    </row>
    <row r="83" spans="1:20" hidden="1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VLOOKUP($B83,Q1BaseShocks!BaseShockQ1_LR,MATCH(I$4,Q1BaseShocks!BaseShockQ1_CH,0),0)*I$183</f>
        <v>0</v>
      </c>
      <c r="J83" s="58">
        <f ca="1">VLOOKUP($B83,Q1BaseShocks!BaseShockQ1_LR,MATCH(J$4,Q1BaseShocks!BaseShockQ1_CH,0),0)*J$183</f>
        <v>0</v>
      </c>
      <c r="K83" s="58">
        <f ca="1">VLOOKUP($B83,Q1BaseShocks!BaseShockQ1_LR,MATCH(K$4,Q1BaseShocks!BaseShockQ1_CH,0),0)*K$183</f>
        <v>0</v>
      </c>
      <c r="L83" s="58">
        <f ca="1">VLOOKUP($B83,Q1BaseShocks!BaseShockQ1_LR,MATCH(L$4,Q1BaseShocks!BaseShockQ1_CH,0),0)*L$183</f>
        <v>0</v>
      </c>
      <c r="M83" s="58">
        <f ca="1"/>
        <v>0</v>
      </c>
      <c r="N83" s="64">
        <f ca="1"/>
        <v>0</v>
      </c>
      <c r="O83" s="64">
        <f ca="1"/>
        <v>0</v>
      </c>
      <c r="P83" s="64">
        <f ca="1"/>
        <v>0</v>
      </c>
      <c r="Q83" s="64">
        <f ca="1"/>
        <v>0</v>
      </c>
      <c r="R83" s="60">
        <f t="shared" ca="1" si="7"/>
        <v>0</v>
      </c>
      <c r="S83" s="61">
        <f ca="1"/>
        <v>0</v>
      </c>
      <c r="T83" s="62" cm="1">
        <f t="array" aca="1" ref="T83" ca="1">IF(OR(N83:R83+D83:H83&lt;-0.01),1,0)</f>
        <v>0</v>
      </c>
    </row>
    <row r="84" spans="1:20" hidden="1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VLOOKUP($B84,Q1BaseShocks!BaseShockQ1_LR,MATCH(I$4,Q1BaseShocks!BaseShockQ1_CH,0),0)*I$183</f>
        <v>0</v>
      </c>
      <c r="J84" s="58">
        <f ca="1">VLOOKUP($B84,Q1BaseShocks!BaseShockQ1_LR,MATCH(J$4,Q1BaseShocks!BaseShockQ1_CH,0),0)*J$183</f>
        <v>0</v>
      </c>
      <c r="K84" s="58">
        <f ca="1">VLOOKUP($B84,Q1BaseShocks!BaseShockQ1_LR,MATCH(K$4,Q1BaseShocks!BaseShockQ1_CH,0),0)*K$183</f>
        <v>0</v>
      </c>
      <c r="L84" s="58">
        <f ca="1">VLOOKUP($B84,Q1BaseShocks!BaseShockQ1_LR,MATCH(L$4,Q1BaseShocks!BaseShockQ1_CH,0),0)*L$183</f>
        <v>0</v>
      </c>
      <c r="M84" s="58">
        <f ca="1"/>
        <v>0</v>
      </c>
      <c r="N84" s="64">
        <f ca="1"/>
        <v>0</v>
      </c>
      <c r="O84" s="64">
        <f ca="1"/>
        <v>0</v>
      </c>
      <c r="P84" s="64">
        <f ca="1"/>
        <v>0</v>
      </c>
      <c r="Q84" s="64">
        <f ca="1"/>
        <v>0</v>
      </c>
      <c r="R84" s="60">
        <f t="shared" ca="1" si="7"/>
        <v>0</v>
      </c>
      <c r="S84" s="61">
        <f ca="1"/>
        <v>0</v>
      </c>
      <c r="T84" s="62" cm="1">
        <f t="array" aca="1" ref="T84" ca="1">IF(OR(N84:R84+D84:H84&lt;-0.01),1,0)</f>
        <v>0</v>
      </c>
    </row>
    <row r="85" spans="1:20" hidden="1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VLOOKUP($B85,Q1BaseShocks!BaseShockQ1_LR,MATCH(I$4,Q1BaseShocks!BaseShockQ1_CH,0),0)*I$183</f>
        <v>0</v>
      </c>
      <c r="J85" s="58">
        <f ca="1">VLOOKUP($B85,Q1BaseShocks!BaseShockQ1_LR,MATCH(J$4,Q1BaseShocks!BaseShockQ1_CH,0),0)*J$183</f>
        <v>0</v>
      </c>
      <c r="K85" s="58">
        <f ca="1">VLOOKUP($B85,Q1BaseShocks!BaseShockQ1_LR,MATCH(K$4,Q1BaseShocks!BaseShockQ1_CH,0),0)*K$183</f>
        <v>0</v>
      </c>
      <c r="L85" s="58">
        <f ca="1">VLOOKUP($B85,Q1BaseShocks!BaseShockQ1_LR,MATCH(L$4,Q1BaseShocks!BaseShockQ1_CH,0),0)*L$183</f>
        <v>0</v>
      </c>
      <c r="M85" s="58">
        <f ca="1"/>
        <v>0</v>
      </c>
      <c r="N85" s="64">
        <f ca="1"/>
        <v>0</v>
      </c>
      <c r="O85" s="64">
        <f ca="1"/>
        <v>0</v>
      </c>
      <c r="P85" s="64">
        <f ca="1"/>
        <v>0</v>
      </c>
      <c r="Q85" s="64">
        <f ca="1"/>
        <v>0</v>
      </c>
      <c r="R85" s="60">
        <f t="shared" ca="1" si="7"/>
        <v>0</v>
      </c>
      <c r="S85" s="61">
        <f ca="1"/>
        <v>0</v>
      </c>
      <c r="T85" s="62" cm="1">
        <f t="array" aca="1" ref="T85" ca="1">IF(OR(N85:R85+D85:H85&lt;-0.01),1,0)</f>
        <v>0</v>
      </c>
    </row>
    <row r="86" spans="1:20" hidden="1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VLOOKUP($B86,Q1BaseShocks!BaseShockQ1_LR,MATCH(I$4,Q1BaseShocks!BaseShockQ1_CH,0),0)*I$183</f>
        <v>0</v>
      </c>
      <c r="J86" s="58">
        <f ca="1">VLOOKUP($B86,Q1BaseShocks!BaseShockQ1_LR,MATCH(J$4,Q1BaseShocks!BaseShockQ1_CH,0),0)*J$183</f>
        <v>0</v>
      </c>
      <c r="K86" s="58">
        <f ca="1">VLOOKUP($B86,Q1BaseShocks!BaseShockQ1_LR,MATCH(K$4,Q1BaseShocks!BaseShockQ1_CH,0),0)*K$183</f>
        <v>0</v>
      </c>
      <c r="L86" s="58">
        <f ca="1">VLOOKUP($B86,Q1BaseShocks!BaseShockQ1_LR,MATCH(L$4,Q1BaseShocks!BaseShockQ1_CH,0),0)*L$183</f>
        <v>0</v>
      </c>
      <c r="M86" s="58">
        <f ca="1"/>
        <v>0</v>
      </c>
      <c r="N86" s="64">
        <f ca="1"/>
        <v>0</v>
      </c>
      <c r="O86" s="64">
        <f ca="1"/>
        <v>0</v>
      </c>
      <c r="P86" s="64">
        <f ca="1"/>
        <v>0</v>
      </c>
      <c r="Q86" s="64">
        <f ca="1"/>
        <v>0</v>
      </c>
      <c r="R86" s="60">
        <f t="shared" ca="1" si="7"/>
        <v>0</v>
      </c>
      <c r="S86" s="61">
        <f ca="1"/>
        <v>0</v>
      </c>
      <c r="T86" s="62" cm="1">
        <f t="array" aca="1" ref="T86" ca="1">IF(OR(N86:R86+D86:H86&lt;-0.01),1,0)</f>
        <v>0</v>
      </c>
    </row>
    <row r="87" spans="1:20" hidden="1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VLOOKUP($B87,Q1BaseShocks!BaseShockQ1_LR,MATCH(I$4,Q1BaseShocks!BaseShockQ1_CH,0),0)*I$183</f>
        <v>0</v>
      </c>
      <c r="J87" s="58">
        <f ca="1">VLOOKUP($B87,Q1BaseShocks!BaseShockQ1_LR,MATCH(J$4,Q1BaseShocks!BaseShockQ1_CH,0),0)*J$183</f>
        <v>0</v>
      </c>
      <c r="K87" s="58">
        <f ca="1">VLOOKUP($B87,Q1BaseShocks!BaseShockQ1_LR,MATCH(K$4,Q1BaseShocks!BaseShockQ1_CH,0),0)*K$183</f>
        <v>0</v>
      </c>
      <c r="L87" s="58">
        <f ca="1">VLOOKUP($B87,Q1BaseShocks!BaseShockQ1_LR,MATCH(L$4,Q1BaseShocks!BaseShockQ1_CH,0),0)*L$183</f>
        <v>0</v>
      </c>
      <c r="M87" s="58">
        <f ca="1"/>
        <v>0</v>
      </c>
      <c r="N87" s="64">
        <f ca="1"/>
        <v>0</v>
      </c>
      <c r="O87" s="64">
        <f ca="1"/>
        <v>0</v>
      </c>
      <c r="P87" s="64">
        <f ca="1"/>
        <v>0</v>
      </c>
      <c r="Q87" s="64">
        <f ca="1"/>
        <v>0</v>
      </c>
      <c r="R87" s="60">
        <f t="shared" ca="1" si="7"/>
        <v>0</v>
      </c>
      <c r="S87" s="61">
        <f ca="1"/>
        <v>0</v>
      </c>
      <c r="T87" s="62" cm="1">
        <f t="array" aca="1" ref="T87" ca="1">IF(OR(N87:R87+D87:H87&lt;-0.01),1,0)</f>
        <v>0</v>
      </c>
    </row>
    <row r="88" spans="1:20" hidden="1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VLOOKUP($B88,Q1BaseShocks!BaseShockQ1_LR,MATCH(I$4,Q1BaseShocks!BaseShockQ1_CH,0),0)*I$183</f>
        <v>0</v>
      </c>
      <c r="J88" s="58">
        <f ca="1">VLOOKUP($B88,Q1BaseShocks!BaseShockQ1_LR,MATCH(J$4,Q1BaseShocks!BaseShockQ1_CH,0),0)*J$183</f>
        <v>0</v>
      </c>
      <c r="K88" s="58">
        <f ca="1">VLOOKUP($B88,Q1BaseShocks!BaseShockQ1_LR,MATCH(K$4,Q1BaseShocks!BaseShockQ1_CH,0),0)*K$183</f>
        <v>0</v>
      </c>
      <c r="L88" s="58">
        <f ca="1">VLOOKUP($B88,Q1BaseShocks!BaseShockQ1_LR,MATCH(L$4,Q1BaseShocks!BaseShockQ1_CH,0),0)*L$183</f>
        <v>0</v>
      </c>
      <c r="M88" s="58">
        <f ca="1"/>
        <v>0</v>
      </c>
      <c r="N88" s="64">
        <f ca="1"/>
        <v>0</v>
      </c>
      <c r="O88" s="64">
        <f ca="1"/>
        <v>0</v>
      </c>
      <c r="P88" s="64">
        <f ca="1"/>
        <v>0</v>
      </c>
      <c r="Q88" s="64">
        <f ca="1"/>
        <v>0</v>
      </c>
      <c r="R88" s="60">
        <f t="shared" ca="1" si="7"/>
        <v>0</v>
      </c>
      <c r="S88" s="61">
        <f ca="1"/>
        <v>0</v>
      </c>
      <c r="T88" s="62" cm="1">
        <f t="array" aca="1" ref="T88" ca="1">IF(OR(N88:R88+D88:H88&lt;-0.01),1,0)</f>
        <v>0</v>
      </c>
    </row>
    <row r="89" spans="1:20" hidden="1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VLOOKUP($B89,Q1BaseShocks!BaseShockQ1_LR,MATCH(I$4,Q1BaseShocks!BaseShockQ1_CH,0),0)*I$183</f>
        <v>0</v>
      </c>
      <c r="J89" s="58">
        <f ca="1">VLOOKUP($B89,Q1BaseShocks!BaseShockQ1_LR,MATCH(J$4,Q1BaseShocks!BaseShockQ1_CH,0),0)*J$183</f>
        <v>0</v>
      </c>
      <c r="K89" s="58">
        <f ca="1">VLOOKUP($B89,Q1BaseShocks!BaseShockQ1_LR,MATCH(K$4,Q1BaseShocks!BaseShockQ1_CH,0),0)*K$183</f>
        <v>0</v>
      </c>
      <c r="L89" s="58">
        <f ca="1">VLOOKUP($B89,Q1BaseShocks!BaseShockQ1_LR,MATCH(L$4,Q1BaseShocks!BaseShockQ1_CH,0),0)*L$183</f>
        <v>0</v>
      </c>
      <c r="M89" s="58">
        <f ca="1"/>
        <v>0</v>
      </c>
      <c r="N89" s="64">
        <f ca="1"/>
        <v>0</v>
      </c>
      <c r="O89" s="64">
        <f ca="1"/>
        <v>0</v>
      </c>
      <c r="P89" s="64">
        <f ca="1"/>
        <v>0</v>
      </c>
      <c r="Q89" s="64">
        <f ca="1"/>
        <v>0</v>
      </c>
      <c r="R89" s="60">
        <f t="shared" ca="1" si="7"/>
        <v>0</v>
      </c>
      <c r="S89" s="61">
        <f ca="1"/>
        <v>0</v>
      </c>
      <c r="T89" s="62" cm="1">
        <f t="array" aca="1" ref="T89" ca="1">IF(OR(N89:R89+D89:H89&lt;-0.01),1,0)</f>
        <v>0</v>
      </c>
    </row>
    <row r="90" spans="1:20" hidden="1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VLOOKUP($B90,Q1BaseShocks!BaseShockQ1_LR,MATCH(I$4,Q1BaseShocks!BaseShockQ1_CH,0),0)*I$183</f>
        <v>0</v>
      </c>
      <c r="J90" s="58">
        <f ca="1">VLOOKUP($B90,Q1BaseShocks!BaseShockQ1_LR,MATCH(J$4,Q1BaseShocks!BaseShockQ1_CH,0),0)*J$183</f>
        <v>0</v>
      </c>
      <c r="K90" s="58">
        <f ca="1">VLOOKUP($B90,Q1BaseShocks!BaseShockQ1_LR,MATCH(K$4,Q1BaseShocks!BaseShockQ1_CH,0),0)*K$183</f>
        <v>0</v>
      </c>
      <c r="L90" s="58">
        <f ca="1">VLOOKUP($B90,Q1BaseShocks!BaseShockQ1_LR,MATCH(L$4,Q1BaseShocks!BaseShockQ1_CH,0),0)*L$183</f>
        <v>0</v>
      </c>
      <c r="M90" s="58">
        <f ca="1"/>
        <v>0</v>
      </c>
      <c r="N90" s="64">
        <f ca="1"/>
        <v>0</v>
      </c>
      <c r="O90" s="64">
        <f ca="1"/>
        <v>0</v>
      </c>
      <c r="P90" s="64">
        <f ca="1"/>
        <v>0</v>
      </c>
      <c r="Q90" s="64">
        <f ca="1"/>
        <v>0</v>
      </c>
      <c r="R90" s="60">
        <f t="shared" ca="1" si="7"/>
        <v>0</v>
      </c>
      <c r="S90" s="61">
        <f ca="1"/>
        <v>0</v>
      </c>
      <c r="T90" s="62" cm="1">
        <f t="array" aca="1" ref="T90" ca="1">IF(OR(N90:R90+D90:H90&lt;-0.01),1,0)</f>
        <v>0</v>
      </c>
    </row>
    <row r="91" spans="1:20" hidden="1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VLOOKUP($B91,Q1BaseShocks!BaseShockQ1_LR,MATCH(I$4,Q1BaseShocks!BaseShockQ1_CH,0),0)*I$183</f>
        <v>0</v>
      </c>
      <c r="J91" s="58">
        <f ca="1">VLOOKUP($B91,Q1BaseShocks!BaseShockQ1_LR,MATCH(J$4,Q1BaseShocks!BaseShockQ1_CH,0),0)*J$183</f>
        <v>0</v>
      </c>
      <c r="K91" s="58">
        <f ca="1">VLOOKUP($B91,Q1BaseShocks!BaseShockQ1_LR,MATCH(K$4,Q1BaseShocks!BaseShockQ1_CH,0),0)*K$183</f>
        <v>0</v>
      </c>
      <c r="L91" s="58">
        <f ca="1">VLOOKUP($B91,Q1BaseShocks!BaseShockQ1_LR,MATCH(L$4,Q1BaseShocks!BaseShockQ1_CH,0),0)*L$183</f>
        <v>0</v>
      </c>
      <c r="M91" s="58">
        <f ca="1"/>
        <v>0</v>
      </c>
      <c r="N91" s="64">
        <f ca="1"/>
        <v>0</v>
      </c>
      <c r="O91" s="64">
        <f ca="1"/>
        <v>0</v>
      </c>
      <c r="P91" s="64">
        <f ca="1"/>
        <v>0</v>
      </c>
      <c r="Q91" s="64">
        <f ca="1"/>
        <v>0</v>
      </c>
      <c r="R91" s="60">
        <f t="shared" ca="1" si="7"/>
        <v>0</v>
      </c>
      <c r="S91" s="61">
        <f ca="1"/>
        <v>0</v>
      </c>
      <c r="T91" s="62" cm="1">
        <f t="array" aca="1" ref="T91" ca="1">IF(OR(N91:R91+D91:H91&lt;-0.01),1,0)</f>
        <v>0</v>
      </c>
    </row>
    <row r="92" spans="1:20" hidden="1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VLOOKUP($B92,Q1BaseShocks!BaseShockQ1_LR,MATCH(I$4,Q1BaseShocks!BaseShockQ1_CH,0),0)*I$183</f>
        <v>0</v>
      </c>
      <c r="J92" s="58">
        <f ca="1">VLOOKUP($B92,Q1BaseShocks!BaseShockQ1_LR,MATCH(J$4,Q1BaseShocks!BaseShockQ1_CH,0),0)*J$183</f>
        <v>0</v>
      </c>
      <c r="K92" s="58">
        <f ca="1">VLOOKUP($B92,Q1BaseShocks!BaseShockQ1_LR,MATCH(K$4,Q1BaseShocks!BaseShockQ1_CH,0),0)*K$183</f>
        <v>0</v>
      </c>
      <c r="L92" s="58">
        <f ca="1">VLOOKUP($B92,Q1BaseShocks!BaseShockQ1_LR,MATCH(L$4,Q1BaseShocks!BaseShockQ1_CH,0),0)*L$183</f>
        <v>0</v>
      </c>
      <c r="M92" s="58">
        <f ca="1"/>
        <v>0</v>
      </c>
      <c r="N92" s="64">
        <f ca="1"/>
        <v>0</v>
      </c>
      <c r="O92" s="64">
        <f ca="1"/>
        <v>0</v>
      </c>
      <c r="P92" s="64">
        <f ca="1"/>
        <v>0</v>
      </c>
      <c r="Q92" s="64">
        <f ca="1"/>
        <v>0</v>
      </c>
      <c r="R92" s="60">
        <f t="shared" ca="1" si="7"/>
        <v>0</v>
      </c>
      <c r="S92" s="61">
        <f ca="1"/>
        <v>0</v>
      </c>
      <c r="T92" s="62" cm="1">
        <f t="array" aca="1" ref="T92" ca="1">IF(OR(N92:R92+D92:H92&lt;-0.01),1,0)</f>
        <v>0</v>
      </c>
    </row>
    <row r="93" spans="1:20" hidden="1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VLOOKUP($B93,Q1BaseShocks!BaseShockQ1_LR,MATCH(I$4,Q1BaseShocks!BaseShockQ1_CH,0),0)*I$183</f>
        <v>0</v>
      </c>
      <c r="J93" s="58">
        <f ca="1">VLOOKUP($B93,Q1BaseShocks!BaseShockQ1_LR,MATCH(J$4,Q1BaseShocks!BaseShockQ1_CH,0),0)*J$183</f>
        <v>0</v>
      </c>
      <c r="K93" s="58">
        <f ca="1">VLOOKUP($B93,Q1BaseShocks!BaseShockQ1_LR,MATCH(K$4,Q1BaseShocks!BaseShockQ1_CH,0),0)*K$183</f>
        <v>0</v>
      </c>
      <c r="L93" s="58">
        <f ca="1">VLOOKUP($B93,Q1BaseShocks!BaseShockQ1_LR,MATCH(L$4,Q1BaseShocks!BaseShockQ1_CH,0),0)*L$183</f>
        <v>0</v>
      </c>
      <c r="M93" s="58">
        <f ca="1"/>
        <v>0</v>
      </c>
      <c r="N93" s="64">
        <f ca="1"/>
        <v>0</v>
      </c>
      <c r="O93" s="64">
        <f ca="1"/>
        <v>0</v>
      </c>
      <c r="P93" s="64">
        <f ca="1"/>
        <v>0</v>
      </c>
      <c r="Q93" s="64">
        <f ca="1"/>
        <v>0</v>
      </c>
      <c r="R93" s="60">
        <f t="shared" ca="1" si="7"/>
        <v>0</v>
      </c>
      <c r="S93" s="61">
        <f ca="1"/>
        <v>0</v>
      </c>
      <c r="T93" s="62" cm="1">
        <f t="array" aca="1" ref="T93" ca="1">IF(OR(N93:R93+D93:H93&lt;-0.01),1,0)</f>
        <v>0</v>
      </c>
    </row>
    <row r="94" spans="1:20" hidden="1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VLOOKUP($B94,Q1BaseShocks!BaseShockQ1_LR,MATCH(I$4,Q1BaseShocks!BaseShockQ1_CH,0),0)*I$183</f>
        <v>0</v>
      </c>
      <c r="J94" s="58">
        <f ca="1">VLOOKUP($B94,Q1BaseShocks!BaseShockQ1_LR,MATCH(J$4,Q1BaseShocks!BaseShockQ1_CH,0),0)*J$183</f>
        <v>0</v>
      </c>
      <c r="K94" s="58">
        <f ca="1">VLOOKUP($B94,Q1BaseShocks!BaseShockQ1_LR,MATCH(K$4,Q1BaseShocks!BaseShockQ1_CH,0),0)*K$183</f>
        <v>0</v>
      </c>
      <c r="L94" s="58">
        <f ca="1">VLOOKUP($B94,Q1BaseShocks!BaseShockQ1_LR,MATCH(L$4,Q1BaseShocks!BaseShockQ1_CH,0),0)*L$183</f>
        <v>0</v>
      </c>
      <c r="M94" s="58">
        <f ca="1"/>
        <v>0</v>
      </c>
      <c r="N94" s="64">
        <f ca="1"/>
        <v>0</v>
      </c>
      <c r="O94" s="64">
        <f ca="1"/>
        <v>0</v>
      </c>
      <c r="P94" s="64">
        <f ca="1"/>
        <v>0</v>
      </c>
      <c r="Q94" s="64">
        <f ca="1"/>
        <v>0</v>
      </c>
      <c r="R94" s="60">
        <f t="shared" ca="1" si="7"/>
        <v>0</v>
      </c>
      <c r="S94" s="61">
        <f ca="1"/>
        <v>0</v>
      </c>
      <c r="T94" s="62" cm="1">
        <f t="array" aca="1" ref="T94" ca="1">IF(OR(N94:R94+D94:H94&lt;-0.01),1,0)</f>
        <v>0</v>
      </c>
    </row>
    <row r="95" spans="1:20" hidden="1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VLOOKUP($B95,Q1BaseShocks!BaseShockQ1_LR,MATCH(I$4,Q1BaseShocks!BaseShockQ1_CH,0),0)*I$183</f>
        <v>0</v>
      </c>
      <c r="J95" s="58">
        <f ca="1">VLOOKUP($B95,Q1BaseShocks!BaseShockQ1_LR,MATCH(J$4,Q1BaseShocks!BaseShockQ1_CH,0),0)*J$183</f>
        <v>0</v>
      </c>
      <c r="K95" s="58">
        <f ca="1">VLOOKUP($B95,Q1BaseShocks!BaseShockQ1_LR,MATCH(K$4,Q1BaseShocks!BaseShockQ1_CH,0),0)*K$183</f>
        <v>0</v>
      </c>
      <c r="L95" s="58">
        <f ca="1">VLOOKUP($B95,Q1BaseShocks!BaseShockQ1_LR,MATCH(L$4,Q1BaseShocks!BaseShockQ1_CH,0),0)*L$183</f>
        <v>0</v>
      </c>
      <c r="M95" s="58">
        <f ca="1"/>
        <v>0</v>
      </c>
      <c r="N95" s="64">
        <f ca="1"/>
        <v>0</v>
      </c>
      <c r="O95" s="64">
        <f ca="1"/>
        <v>0</v>
      </c>
      <c r="P95" s="64">
        <f ca="1"/>
        <v>0</v>
      </c>
      <c r="Q95" s="64">
        <f ca="1"/>
        <v>0</v>
      </c>
      <c r="R95" s="60">
        <f t="shared" ca="1" si="7"/>
        <v>0</v>
      </c>
      <c r="S95" s="61">
        <f ca="1"/>
        <v>0</v>
      </c>
      <c r="T95" s="62" cm="1">
        <f t="array" aca="1" ref="T95" ca="1">IF(OR(N95:R95+D95:H95&lt;-0.01),1,0)</f>
        <v>0</v>
      </c>
    </row>
    <row r="96" spans="1:20" hidden="1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VLOOKUP($B96,Q1BaseShocks!BaseShockQ1_LR,MATCH(I$4,Q1BaseShocks!BaseShockQ1_CH,0),0)*I$183</f>
        <v>0</v>
      </c>
      <c r="J96" s="58">
        <f ca="1">VLOOKUP($B96,Q1BaseShocks!BaseShockQ1_LR,MATCH(J$4,Q1BaseShocks!BaseShockQ1_CH,0),0)*J$183</f>
        <v>0</v>
      </c>
      <c r="K96" s="58">
        <f ca="1">VLOOKUP($B96,Q1BaseShocks!BaseShockQ1_LR,MATCH(K$4,Q1BaseShocks!BaseShockQ1_CH,0),0)*K$183</f>
        <v>0</v>
      </c>
      <c r="L96" s="58">
        <f ca="1">VLOOKUP($B96,Q1BaseShocks!BaseShockQ1_LR,MATCH(L$4,Q1BaseShocks!BaseShockQ1_CH,0),0)*L$183</f>
        <v>0</v>
      </c>
      <c r="M96" s="58">
        <f ca="1"/>
        <v>0</v>
      </c>
      <c r="N96" s="64">
        <f ca="1"/>
        <v>0</v>
      </c>
      <c r="O96" s="64">
        <f ca="1"/>
        <v>0</v>
      </c>
      <c r="P96" s="64">
        <f ca="1"/>
        <v>0</v>
      </c>
      <c r="Q96" s="64">
        <f ca="1"/>
        <v>0</v>
      </c>
      <c r="R96" s="60">
        <f t="shared" ca="1" si="7"/>
        <v>0</v>
      </c>
      <c r="S96" s="61">
        <f ca="1"/>
        <v>0</v>
      </c>
      <c r="T96" s="62" cm="1">
        <f t="array" aca="1" ref="T96" ca="1">IF(OR(N96:R96+D96:H96&lt;-0.01),1,0)</f>
        <v>0</v>
      </c>
    </row>
    <row r="97" spans="1:20" hidden="1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VLOOKUP($B97,Q1BaseShocks!BaseShockQ1_LR,MATCH(I$4,Q1BaseShocks!BaseShockQ1_CH,0),0)*I$183</f>
        <v>0</v>
      </c>
      <c r="J97" s="58">
        <f ca="1">VLOOKUP($B97,Q1BaseShocks!BaseShockQ1_LR,MATCH(J$4,Q1BaseShocks!BaseShockQ1_CH,0),0)*J$183</f>
        <v>0</v>
      </c>
      <c r="K97" s="58">
        <f ca="1">VLOOKUP($B97,Q1BaseShocks!BaseShockQ1_LR,MATCH(K$4,Q1BaseShocks!BaseShockQ1_CH,0),0)*K$183</f>
        <v>0</v>
      </c>
      <c r="L97" s="58">
        <f ca="1">VLOOKUP($B97,Q1BaseShocks!BaseShockQ1_LR,MATCH(L$4,Q1BaseShocks!BaseShockQ1_CH,0),0)*L$183</f>
        <v>0</v>
      </c>
      <c r="M97" s="58">
        <f ca="1"/>
        <v>0</v>
      </c>
      <c r="N97" s="64">
        <f ca="1"/>
        <v>0</v>
      </c>
      <c r="O97" s="64">
        <f ca="1"/>
        <v>0</v>
      </c>
      <c r="P97" s="64">
        <f ca="1"/>
        <v>0</v>
      </c>
      <c r="Q97" s="64">
        <f ca="1"/>
        <v>0</v>
      </c>
      <c r="R97" s="60">
        <f t="shared" ca="1" si="7"/>
        <v>0</v>
      </c>
      <c r="S97" s="61">
        <f ca="1"/>
        <v>0</v>
      </c>
      <c r="T97" s="62" cm="1">
        <f t="array" aca="1" ref="T97" ca="1">IF(OR(N97:R97+D97:H97&lt;-0.01),1,0)</f>
        <v>0</v>
      </c>
    </row>
    <row r="98" spans="1:20" hidden="1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VLOOKUP($B98,Q1BaseShocks!BaseShockQ1_LR,MATCH(I$4,Q1BaseShocks!BaseShockQ1_CH,0),0)*I$183</f>
        <v>0</v>
      </c>
      <c r="J98" s="58">
        <f ca="1">VLOOKUP($B98,Q1BaseShocks!BaseShockQ1_LR,MATCH(J$4,Q1BaseShocks!BaseShockQ1_CH,0),0)*J$183</f>
        <v>0</v>
      </c>
      <c r="K98" s="58">
        <f ca="1">VLOOKUP($B98,Q1BaseShocks!BaseShockQ1_LR,MATCH(K$4,Q1BaseShocks!BaseShockQ1_CH,0),0)*K$183</f>
        <v>0</v>
      </c>
      <c r="L98" s="58">
        <f ca="1">VLOOKUP($B98,Q1BaseShocks!BaseShockQ1_LR,MATCH(L$4,Q1BaseShocks!BaseShockQ1_CH,0),0)*L$183</f>
        <v>0</v>
      </c>
      <c r="M98" s="58">
        <f ca="1"/>
        <v>0</v>
      </c>
      <c r="N98" s="64">
        <f ca="1"/>
        <v>0</v>
      </c>
      <c r="O98" s="64">
        <f ca="1"/>
        <v>0</v>
      </c>
      <c r="P98" s="64">
        <f ca="1"/>
        <v>0</v>
      </c>
      <c r="Q98" s="64">
        <f ca="1"/>
        <v>0</v>
      </c>
      <c r="R98" s="60">
        <f t="shared" ca="1" si="7"/>
        <v>0</v>
      </c>
      <c r="S98" s="61">
        <f ca="1"/>
        <v>0</v>
      </c>
      <c r="T98" s="62" cm="1">
        <f t="array" aca="1" ref="T98" ca="1">IF(OR(N98:R98+D98:H98&lt;-0.01),1,0)</f>
        <v>0</v>
      </c>
    </row>
    <row r="99" spans="1:20" hidden="1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VLOOKUP($B99,Q1BaseShocks!BaseShockQ1_LR,MATCH(I$4,Q1BaseShocks!BaseShockQ1_CH,0),0)*I$183</f>
        <v>0</v>
      </c>
      <c r="J99" s="58">
        <f ca="1">VLOOKUP($B99,Q1BaseShocks!BaseShockQ1_LR,MATCH(J$4,Q1BaseShocks!BaseShockQ1_CH,0),0)*J$183</f>
        <v>0</v>
      </c>
      <c r="K99" s="58">
        <f ca="1">VLOOKUP($B99,Q1BaseShocks!BaseShockQ1_LR,MATCH(K$4,Q1BaseShocks!BaseShockQ1_CH,0),0)*K$183</f>
        <v>0</v>
      </c>
      <c r="L99" s="58">
        <f ca="1">VLOOKUP($B99,Q1BaseShocks!BaseShockQ1_LR,MATCH(L$4,Q1BaseShocks!BaseShockQ1_CH,0),0)*L$183</f>
        <v>0</v>
      </c>
      <c r="M99" s="58">
        <f ca="1"/>
        <v>0</v>
      </c>
      <c r="N99" s="64">
        <f ca="1"/>
        <v>0</v>
      </c>
      <c r="O99" s="64">
        <f ca="1"/>
        <v>0</v>
      </c>
      <c r="P99" s="64">
        <f ca="1"/>
        <v>0</v>
      </c>
      <c r="Q99" s="64">
        <f ca="1"/>
        <v>0</v>
      </c>
      <c r="R99" s="60">
        <f t="shared" ca="1" si="7"/>
        <v>0</v>
      </c>
      <c r="S99" s="61">
        <f ca="1"/>
        <v>0</v>
      </c>
      <c r="T99" s="62" cm="1">
        <f t="array" aca="1" ref="T99" ca="1">IF(OR(N99:R99+D99:H99&lt;-0.01),1,0)</f>
        <v>0</v>
      </c>
    </row>
    <row r="100" spans="1:20" hidden="1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VLOOKUP($B100,Q1BaseShocks!BaseShockQ1_LR,MATCH(I$4,Q1BaseShocks!BaseShockQ1_CH,0),0)*I$183</f>
        <v>0</v>
      </c>
      <c r="J100" s="58">
        <f ca="1">VLOOKUP($B100,Q1BaseShocks!BaseShockQ1_LR,MATCH(J$4,Q1BaseShocks!BaseShockQ1_CH,0),0)*J$183</f>
        <v>0</v>
      </c>
      <c r="K100" s="58">
        <f ca="1">VLOOKUP($B100,Q1BaseShocks!BaseShockQ1_LR,MATCH(K$4,Q1BaseShocks!BaseShockQ1_CH,0),0)*K$183</f>
        <v>0</v>
      </c>
      <c r="L100" s="58">
        <f ca="1">VLOOKUP($B100,Q1BaseShocks!BaseShockQ1_LR,MATCH(L$4,Q1BaseShocks!BaseShockQ1_CH,0),0)*L$183</f>
        <v>0</v>
      </c>
      <c r="M100" s="58">
        <f ca="1"/>
        <v>0</v>
      </c>
      <c r="N100" s="64">
        <f ca="1"/>
        <v>0</v>
      </c>
      <c r="O100" s="64">
        <f ca="1"/>
        <v>0</v>
      </c>
      <c r="P100" s="64">
        <f ca="1"/>
        <v>0</v>
      </c>
      <c r="Q100" s="64">
        <f ca="1"/>
        <v>0</v>
      </c>
      <c r="R100" s="60">
        <f t="shared" ca="1" si="7"/>
        <v>0</v>
      </c>
      <c r="S100" s="61">
        <f ca="1"/>
        <v>0</v>
      </c>
      <c r="T100" s="62" cm="1">
        <f t="array" aca="1" ref="T100" ca="1">IF(OR(N100:R100+D100:H100&lt;-0.01),1,0)</f>
        <v>0</v>
      </c>
    </row>
    <row r="101" spans="1:20" hidden="1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VLOOKUP($B101,Q1BaseShocks!BaseShockQ1_LR,MATCH(I$4,Q1BaseShocks!BaseShockQ1_CH,0),0)*I$183</f>
        <v>0</v>
      </c>
      <c r="J101" s="58">
        <f ca="1">VLOOKUP($B101,Q1BaseShocks!BaseShockQ1_LR,MATCH(J$4,Q1BaseShocks!BaseShockQ1_CH,0),0)*J$183</f>
        <v>0</v>
      </c>
      <c r="K101" s="58">
        <f ca="1">VLOOKUP($B101,Q1BaseShocks!BaseShockQ1_LR,MATCH(K$4,Q1BaseShocks!BaseShockQ1_CH,0),0)*K$183</f>
        <v>0</v>
      </c>
      <c r="L101" s="58">
        <f ca="1">VLOOKUP($B101,Q1BaseShocks!BaseShockQ1_LR,MATCH(L$4,Q1BaseShocks!BaseShockQ1_CH,0),0)*L$183</f>
        <v>0</v>
      </c>
      <c r="M101" s="58">
        <f ca="1"/>
        <v>0</v>
      </c>
      <c r="N101" s="64">
        <f ca="1"/>
        <v>0</v>
      </c>
      <c r="O101" s="64">
        <f ca="1"/>
        <v>0</v>
      </c>
      <c r="P101" s="64">
        <f ca="1"/>
        <v>0</v>
      </c>
      <c r="Q101" s="64">
        <f ca="1"/>
        <v>0</v>
      </c>
      <c r="R101" s="60">
        <f t="shared" ca="1" si="7"/>
        <v>0</v>
      </c>
      <c r="S101" s="61">
        <f ca="1"/>
        <v>0</v>
      </c>
      <c r="T101" s="62" cm="1">
        <f t="array" aca="1" ref="T101" ca="1">IF(OR(N101:R101+D101:H101&lt;-0.01),1,0)</f>
        <v>0</v>
      </c>
    </row>
    <row r="102" spans="1:20" hidden="1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VLOOKUP($B102,Q1BaseShocks!BaseShockQ1_LR,MATCH(I$4,Q1BaseShocks!BaseShockQ1_CH,0),0)*I$183</f>
        <v>0</v>
      </c>
      <c r="J102" s="58">
        <f ca="1">VLOOKUP($B102,Q1BaseShocks!BaseShockQ1_LR,MATCH(J$4,Q1BaseShocks!BaseShockQ1_CH,0),0)*J$183</f>
        <v>0</v>
      </c>
      <c r="K102" s="58">
        <f ca="1">VLOOKUP($B102,Q1BaseShocks!BaseShockQ1_LR,MATCH(K$4,Q1BaseShocks!BaseShockQ1_CH,0),0)*K$183</f>
        <v>0</v>
      </c>
      <c r="L102" s="58">
        <f ca="1">VLOOKUP($B102,Q1BaseShocks!BaseShockQ1_LR,MATCH(L$4,Q1BaseShocks!BaseShockQ1_CH,0),0)*L$183</f>
        <v>0</v>
      </c>
      <c r="M102" s="58">
        <f ca="1"/>
        <v>0</v>
      </c>
      <c r="N102" s="64">
        <f ca="1"/>
        <v>0</v>
      </c>
      <c r="O102" s="64">
        <f ca="1"/>
        <v>0</v>
      </c>
      <c r="P102" s="64">
        <f ca="1"/>
        <v>0</v>
      </c>
      <c r="Q102" s="64">
        <f ca="1"/>
        <v>0</v>
      </c>
      <c r="R102" s="60">
        <f t="shared" ca="1" si="7"/>
        <v>0</v>
      </c>
      <c r="S102" s="61">
        <f ca="1"/>
        <v>0</v>
      </c>
      <c r="T102" s="62" cm="1">
        <f t="array" aca="1" ref="T102" ca="1">IF(OR(N102:R102+D102:H102&lt;-0.01),1,0)</f>
        <v>0</v>
      </c>
    </row>
    <row r="103" spans="1:20" hidden="1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VLOOKUP($B103,Q1BaseShocks!BaseShockQ1_LR,MATCH(I$4,Q1BaseShocks!BaseShockQ1_CH,0),0)*I$183</f>
        <v>0</v>
      </c>
      <c r="J103" s="58">
        <f ca="1">VLOOKUP($B103,Q1BaseShocks!BaseShockQ1_LR,MATCH(J$4,Q1BaseShocks!BaseShockQ1_CH,0),0)*J$183</f>
        <v>0</v>
      </c>
      <c r="K103" s="58">
        <f ca="1">VLOOKUP($B103,Q1BaseShocks!BaseShockQ1_LR,MATCH(K$4,Q1BaseShocks!BaseShockQ1_CH,0),0)*K$183</f>
        <v>0</v>
      </c>
      <c r="L103" s="58">
        <f ca="1">VLOOKUP($B103,Q1BaseShocks!BaseShockQ1_LR,MATCH(L$4,Q1BaseShocks!BaseShockQ1_CH,0),0)*L$183</f>
        <v>0</v>
      </c>
      <c r="M103" s="58">
        <f ca="1"/>
        <v>0</v>
      </c>
      <c r="N103" s="64">
        <f ca="1"/>
        <v>0</v>
      </c>
      <c r="O103" s="64">
        <f ca="1"/>
        <v>0</v>
      </c>
      <c r="P103" s="64">
        <f ca="1"/>
        <v>0</v>
      </c>
      <c r="Q103" s="64">
        <f ca="1"/>
        <v>0</v>
      </c>
      <c r="R103" s="60">
        <f t="shared" ca="1" si="7"/>
        <v>0</v>
      </c>
      <c r="S103" s="61">
        <f ca="1"/>
        <v>0</v>
      </c>
      <c r="T103" s="62" cm="1">
        <f t="array" aca="1" ref="T103" ca="1">IF(OR(N103:R103+D103:H103&lt;-0.01),1,0)</f>
        <v>0</v>
      </c>
    </row>
    <row r="104" spans="1:20" hidden="1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VLOOKUP($B104,Q1BaseShocks!BaseShockQ1_LR,MATCH(I$4,Q1BaseShocks!BaseShockQ1_CH,0),0)*I$183</f>
        <v>0</v>
      </c>
      <c r="J104" s="58">
        <f ca="1">VLOOKUP($B104,Q1BaseShocks!BaseShockQ1_LR,MATCH(J$4,Q1BaseShocks!BaseShockQ1_CH,0),0)*J$183</f>
        <v>0</v>
      </c>
      <c r="K104" s="58">
        <f ca="1">VLOOKUP($B104,Q1BaseShocks!BaseShockQ1_LR,MATCH(K$4,Q1BaseShocks!BaseShockQ1_CH,0),0)*K$183</f>
        <v>0</v>
      </c>
      <c r="L104" s="58">
        <f ca="1">VLOOKUP($B104,Q1BaseShocks!BaseShockQ1_LR,MATCH(L$4,Q1BaseShocks!BaseShockQ1_CH,0),0)*L$183</f>
        <v>0</v>
      </c>
      <c r="M104" s="58">
        <f ca="1"/>
        <v>0</v>
      </c>
      <c r="N104" s="64">
        <f ca="1"/>
        <v>0</v>
      </c>
      <c r="O104" s="64">
        <f ca="1"/>
        <v>0</v>
      </c>
      <c r="P104" s="64">
        <f ca="1"/>
        <v>0</v>
      </c>
      <c r="Q104" s="64">
        <f ca="1"/>
        <v>0</v>
      </c>
      <c r="R104" s="60">
        <f t="shared" ca="1" si="7"/>
        <v>0</v>
      </c>
      <c r="S104" s="61">
        <f ca="1"/>
        <v>0</v>
      </c>
      <c r="T104" s="62" cm="1">
        <f t="array" aca="1" ref="T104" ca="1">IF(OR(N104:R104+D104:H104&lt;-0.01),1,0)</f>
        <v>0</v>
      </c>
    </row>
    <row r="105" spans="1:20" hidden="1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VLOOKUP($B105,Q1BaseShocks!BaseShockQ1_LR,MATCH(I$4,Q1BaseShocks!BaseShockQ1_CH,0),0)*I$183</f>
        <v>0</v>
      </c>
      <c r="J105" s="58">
        <f ca="1">VLOOKUP($B105,Q1BaseShocks!BaseShockQ1_LR,MATCH(J$4,Q1BaseShocks!BaseShockQ1_CH,0),0)*J$183</f>
        <v>0</v>
      </c>
      <c r="K105" s="58">
        <f ca="1">VLOOKUP($B105,Q1BaseShocks!BaseShockQ1_LR,MATCH(K$4,Q1BaseShocks!BaseShockQ1_CH,0),0)*K$183</f>
        <v>0</v>
      </c>
      <c r="L105" s="58">
        <f ca="1">VLOOKUP($B105,Q1BaseShocks!BaseShockQ1_LR,MATCH(L$4,Q1BaseShocks!BaseShockQ1_CH,0),0)*L$183</f>
        <v>0</v>
      </c>
      <c r="M105" s="58">
        <f ca="1"/>
        <v>0</v>
      </c>
      <c r="N105" s="64">
        <f ca="1"/>
        <v>0</v>
      </c>
      <c r="O105" s="64">
        <f ca="1"/>
        <v>0</v>
      </c>
      <c r="P105" s="64">
        <f ca="1"/>
        <v>0</v>
      </c>
      <c r="Q105" s="64">
        <f ca="1"/>
        <v>0</v>
      </c>
      <c r="R105" s="60">
        <f t="shared" ca="1" si="7"/>
        <v>0</v>
      </c>
      <c r="S105" s="61">
        <f ca="1"/>
        <v>0</v>
      </c>
      <c r="T105" s="62" cm="1">
        <f t="array" aca="1" ref="T105" ca="1">IF(OR(N105:R105+D105:H105&lt;-0.01),1,0)</f>
        <v>0</v>
      </c>
    </row>
    <row r="106" spans="1:20" hidden="1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VLOOKUP($B106,Q1BaseShocks!BaseShockQ1_LR,MATCH(I$4,Q1BaseShocks!BaseShockQ1_CH,0),0)*I$183</f>
        <v>0</v>
      </c>
      <c r="J106" s="58">
        <f ca="1">VLOOKUP($B106,Q1BaseShocks!BaseShockQ1_LR,MATCH(J$4,Q1BaseShocks!BaseShockQ1_CH,0),0)*J$183</f>
        <v>0</v>
      </c>
      <c r="K106" s="58">
        <f ca="1">VLOOKUP($B106,Q1BaseShocks!BaseShockQ1_LR,MATCH(K$4,Q1BaseShocks!BaseShockQ1_CH,0),0)*K$183</f>
        <v>0</v>
      </c>
      <c r="L106" s="58">
        <f ca="1">VLOOKUP($B106,Q1BaseShocks!BaseShockQ1_LR,MATCH(L$4,Q1BaseShocks!BaseShockQ1_CH,0),0)*L$183</f>
        <v>0</v>
      </c>
      <c r="M106" s="58">
        <f ca="1"/>
        <v>0</v>
      </c>
      <c r="N106" s="64">
        <f ca="1"/>
        <v>0</v>
      </c>
      <c r="O106" s="64">
        <f ca="1"/>
        <v>0</v>
      </c>
      <c r="P106" s="64">
        <f ca="1"/>
        <v>0</v>
      </c>
      <c r="Q106" s="64">
        <f ca="1"/>
        <v>0</v>
      </c>
      <c r="R106" s="60">
        <f t="shared" ca="1" si="7"/>
        <v>0</v>
      </c>
      <c r="S106" s="61">
        <f ca="1"/>
        <v>0</v>
      </c>
      <c r="T106" s="62" cm="1">
        <f t="array" aca="1" ref="T106" ca="1">IF(OR(N106:R106+D106:H106&lt;-0.01),1,0)</f>
        <v>0</v>
      </c>
    </row>
    <row r="107" spans="1:20" hidden="1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VLOOKUP($B107,Q1BaseShocks!BaseShockQ1_LR,MATCH(I$4,Q1BaseShocks!BaseShockQ1_CH,0),0)*I$183</f>
        <v>0</v>
      </c>
      <c r="J107" s="58">
        <f ca="1">VLOOKUP($B107,Q1BaseShocks!BaseShockQ1_LR,MATCH(J$4,Q1BaseShocks!BaseShockQ1_CH,0),0)*J$183</f>
        <v>0</v>
      </c>
      <c r="K107" s="58">
        <f ca="1">VLOOKUP($B107,Q1BaseShocks!BaseShockQ1_LR,MATCH(K$4,Q1BaseShocks!BaseShockQ1_CH,0),0)*K$183</f>
        <v>0</v>
      </c>
      <c r="L107" s="58">
        <f ca="1">VLOOKUP($B107,Q1BaseShocks!BaseShockQ1_LR,MATCH(L$4,Q1BaseShocks!BaseShockQ1_CH,0),0)*L$183</f>
        <v>0</v>
      </c>
      <c r="M107" s="58">
        <f ca="1"/>
        <v>0</v>
      </c>
      <c r="N107" s="64">
        <f ca="1"/>
        <v>0</v>
      </c>
      <c r="O107" s="64">
        <f ca="1"/>
        <v>0</v>
      </c>
      <c r="P107" s="64">
        <f ca="1"/>
        <v>0</v>
      </c>
      <c r="Q107" s="64">
        <f ca="1"/>
        <v>0</v>
      </c>
      <c r="R107" s="60">
        <f t="shared" ca="1" si="7"/>
        <v>0</v>
      </c>
      <c r="S107" s="61">
        <f ca="1"/>
        <v>0</v>
      </c>
      <c r="T107" s="62" cm="1">
        <f t="array" aca="1" ref="T107" ca="1">IF(OR(N107:R107+D107:H107&lt;-0.01),1,0)</f>
        <v>0</v>
      </c>
    </row>
    <row r="108" spans="1:20" hidden="1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VLOOKUP($B108,Q1BaseShocks!BaseShockQ1_LR,MATCH(I$4,Q1BaseShocks!BaseShockQ1_CH,0),0)*I$183</f>
        <v>0</v>
      </c>
      <c r="J108" s="58">
        <f ca="1">VLOOKUP($B108,Q1BaseShocks!BaseShockQ1_LR,MATCH(J$4,Q1BaseShocks!BaseShockQ1_CH,0),0)*J$183</f>
        <v>0</v>
      </c>
      <c r="K108" s="58">
        <f ca="1">VLOOKUP($B108,Q1BaseShocks!BaseShockQ1_LR,MATCH(K$4,Q1BaseShocks!BaseShockQ1_CH,0),0)*K$183</f>
        <v>0</v>
      </c>
      <c r="L108" s="58">
        <f ca="1">VLOOKUP($B108,Q1BaseShocks!BaseShockQ1_LR,MATCH(L$4,Q1BaseShocks!BaseShockQ1_CH,0),0)*L$183</f>
        <v>0</v>
      </c>
      <c r="M108" s="58">
        <f ca="1"/>
        <v>0</v>
      </c>
      <c r="N108" s="64">
        <f ca="1"/>
        <v>0</v>
      </c>
      <c r="O108" s="64">
        <f ca="1"/>
        <v>0</v>
      </c>
      <c r="P108" s="64">
        <f ca="1"/>
        <v>0</v>
      </c>
      <c r="Q108" s="64">
        <f ca="1"/>
        <v>0</v>
      </c>
      <c r="R108" s="60">
        <f t="shared" ca="1" si="7"/>
        <v>0</v>
      </c>
      <c r="S108" s="61">
        <f ca="1"/>
        <v>0</v>
      </c>
      <c r="T108" s="62" cm="1">
        <f t="array" aca="1" ref="T108" ca="1">IF(OR(N108:R108+D108:H108&lt;-0.01),1,0)</f>
        <v>0</v>
      </c>
    </row>
    <row r="109" spans="1:20" hidden="1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VLOOKUP($B109,Q1BaseShocks!BaseShockQ1_LR,MATCH(I$4,Q1BaseShocks!BaseShockQ1_CH,0),0)*I$183</f>
        <v>0</v>
      </c>
      <c r="J109" s="58">
        <f ca="1">VLOOKUP($B109,Q1BaseShocks!BaseShockQ1_LR,MATCH(J$4,Q1BaseShocks!BaseShockQ1_CH,0),0)*J$183</f>
        <v>0</v>
      </c>
      <c r="K109" s="58">
        <f ca="1">VLOOKUP($B109,Q1BaseShocks!BaseShockQ1_LR,MATCH(K$4,Q1BaseShocks!BaseShockQ1_CH,0),0)*K$183</f>
        <v>0</v>
      </c>
      <c r="L109" s="58">
        <f ca="1">VLOOKUP($B109,Q1BaseShocks!BaseShockQ1_LR,MATCH(L$4,Q1BaseShocks!BaseShockQ1_CH,0),0)*L$183</f>
        <v>0</v>
      </c>
      <c r="M109" s="58">
        <f ca="1"/>
        <v>0</v>
      </c>
      <c r="N109" s="64">
        <f ca="1"/>
        <v>0</v>
      </c>
      <c r="O109" s="64">
        <f ca="1"/>
        <v>0</v>
      </c>
      <c r="P109" s="64">
        <f ca="1"/>
        <v>0</v>
      </c>
      <c r="Q109" s="64">
        <f ca="1"/>
        <v>0</v>
      </c>
      <c r="R109" s="60">
        <f t="shared" ca="1" si="7"/>
        <v>0</v>
      </c>
      <c r="S109" s="61">
        <f ca="1"/>
        <v>0</v>
      </c>
      <c r="T109" s="62" cm="1">
        <f t="array" aca="1" ref="T109" ca="1">IF(OR(N109:R109+D109:H109&lt;-0.01),1,0)</f>
        <v>0</v>
      </c>
    </row>
    <row r="110" spans="1:20" hidden="1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VLOOKUP($B110,Q1BaseShocks!BaseShockQ1_LR,MATCH(I$4,Q1BaseShocks!BaseShockQ1_CH,0),0)*I$183</f>
        <v>0</v>
      </c>
      <c r="J110" s="58">
        <f ca="1">VLOOKUP($B110,Q1BaseShocks!BaseShockQ1_LR,MATCH(J$4,Q1BaseShocks!BaseShockQ1_CH,0),0)*J$183</f>
        <v>0</v>
      </c>
      <c r="K110" s="58">
        <f ca="1">VLOOKUP($B110,Q1BaseShocks!BaseShockQ1_LR,MATCH(K$4,Q1BaseShocks!BaseShockQ1_CH,0),0)*K$183</f>
        <v>0</v>
      </c>
      <c r="L110" s="58">
        <f ca="1">VLOOKUP($B110,Q1BaseShocks!BaseShockQ1_LR,MATCH(L$4,Q1BaseShocks!BaseShockQ1_CH,0),0)*L$183</f>
        <v>0</v>
      </c>
      <c r="M110" s="58">
        <f ca="1"/>
        <v>0</v>
      </c>
      <c r="N110" s="64">
        <f ca="1"/>
        <v>0</v>
      </c>
      <c r="O110" s="64">
        <f ca="1"/>
        <v>0</v>
      </c>
      <c r="P110" s="64">
        <f ca="1"/>
        <v>0</v>
      </c>
      <c r="Q110" s="64">
        <f ca="1"/>
        <v>0</v>
      </c>
      <c r="R110" s="60">
        <f t="shared" ca="1" si="7"/>
        <v>0</v>
      </c>
      <c r="S110" s="61">
        <f ca="1"/>
        <v>0</v>
      </c>
      <c r="T110" s="62" cm="1">
        <f t="array" aca="1" ref="T110" ca="1">IF(OR(N110:R110+D110:H110&lt;-0.01),1,0)</f>
        <v>0</v>
      </c>
    </row>
    <row r="111" spans="1:20" hidden="1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VLOOKUP($B111,Q1BaseShocks!BaseShockQ1_LR,MATCH(I$4,Q1BaseShocks!BaseShockQ1_CH,0),0)*I$183</f>
        <v>0</v>
      </c>
      <c r="J111" s="58">
        <f ca="1">VLOOKUP($B111,Q1BaseShocks!BaseShockQ1_LR,MATCH(J$4,Q1BaseShocks!BaseShockQ1_CH,0),0)*J$183</f>
        <v>0</v>
      </c>
      <c r="K111" s="58">
        <f ca="1">VLOOKUP($B111,Q1BaseShocks!BaseShockQ1_LR,MATCH(K$4,Q1BaseShocks!BaseShockQ1_CH,0),0)*K$183</f>
        <v>0</v>
      </c>
      <c r="L111" s="58">
        <f ca="1">VLOOKUP($B111,Q1BaseShocks!BaseShockQ1_LR,MATCH(L$4,Q1BaseShocks!BaseShockQ1_CH,0),0)*L$183</f>
        <v>0</v>
      </c>
      <c r="M111" s="58">
        <f ca="1"/>
        <v>0</v>
      </c>
      <c r="N111" s="64">
        <f ca="1"/>
        <v>0</v>
      </c>
      <c r="O111" s="64">
        <f ca="1"/>
        <v>0</v>
      </c>
      <c r="P111" s="64">
        <f ca="1"/>
        <v>0</v>
      </c>
      <c r="Q111" s="64">
        <f ca="1"/>
        <v>0</v>
      </c>
      <c r="R111" s="60">
        <f t="shared" ca="1" si="7"/>
        <v>0</v>
      </c>
      <c r="S111" s="61">
        <f ca="1"/>
        <v>0</v>
      </c>
      <c r="T111" s="62" cm="1">
        <f t="array" aca="1" ref="T111" ca="1">IF(OR(N111:R111+D111:H111&lt;-0.01),1,0)</f>
        <v>0</v>
      </c>
    </row>
    <row r="112" spans="1:20" hidden="1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VLOOKUP($B112,Q1BaseShocks!BaseShockQ1_LR,MATCH(I$4,Q1BaseShocks!BaseShockQ1_CH,0),0)*I$183</f>
        <v>0</v>
      </c>
      <c r="J112" s="58">
        <f ca="1">VLOOKUP($B112,Q1BaseShocks!BaseShockQ1_LR,MATCH(J$4,Q1BaseShocks!BaseShockQ1_CH,0),0)*J$183</f>
        <v>0</v>
      </c>
      <c r="K112" s="58">
        <f ca="1">VLOOKUP($B112,Q1BaseShocks!BaseShockQ1_LR,MATCH(K$4,Q1BaseShocks!BaseShockQ1_CH,0),0)*K$183</f>
        <v>0</v>
      </c>
      <c r="L112" s="58">
        <f ca="1">VLOOKUP($B112,Q1BaseShocks!BaseShockQ1_LR,MATCH(L$4,Q1BaseShocks!BaseShockQ1_CH,0),0)*L$183</f>
        <v>0</v>
      </c>
      <c r="M112" s="58">
        <f ca="1"/>
        <v>0</v>
      </c>
      <c r="N112" s="64">
        <f ca="1"/>
        <v>0</v>
      </c>
      <c r="O112" s="64">
        <f ca="1"/>
        <v>0</v>
      </c>
      <c r="P112" s="64">
        <f ca="1"/>
        <v>0</v>
      </c>
      <c r="Q112" s="64">
        <f ca="1"/>
        <v>0</v>
      </c>
      <c r="R112" s="60">
        <f t="shared" ca="1" si="7"/>
        <v>0</v>
      </c>
      <c r="S112" s="61">
        <f ca="1"/>
        <v>0</v>
      </c>
      <c r="T112" s="62" cm="1">
        <f t="array" aca="1" ref="T112" ca="1">IF(OR(N112:R112+D112:H112&lt;-0.01),1,0)</f>
        <v>0</v>
      </c>
    </row>
    <row r="113" spans="1:20" hidden="1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VLOOKUP($B113,Q1BaseShocks!BaseShockQ1_LR,MATCH(I$4,Q1BaseShocks!BaseShockQ1_CH,0),0)*I$183</f>
        <v>0</v>
      </c>
      <c r="J113" s="58">
        <f ca="1">VLOOKUP($B113,Q1BaseShocks!BaseShockQ1_LR,MATCH(J$4,Q1BaseShocks!BaseShockQ1_CH,0),0)*J$183</f>
        <v>0</v>
      </c>
      <c r="K113" s="58">
        <f ca="1">VLOOKUP($B113,Q1BaseShocks!BaseShockQ1_LR,MATCH(K$4,Q1BaseShocks!BaseShockQ1_CH,0),0)*K$183</f>
        <v>0</v>
      </c>
      <c r="L113" s="58">
        <f ca="1">VLOOKUP($B113,Q1BaseShocks!BaseShockQ1_LR,MATCH(L$4,Q1BaseShocks!BaseShockQ1_CH,0),0)*L$183</f>
        <v>0</v>
      </c>
      <c r="M113" s="58">
        <f ca="1"/>
        <v>0</v>
      </c>
      <c r="N113" s="64">
        <f ca="1"/>
        <v>0</v>
      </c>
      <c r="O113" s="64">
        <f ca="1"/>
        <v>0</v>
      </c>
      <c r="P113" s="64">
        <f ca="1"/>
        <v>0</v>
      </c>
      <c r="Q113" s="64">
        <f ca="1"/>
        <v>0</v>
      </c>
      <c r="R113" s="60">
        <f t="shared" ca="1" si="7"/>
        <v>0</v>
      </c>
      <c r="S113" s="61">
        <f ca="1"/>
        <v>0</v>
      </c>
      <c r="T113" s="62" cm="1">
        <f t="array" aca="1" ref="T113" ca="1">IF(OR(N113:R113+D113:H113&lt;-0.01),1,0)</f>
        <v>0</v>
      </c>
    </row>
    <row r="114" spans="1:20" hidden="1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VLOOKUP($B114,Q1BaseShocks!BaseShockQ1_LR,MATCH(I$4,Q1BaseShocks!BaseShockQ1_CH,0),0)*I$183</f>
        <v>0</v>
      </c>
      <c r="J114" s="58">
        <f ca="1">VLOOKUP($B114,Q1BaseShocks!BaseShockQ1_LR,MATCH(J$4,Q1BaseShocks!BaseShockQ1_CH,0),0)*J$183</f>
        <v>0</v>
      </c>
      <c r="K114" s="58">
        <f ca="1">VLOOKUP($B114,Q1BaseShocks!BaseShockQ1_LR,MATCH(K$4,Q1BaseShocks!BaseShockQ1_CH,0),0)*K$183</f>
        <v>0</v>
      </c>
      <c r="L114" s="58">
        <f ca="1">VLOOKUP($B114,Q1BaseShocks!BaseShockQ1_LR,MATCH(L$4,Q1BaseShocks!BaseShockQ1_CH,0),0)*L$183</f>
        <v>0</v>
      </c>
      <c r="M114" s="58">
        <f ca="1"/>
        <v>0</v>
      </c>
      <c r="N114" s="64">
        <f ca="1"/>
        <v>0</v>
      </c>
      <c r="O114" s="64">
        <f ca="1"/>
        <v>0</v>
      </c>
      <c r="P114" s="64">
        <f ca="1"/>
        <v>0</v>
      </c>
      <c r="Q114" s="64">
        <f ca="1"/>
        <v>0</v>
      </c>
      <c r="R114" s="60">
        <f t="shared" ca="1" si="7"/>
        <v>0</v>
      </c>
      <c r="S114" s="61">
        <f ca="1"/>
        <v>0</v>
      </c>
      <c r="T114" s="62" cm="1">
        <f t="array" aca="1" ref="T114" ca="1">IF(OR(N114:R114+D114:H114&lt;-0.01),1,0)</f>
        <v>0</v>
      </c>
    </row>
    <row r="115" spans="1:20" hidden="1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VLOOKUP($B115,Q1BaseShocks!BaseShockQ1_LR,MATCH(I$4,Q1BaseShocks!BaseShockQ1_CH,0),0)*I$183</f>
        <v>0</v>
      </c>
      <c r="J115" s="58">
        <f ca="1">VLOOKUP($B115,Q1BaseShocks!BaseShockQ1_LR,MATCH(J$4,Q1BaseShocks!BaseShockQ1_CH,0),0)*J$183</f>
        <v>0</v>
      </c>
      <c r="K115" s="58">
        <f ca="1">VLOOKUP($B115,Q1BaseShocks!BaseShockQ1_LR,MATCH(K$4,Q1BaseShocks!BaseShockQ1_CH,0),0)*K$183</f>
        <v>0</v>
      </c>
      <c r="L115" s="58">
        <f ca="1">VLOOKUP($B115,Q1BaseShocks!BaseShockQ1_LR,MATCH(L$4,Q1BaseShocks!BaseShockQ1_CH,0),0)*L$183</f>
        <v>0</v>
      </c>
      <c r="M115" s="58">
        <f ca="1"/>
        <v>0</v>
      </c>
      <c r="N115" s="64">
        <f ca="1"/>
        <v>0</v>
      </c>
      <c r="O115" s="64">
        <f ca="1"/>
        <v>0</v>
      </c>
      <c r="P115" s="64">
        <f ca="1"/>
        <v>0</v>
      </c>
      <c r="Q115" s="64">
        <f ca="1"/>
        <v>0</v>
      </c>
      <c r="R115" s="60">
        <f t="shared" ca="1" si="7"/>
        <v>0</v>
      </c>
      <c r="S115" s="61">
        <f ca="1"/>
        <v>0</v>
      </c>
      <c r="T115" s="62" cm="1">
        <f t="array" aca="1" ref="T115" ca="1">IF(OR(N115:R115+D115:H115&lt;-0.01),1,0)</f>
        <v>0</v>
      </c>
    </row>
    <row r="116" spans="1:20" hidden="1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VLOOKUP($B116,Q1BaseShocks!BaseShockQ1_LR,MATCH(I$4,Q1BaseShocks!BaseShockQ1_CH,0),0)*I$183</f>
        <v>0</v>
      </c>
      <c r="J116" s="58">
        <f ca="1">VLOOKUP($B116,Q1BaseShocks!BaseShockQ1_LR,MATCH(J$4,Q1BaseShocks!BaseShockQ1_CH,0),0)*J$183</f>
        <v>0</v>
      </c>
      <c r="K116" s="58">
        <f ca="1">VLOOKUP($B116,Q1BaseShocks!BaseShockQ1_LR,MATCH(K$4,Q1BaseShocks!BaseShockQ1_CH,0),0)*K$183</f>
        <v>0</v>
      </c>
      <c r="L116" s="58">
        <f ca="1">VLOOKUP($B116,Q1BaseShocks!BaseShockQ1_LR,MATCH(L$4,Q1BaseShocks!BaseShockQ1_CH,0),0)*L$183</f>
        <v>0</v>
      </c>
      <c r="M116" s="58">
        <f ca="1"/>
        <v>0</v>
      </c>
      <c r="N116" s="64">
        <f ca="1"/>
        <v>0</v>
      </c>
      <c r="O116" s="64">
        <f ca="1"/>
        <v>0</v>
      </c>
      <c r="P116" s="64">
        <f ca="1"/>
        <v>0</v>
      </c>
      <c r="Q116" s="64">
        <f ca="1"/>
        <v>0</v>
      </c>
      <c r="R116" s="60">
        <f t="shared" ca="1" si="7"/>
        <v>0</v>
      </c>
      <c r="S116" s="61">
        <f ca="1"/>
        <v>0</v>
      </c>
      <c r="T116" s="62" cm="1">
        <f t="array" aca="1" ref="T116" ca="1">IF(OR(N116:R116+D116:H116&lt;-0.01),1,0)</f>
        <v>0</v>
      </c>
    </row>
    <row r="117" spans="1:20" hidden="1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VLOOKUP($B117,Q1BaseShocks!BaseShockQ1_LR,MATCH(I$4,Q1BaseShocks!BaseShockQ1_CH,0),0)*I$183</f>
        <v>0</v>
      </c>
      <c r="J117" s="58">
        <f ca="1">VLOOKUP($B117,Q1BaseShocks!BaseShockQ1_LR,MATCH(J$4,Q1BaseShocks!BaseShockQ1_CH,0),0)*J$183</f>
        <v>0</v>
      </c>
      <c r="K117" s="58">
        <f ca="1">VLOOKUP($B117,Q1BaseShocks!BaseShockQ1_LR,MATCH(K$4,Q1BaseShocks!BaseShockQ1_CH,0),0)*K$183</f>
        <v>0</v>
      </c>
      <c r="L117" s="58">
        <f ca="1">VLOOKUP($B117,Q1BaseShocks!BaseShockQ1_LR,MATCH(L$4,Q1BaseShocks!BaseShockQ1_CH,0),0)*L$183</f>
        <v>0</v>
      </c>
      <c r="M117" s="58">
        <f ca="1"/>
        <v>0</v>
      </c>
      <c r="N117" s="64">
        <f ca="1"/>
        <v>0</v>
      </c>
      <c r="O117" s="64">
        <f ca="1"/>
        <v>0</v>
      </c>
      <c r="P117" s="64">
        <f ca="1"/>
        <v>0</v>
      </c>
      <c r="Q117" s="64">
        <f ca="1"/>
        <v>0</v>
      </c>
      <c r="R117" s="60">
        <f t="shared" ca="1" si="7"/>
        <v>0</v>
      </c>
      <c r="S117" s="61">
        <f ca="1"/>
        <v>0</v>
      </c>
      <c r="T117" s="62" cm="1">
        <f t="array" aca="1" ref="T117" ca="1">IF(OR(N117:R117+D117:H117&lt;-0.01),1,0)</f>
        <v>0</v>
      </c>
    </row>
    <row r="118" spans="1:20" hidden="1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VLOOKUP($B118,Q1BaseShocks!BaseShockQ1_LR,MATCH(I$4,Q1BaseShocks!BaseShockQ1_CH,0),0)*I$183</f>
        <v>0</v>
      </c>
      <c r="J118" s="58">
        <f ca="1">VLOOKUP($B118,Q1BaseShocks!BaseShockQ1_LR,MATCH(J$4,Q1BaseShocks!BaseShockQ1_CH,0),0)*J$183</f>
        <v>0</v>
      </c>
      <c r="K118" s="58">
        <f ca="1">VLOOKUP($B118,Q1BaseShocks!BaseShockQ1_LR,MATCH(K$4,Q1BaseShocks!BaseShockQ1_CH,0),0)*K$183</f>
        <v>0</v>
      </c>
      <c r="L118" s="58">
        <f ca="1">VLOOKUP($B118,Q1BaseShocks!BaseShockQ1_LR,MATCH(L$4,Q1BaseShocks!BaseShockQ1_CH,0),0)*L$183</f>
        <v>0</v>
      </c>
      <c r="M118" s="58">
        <f ca="1"/>
        <v>0</v>
      </c>
      <c r="N118" s="64">
        <f ca="1"/>
        <v>0</v>
      </c>
      <c r="O118" s="64">
        <f ca="1"/>
        <v>0</v>
      </c>
      <c r="P118" s="64">
        <f ca="1"/>
        <v>0</v>
      </c>
      <c r="Q118" s="64">
        <f ca="1"/>
        <v>0</v>
      </c>
      <c r="R118" s="60">
        <f t="shared" ca="1" si="7"/>
        <v>0</v>
      </c>
      <c r="S118" s="61">
        <f ca="1"/>
        <v>0</v>
      </c>
      <c r="T118" s="62" cm="1">
        <f t="array" aca="1" ref="T118" ca="1">IF(OR(N118:R118+D118:H118&lt;-0.01),1,0)</f>
        <v>0</v>
      </c>
    </row>
    <row r="119" spans="1:20" hidden="1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VLOOKUP($B119,Q1BaseShocks!BaseShockQ1_LR,MATCH(I$4,Q1BaseShocks!BaseShockQ1_CH,0),0)*I$183</f>
        <v>0</v>
      </c>
      <c r="J119" s="58">
        <f ca="1">VLOOKUP($B119,Q1BaseShocks!BaseShockQ1_LR,MATCH(J$4,Q1BaseShocks!BaseShockQ1_CH,0),0)*J$183</f>
        <v>0</v>
      </c>
      <c r="K119" s="58">
        <f ca="1">VLOOKUP($B119,Q1BaseShocks!BaseShockQ1_LR,MATCH(K$4,Q1BaseShocks!BaseShockQ1_CH,0),0)*K$183</f>
        <v>0</v>
      </c>
      <c r="L119" s="58">
        <f ca="1">VLOOKUP($B119,Q1BaseShocks!BaseShockQ1_LR,MATCH(L$4,Q1BaseShocks!BaseShockQ1_CH,0),0)*L$183</f>
        <v>0</v>
      </c>
      <c r="M119" s="58">
        <f ca="1"/>
        <v>0</v>
      </c>
      <c r="N119" s="64">
        <f ca="1"/>
        <v>0</v>
      </c>
      <c r="O119" s="64">
        <f ca="1"/>
        <v>0</v>
      </c>
      <c r="P119" s="64">
        <f ca="1"/>
        <v>0</v>
      </c>
      <c r="Q119" s="64">
        <f ca="1"/>
        <v>0</v>
      </c>
      <c r="R119" s="60">
        <f t="shared" ca="1" si="7"/>
        <v>0</v>
      </c>
      <c r="S119" s="61">
        <f ca="1"/>
        <v>0</v>
      </c>
      <c r="T119" s="62" cm="1">
        <f t="array" aca="1" ref="T119" ca="1">IF(OR(N119:R119+D119:H119&lt;-0.01),1,0)</f>
        <v>0</v>
      </c>
    </row>
    <row r="120" spans="1:20" hidden="1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VLOOKUP($B120,Q1BaseShocks!BaseShockQ1_LR,MATCH(I$4,Q1BaseShocks!BaseShockQ1_CH,0),0)*I$183</f>
        <v>0</v>
      </c>
      <c r="J120" s="58">
        <f ca="1">VLOOKUP($B120,Q1BaseShocks!BaseShockQ1_LR,MATCH(J$4,Q1BaseShocks!BaseShockQ1_CH,0),0)*J$183</f>
        <v>0</v>
      </c>
      <c r="K120" s="58">
        <f ca="1">VLOOKUP($B120,Q1BaseShocks!BaseShockQ1_LR,MATCH(K$4,Q1BaseShocks!BaseShockQ1_CH,0),0)*K$183</f>
        <v>0</v>
      </c>
      <c r="L120" s="58">
        <f ca="1">VLOOKUP($B120,Q1BaseShocks!BaseShockQ1_LR,MATCH(L$4,Q1BaseShocks!BaseShockQ1_CH,0),0)*L$183</f>
        <v>0</v>
      </c>
      <c r="M120" s="58">
        <f ca="1"/>
        <v>0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0</v>
      </c>
      <c r="R120" s="60">
        <f t="shared" ca="1" si="7"/>
        <v>0</v>
      </c>
      <c r="S120" s="61">
        <f ca="1"/>
        <v>0</v>
      </c>
      <c r="T120" s="62" cm="1">
        <f t="array" aca="1" ref="T120" ca="1">IF(OR(N120:R120+D120:H120&lt;-0.01),1,0)</f>
        <v>0</v>
      </c>
    </row>
    <row r="121" spans="1:20" hidden="1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VLOOKUP($B121,Q1BaseShocks!BaseShockQ1_LR,MATCH(I$4,Q1BaseShocks!BaseShockQ1_CH,0),0)*I$183</f>
        <v>0</v>
      </c>
      <c r="J121" s="58">
        <f ca="1">VLOOKUP($B121,Q1BaseShocks!BaseShockQ1_LR,MATCH(J$4,Q1BaseShocks!BaseShockQ1_CH,0),0)*J$183</f>
        <v>0</v>
      </c>
      <c r="K121" s="58">
        <f ca="1">VLOOKUP($B121,Q1BaseShocks!BaseShockQ1_LR,MATCH(K$4,Q1BaseShocks!BaseShockQ1_CH,0),0)*K$183</f>
        <v>0</v>
      </c>
      <c r="L121" s="58">
        <f ca="1">VLOOKUP($B121,Q1BaseShocks!BaseShockQ1_LR,MATCH(L$4,Q1BaseShocks!BaseShockQ1_CH,0),0)*L$183</f>
        <v>0</v>
      </c>
      <c r="M121" s="58">
        <f ca="1"/>
        <v>0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0</v>
      </c>
      <c r="R121" s="60">
        <f t="shared" ca="1" si="7"/>
        <v>0</v>
      </c>
      <c r="S121" s="61">
        <f ca="1"/>
        <v>0</v>
      </c>
      <c r="T121" s="62" cm="1">
        <f t="array" aca="1" ref="T121" ca="1">IF(OR(N121:R121+D121:H121&lt;-0.01),1,0)</f>
        <v>0</v>
      </c>
    </row>
    <row r="122" spans="1:20" hidden="1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VLOOKUP($B122,Q1BaseShocks!BaseShockQ1_LR,MATCH(I$4,Q1BaseShocks!BaseShockQ1_CH,0),0)*I$183</f>
        <v>0</v>
      </c>
      <c r="J122" s="58">
        <f ca="1">VLOOKUP($B122,Q1BaseShocks!BaseShockQ1_LR,MATCH(J$4,Q1BaseShocks!BaseShockQ1_CH,0),0)*J$183</f>
        <v>0</v>
      </c>
      <c r="K122" s="58">
        <f ca="1">VLOOKUP($B122,Q1BaseShocks!BaseShockQ1_LR,MATCH(K$4,Q1BaseShocks!BaseShockQ1_CH,0),0)*K$183</f>
        <v>0</v>
      </c>
      <c r="L122" s="58">
        <f ca="1">VLOOKUP($B122,Q1BaseShocks!BaseShockQ1_LR,MATCH(L$4,Q1BaseShocks!BaseShockQ1_CH,0),0)*L$183</f>
        <v>0</v>
      </c>
      <c r="M122" s="58">
        <f ca="1"/>
        <v>0</v>
      </c>
      <c r="N122" s="64">
        <f ca="1"/>
        <v>0</v>
      </c>
      <c r="O122" s="64">
        <f ca="1"/>
        <v>0</v>
      </c>
      <c r="P122" s="64">
        <f ca="1"/>
        <v>0</v>
      </c>
      <c r="Q122" s="64">
        <f ca="1"/>
        <v>0</v>
      </c>
      <c r="R122" s="60">
        <f t="shared" ca="1" si="7"/>
        <v>0</v>
      </c>
      <c r="S122" s="61">
        <f ca="1"/>
        <v>0</v>
      </c>
      <c r="T122" s="62" cm="1">
        <f t="array" aca="1" ref="T122" ca="1">IF(OR(N122:R122+D122:H122&lt;-0.01),1,0)</f>
        <v>0</v>
      </c>
    </row>
    <row r="123" spans="1:20" hidden="1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VLOOKUP($B123,Q1BaseShocks!BaseShockQ1_LR,MATCH(I$4,Q1BaseShocks!BaseShockQ1_CH,0),0)*I$183</f>
        <v>0</v>
      </c>
      <c r="J123" s="58">
        <f ca="1">VLOOKUP($B123,Q1BaseShocks!BaseShockQ1_LR,MATCH(J$4,Q1BaseShocks!BaseShockQ1_CH,0),0)*J$183</f>
        <v>0</v>
      </c>
      <c r="K123" s="58">
        <f ca="1">VLOOKUP($B123,Q1BaseShocks!BaseShockQ1_LR,MATCH(K$4,Q1BaseShocks!BaseShockQ1_CH,0),0)*K$183</f>
        <v>0</v>
      </c>
      <c r="L123" s="58">
        <f ca="1">VLOOKUP($B123,Q1BaseShocks!BaseShockQ1_LR,MATCH(L$4,Q1BaseShocks!BaseShockQ1_CH,0),0)*L$183</f>
        <v>0</v>
      </c>
      <c r="M123" s="58">
        <f ca="1"/>
        <v>0</v>
      </c>
      <c r="N123" s="64">
        <f ca="1"/>
        <v>0</v>
      </c>
      <c r="O123" s="64">
        <f ca="1"/>
        <v>0</v>
      </c>
      <c r="P123" s="64">
        <f ca="1"/>
        <v>0</v>
      </c>
      <c r="Q123" s="64">
        <f ca="1"/>
        <v>0</v>
      </c>
      <c r="R123" s="60">
        <f t="shared" ca="1" si="7"/>
        <v>0</v>
      </c>
      <c r="S123" s="61">
        <f ca="1"/>
        <v>0</v>
      </c>
      <c r="T123" s="62" cm="1">
        <f t="array" aca="1" ref="T123" ca="1">IF(OR(N123:R123+D123:H123&lt;-0.01),1,0)</f>
        <v>0</v>
      </c>
    </row>
    <row r="124" spans="1:20" hidden="1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VLOOKUP($B124,Q1BaseShocks!BaseShockQ1_LR,MATCH(I$4,Q1BaseShocks!BaseShockQ1_CH,0),0)*I$183</f>
        <v>0</v>
      </c>
      <c r="J124" s="58">
        <f ca="1">VLOOKUP($B124,Q1BaseShocks!BaseShockQ1_LR,MATCH(J$4,Q1BaseShocks!BaseShockQ1_CH,0),0)*J$183</f>
        <v>0</v>
      </c>
      <c r="K124" s="58">
        <f ca="1">VLOOKUP($B124,Q1BaseShocks!BaseShockQ1_LR,MATCH(K$4,Q1BaseShocks!BaseShockQ1_CH,0),0)*K$183</f>
        <v>0</v>
      </c>
      <c r="L124" s="58">
        <f ca="1">VLOOKUP($B124,Q1BaseShocks!BaseShockQ1_LR,MATCH(L$4,Q1BaseShocks!BaseShockQ1_CH,0),0)*L$183</f>
        <v>0</v>
      </c>
      <c r="M124" s="58">
        <f ca="1"/>
        <v>0</v>
      </c>
      <c r="N124" s="64">
        <f ca="1"/>
        <v>0</v>
      </c>
      <c r="O124" s="64">
        <f ca="1"/>
        <v>0</v>
      </c>
      <c r="P124" s="64">
        <f ca="1"/>
        <v>0</v>
      </c>
      <c r="Q124" s="64">
        <f ca="1"/>
        <v>0</v>
      </c>
      <c r="R124" s="60">
        <f t="shared" ca="1" si="7"/>
        <v>0</v>
      </c>
      <c r="S124" s="61">
        <f ca="1"/>
        <v>0</v>
      </c>
      <c r="T124" s="62" cm="1">
        <f t="array" aca="1" ref="T124" ca="1">IF(OR(N124:R124+D124:H124&lt;-0.01),1,0)</f>
        <v>0</v>
      </c>
    </row>
    <row r="125" spans="1:20" hidden="1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VLOOKUP($B125,Q1BaseShocks!BaseShockQ1_LR,MATCH(I$4,Q1BaseShocks!BaseShockQ1_CH,0),0)*I$183</f>
        <v>0</v>
      </c>
      <c r="J125" s="58">
        <f ca="1">VLOOKUP($B125,Q1BaseShocks!BaseShockQ1_LR,MATCH(J$4,Q1BaseShocks!BaseShockQ1_CH,0),0)*J$183</f>
        <v>0</v>
      </c>
      <c r="K125" s="58">
        <f ca="1">VLOOKUP($B125,Q1BaseShocks!BaseShockQ1_LR,MATCH(K$4,Q1BaseShocks!BaseShockQ1_CH,0),0)*K$183</f>
        <v>0</v>
      </c>
      <c r="L125" s="58">
        <f ca="1">VLOOKUP($B125,Q1BaseShocks!BaseShockQ1_LR,MATCH(L$4,Q1BaseShocks!BaseShockQ1_CH,0),0)*L$183</f>
        <v>0</v>
      </c>
      <c r="M125" s="58">
        <f ca="1"/>
        <v>0</v>
      </c>
      <c r="N125" s="64">
        <f ca="1"/>
        <v>0</v>
      </c>
      <c r="O125" s="64">
        <f ca="1"/>
        <v>0</v>
      </c>
      <c r="P125" s="64">
        <f ca="1"/>
        <v>0</v>
      </c>
      <c r="Q125" s="64">
        <f ca="1"/>
        <v>0</v>
      </c>
      <c r="R125" s="60">
        <f t="shared" ca="1" si="7"/>
        <v>0</v>
      </c>
      <c r="S125" s="61">
        <f ca="1"/>
        <v>0</v>
      </c>
      <c r="T125" s="62" cm="1">
        <f t="array" aca="1" ref="T125" ca="1">IF(OR(N125:R125+D125:H125&lt;-0.01),1,0)</f>
        <v>0</v>
      </c>
    </row>
    <row r="126" spans="1:20" hidden="1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VLOOKUP($B126,Q1BaseShocks!BaseShockQ1_LR,MATCH(I$4,Q1BaseShocks!BaseShockQ1_CH,0),0)*I$183</f>
        <v>0</v>
      </c>
      <c r="J126" s="58">
        <f ca="1">VLOOKUP($B126,Q1BaseShocks!BaseShockQ1_LR,MATCH(J$4,Q1BaseShocks!BaseShockQ1_CH,0),0)*J$183</f>
        <v>0</v>
      </c>
      <c r="K126" s="58">
        <f ca="1">VLOOKUP($B126,Q1BaseShocks!BaseShockQ1_LR,MATCH(K$4,Q1BaseShocks!BaseShockQ1_CH,0),0)*K$183</f>
        <v>0</v>
      </c>
      <c r="L126" s="58">
        <f ca="1">VLOOKUP($B126,Q1BaseShocks!BaseShockQ1_LR,MATCH(L$4,Q1BaseShocks!BaseShockQ1_CH,0),0)*L$183</f>
        <v>0</v>
      </c>
      <c r="M126" s="58">
        <f ca="1"/>
        <v>0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0</v>
      </c>
      <c r="R126" s="60">
        <f t="shared" ca="1" si="7"/>
        <v>0</v>
      </c>
      <c r="S126" s="61">
        <f ca="1"/>
        <v>0</v>
      </c>
      <c r="T126" s="62" cm="1">
        <f t="array" aca="1" ref="T126" ca="1">IF(OR(N126:R126+D126:H126&lt;-0.01),1,0)</f>
        <v>0</v>
      </c>
    </row>
    <row r="127" spans="1:20" hidden="1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VLOOKUP($B127,Q1BaseShocks!BaseShockQ1_LR,MATCH(I$4,Q1BaseShocks!BaseShockQ1_CH,0),0)*I$183</f>
        <v>0</v>
      </c>
      <c r="J127" s="58">
        <f ca="1">VLOOKUP($B127,Q1BaseShocks!BaseShockQ1_LR,MATCH(J$4,Q1BaseShocks!BaseShockQ1_CH,0),0)*J$183</f>
        <v>0</v>
      </c>
      <c r="K127" s="58">
        <f ca="1">VLOOKUP($B127,Q1BaseShocks!BaseShockQ1_LR,MATCH(K$4,Q1BaseShocks!BaseShockQ1_CH,0),0)*K$183</f>
        <v>0</v>
      </c>
      <c r="L127" s="58">
        <f ca="1">VLOOKUP($B127,Q1BaseShocks!BaseShockQ1_LR,MATCH(L$4,Q1BaseShocks!BaseShockQ1_CH,0),0)*L$183</f>
        <v>0</v>
      </c>
      <c r="M127" s="58">
        <f ca="1"/>
        <v>0</v>
      </c>
      <c r="N127" s="64">
        <f ca="1"/>
        <v>0</v>
      </c>
      <c r="O127" s="64">
        <f ca="1"/>
        <v>0</v>
      </c>
      <c r="P127" s="64">
        <f ca="1"/>
        <v>0</v>
      </c>
      <c r="Q127" s="64">
        <f ca="1"/>
        <v>0</v>
      </c>
      <c r="R127" s="60">
        <f t="shared" ca="1" si="7"/>
        <v>0</v>
      </c>
      <c r="S127" s="61">
        <f ca="1"/>
        <v>0</v>
      </c>
      <c r="T127" s="62" cm="1">
        <f t="array" aca="1" ref="T127" ca="1">IF(OR(N127:R127+D127:H127&lt;-0.01),1,0)</f>
        <v>0</v>
      </c>
    </row>
    <row r="128" spans="1:20" hidden="1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VLOOKUP($B128,Q1BaseShocks!BaseShockQ1_LR,MATCH(I$4,Q1BaseShocks!BaseShockQ1_CH,0),0)*I$183</f>
        <v>0</v>
      </c>
      <c r="J128" s="58">
        <f ca="1">VLOOKUP($B128,Q1BaseShocks!BaseShockQ1_LR,MATCH(J$4,Q1BaseShocks!BaseShockQ1_CH,0),0)*J$183</f>
        <v>0</v>
      </c>
      <c r="K128" s="58">
        <f ca="1">VLOOKUP($B128,Q1BaseShocks!BaseShockQ1_LR,MATCH(K$4,Q1BaseShocks!BaseShockQ1_CH,0),0)*K$183</f>
        <v>0</v>
      </c>
      <c r="L128" s="58">
        <f ca="1">VLOOKUP($B128,Q1BaseShocks!BaseShockQ1_LR,MATCH(L$4,Q1BaseShocks!BaseShockQ1_CH,0),0)*L$183</f>
        <v>0</v>
      </c>
      <c r="M128" s="58">
        <f ca="1"/>
        <v>0</v>
      </c>
      <c r="N128" s="64">
        <f ca="1"/>
        <v>0</v>
      </c>
      <c r="O128" s="64">
        <f ca="1"/>
        <v>0</v>
      </c>
      <c r="P128" s="64">
        <f ca="1"/>
        <v>0</v>
      </c>
      <c r="Q128" s="64">
        <f ca="1"/>
        <v>0</v>
      </c>
      <c r="R128" s="60">
        <f t="shared" ca="1" si="7"/>
        <v>0</v>
      </c>
      <c r="S128" s="61">
        <f ca="1"/>
        <v>0</v>
      </c>
      <c r="T128" s="62" cm="1">
        <f t="array" aca="1" ref="T128" ca="1">IF(OR(N128:R128+D128:H128&lt;-0.01),1,0)</f>
        <v>0</v>
      </c>
    </row>
    <row r="129" spans="1:20" hidden="1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VLOOKUP($B129,Q1BaseShocks!BaseShockQ1_LR,MATCH(I$4,Q1BaseShocks!BaseShockQ1_CH,0),0)*I$183</f>
        <v>0</v>
      </c>
      <c r="J129" s="58">
        <f ca="1">VLOOKUP($B129,Q1BaseShocks!BaseShockQ1_LR,MATCH(J$4,Q1BaseShocks!BaseShockQ1_CH,0),0)*J$183</f>
        <v>0</v>
      </c>
      <c r="K129" s="58">
        <f ca="1">VLOOKUP($B129,Q1BaseShocks!BaseShockQ1_LR,MATCH(K$4,Q1BaseShocks!BaseShockQ1_CH,0),0)*K$183</f>
        <v>0</v>
      </c>
      <c r="L129" s="58">
        <f ca="1">VLOOKUP($B129,Q1BaseShocks!BaseShockQ1_LR,MATCH(L$4,Q1BaseShocks!BaseShockQ1_CH,0),0)*L$183</f>
        <v>0</v>
      </c>
      <c r="M129" s="58">
        <f ca="1"/>
        <v>0</v>
      </c>
      <c r="N129" s="64">
        <f ca="1"/>
        <v>0</v>
      </c>
      <c r="O129" s="64">
        <f ca="1"/>
        <v>0</v>
      </c>
      <c r="P129" s="64">
        <f ca="1"/>
        <v>0</v>
      </c>
      <c r="Q129" s="64">
        <f ca="1"/>
        <v>0</v>
      </c>
      <c r="R129" s="60">
        <f t="shared" ca="1" si="7"/>
        <v>0</v>
      </c>
      <c r="S129" s="61">
        <f ca="1"/>
        <v>0</v>
      </c>
      <c r="T129" s="62" cm="1">
        <f t="array" aca="1" ref="T129" ca="1">IF(OR(N129:R129+D129:H129&lt;-0.01),1,0)</f>
        <v>0</v>
      </c>
    </row>
    <row r="130" spans="1:20" hidden="1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VLOOKUP($B130,Q1BaseShocks!BaseShockQ1_LR,MATCH(I$4,Q1BaseShocks!BaseShockQ1_CH,0),0)*I$183</f>
        <v>0</v>
      </c>
      <c r="J130" s="58">
        <f ca="1">VLOOKUP($B130,Q1BaseShocks!BaseShockQ1_LR,MATCH(J$4,Q1BaseShocks!BaseShockQ1_CH,0),0)*J$183</f>
        <v>0</v>
      </c>
      <c r="K130" s="58">
        <f ca="1">VLOOKUP($B130,Q1BaseShocks!BaseShockQ1_LR,MATCH(K$4,Q1BaseShocks!BaseShockQ1_CH,0),0)*K$183</f>
        <v>0</v>
      </c>
      <c r="L130" s="58">
        <f ca="1">VLOOKUP($B130,Q1BaseShocks!BaseShockQ1_LR,MATCH(L$4,Q1BaseShocks!BaseShockQ1_CH,0),0)*L$183</f>
        <v>0</v>
      </c>
      <c r="M130" s="58">
        <f ca="1"/>
        <v>0</v>
      </c>
      <c r="N130" s="64">
        <f ca="1"/>
        <v>0</v>
      </c>
      <c r="O130" s="64">
        <f ca="1"/>
        <v>0</v>
      </c>
      <c r="P130" s="64">
        <f ca="1"/>
        <v>0</v>
      </c>
      <c r="Q130" s="64">
        <f ca="1"/>
        <v>0</v>
      </c>
      <c r="R130" s="60">
        <f t="shared" ca="1" si="7"/>
        <v>0</v>
      </c>
      <c r="S130" s="61">
        <f ca="1"/>
        <v>0</v>
      </c>
      <c r="T130" s="62" cm="1">
        <f t="array" aca="1" ref="T130" ca="1">IF(OR(N130:R130+D130:H130&lt;-0.01),1,0)</f>
        <v>0</v>
      </c>
    </row>
    <row r="131" spans="1:20" hidden="1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VLOOKUP($B131,Q1BaseShocks!BaseShockQ1_LR,MATCH(I$4,Q1BaseShocks!BaseShockQ1_CH,0),0)*I$183</f>
        <v>0</v>
      </c>
      <c r="J131" s="58">
        <f ca="1">VLOOKUP($B131,Q1BaseShocks!BaseShockQ1_LR,MATCH(J$4,Q1BaseShocks!BaseShockQ1_CH,0),0)*J$183</f>
        <v>0</v>
      </c>
      <c r="K131" s="58">
        <f ca="1">VLOOKUP($B131,Q1BaseShocks!BaseShockQ1_LR,MATCH(K$4,Q1BaseShocks!BaseShockQ1_CH,0),0)*K$183</f>
        <v>0</v>
      </c>
      <c r="L131" s="58">
        <f ca="1">VLOOKUP($B131,Q1BaseShocks!BaseShockQ1_LR,MATCH(L$4,Q1BaseShocks!BaseShockQ1_CH,0),0)*L$183</f>
        <v>0</v>
      </c>
      <c r="M131" s="58">
        <f ca="1"/>
        <v>0</v>
      </c>
      <c r="N131" s="64">
        <f ca="1"/>
        <v>0</v>
      </c>
      <c r="O131" s="64">
        <f ca="1"/>
        <v>0</v>
      </c>
      <c r="P131" s="64">
        <f ca="1"/>
        <v>0</v>
      </c>
      <c r="Q131" s="64">
        <f ca="1"/>
        <v>0</v>
      </c>
      <c r="R131" s="60">
        <f t="shared" ca="1" si="7"/>
        <v>0</v>
      </c>
      <c r="S131" s="61">
        <f ca="1"/>
        <v>0</v>
      </c>
      <c r="T131" s="62" cm="1">
        <f t="array" aca="1" ref="T131" ca="1">IF(OR(N131:R131+D131:H131&lt;-0.01),1,0)</f>
        <v>0</v>
      </c>
    </row>
    <row r="132" spans="1:20" hidden="1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VLOOKUP($B132,Q1BaseShocks!BaseShockQ1_LR,MATCH(I$4,Q1BaseShocks!BaseShockQ1_CH,0),0)*I$183</f>
        <v>0</v>
      </c>
      <c r="J132" s="58">
        <f ca="1">VLOOKUP($B132,Q1BaseShocks!BaseShockQ1_LR,MATCH(J$4,Q1BaseShocks!BaseShockQ1_CH,0),0)*J$183</f>
        <v>0</v>
      </c>
      <c r="K132" s="58">
        <f ca="1">VLOOKUP($B132,Q1BaseShocks!BaseShockQ1_LR,MATCH(K$4,Q1BaseShocks!BaseShockQ1_CH,0),0)*K$183</f>
        <v>0</v>
      </c>
      <c r="L132" s="58">
        <f ca="1">VLOOKUP($B132,Q1BaseShocks!BaseShockQ1_LR,MATCH(L$4,Q1BaseShocks!BaseShockQ1_CH,0),0)*L$183</f>
        <v>0</v>
      </c>
      <c r="M132" s="58">
        <f ca="1"/>
        <v>0</v>
      </c>
      <c r="N132" s="64">
        <f ca="1"/>
        <v>0</v>
      </c>
      <c r="O132" s="64">
        <f ca="1"/>
        <v>0</v>
      </c>
      <c r="P132" s="64">
        <f ca="1"/>
        <v>0</v>
      </c>
      <c r="Q132" s="64">
        <f ca="1"/>
        <v>0</v>
      </c>
      <c r="R132" s="60">
        <f t="shared" ca="1" si="7"/>
        <v>0</v>
      </c>
      <c r="S132" s="61">
        <f ca="1"/>
        <v>0</v>
      </c>
      <c r="T132" s="62" cm="1">
        <f t="array" aca="1" ref="T132" ca="1">IF(OR(N132:R132+D132:H132&lt;-0.01),1,0)</f>
        <v>0</v>
      </c>
    </row>
    <row r="133" spans="1:20" hidden="1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VLOOKUP($B133,Q1BaseShocks!BaseShockQ1_LR,MATCH(I$4,Q1BaseShocks!BaseShockQ1_CH,0),0)*I$183</f>
        <v>0</v>
      </c>
      <c r="J133" s="58">
        <f ca="1">VLOOKUP($B133,Q1BaseShocks!BaseShockQ1_LR,MATCH(J$4,Q1BaseShocks!BaseShockQ1_CH,0),0)*J$183</f>
        <v>0</v>
      </c>
      <c r="K133" s="58">
        <f ca="1">VLOOKUP($B133,Q1BaseShocks!BaseShockQ1_LR,MATCH(K$4,Q1BaseShocks!BaseShockQ1_CH,0),0)*K$183</f>
        <v>0</v>
      </c>
      <c r="L133" s="58">
        <f ca="1">VLOOKUP($B133,Q1BaseShocks!BaseShockQ1_LR,MATCH(L$4,Q1BaseShocks!BaseShockQ1_CH,0),0)*L$183</f>
        <v>0</v>
      </c>
      <c r="M133" s="58">
        <f ca="1"/>
        <v>0</v>
      </c>
      <c r="N133" s="64">
        <f ca="1"/>
        <v>0</v>
      </c>
      <c r="O133" s="64">
        <f ca="1"/>
        <v>0</v>
      </c>
      <c r="P133" s="64">
        <f ca="1"/>
        <v>0</v>
      </c>
      <c r="Q133" s="64">
        <f ca="1"/>
        <v>0</v>
      </c>
      <c r="R133" s="60">
        <f t="shared" ca="1" si="7"/>
        <v>0</v>
      </c>
      <c r="S133" s="61">
        <f ca="1"/>
        <v>0</v>
      </c>
      <c r="T133" s="62" cm="1">
        <f t="array" aca="1" ref="T133" ca="1">IF(OR(N133:R133+D133:H133&lt;-0.01),1,0)</f>
        <v>0</v>
      </c>
    </row>
    <row r="134" spans="1:20" hidden="1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VLOOKUP($B134,Q1BaseShocks!BaseShockQ1_LR,MATCH(I$4,Q1BaseShocks!BaseShockQ1_CH,0),0)*I$183</f>
        <v>0</v>
      </c>
      <c r="J134" s="58">
        <f ca="1">VLOOKUP($B134,Q1BaseShocks!BaseShockQ1_LR,MATCH(J$4,Q1BaseShocks!BaseShockQ1_CH,0),0)*J$183</f>
        <v>0</v>
      </c>
      <c r="K134" s="58">
        <f ca="1">VLOOKUP($B134,Q1BaseShocks!BaseShockQ1_LR,MATCH(K$4,Q1BaseShocks!BaseShockQ1_CH,0),0)*K$183</f>
        <v>0</v>
      </c>
      <c r="L134" s="58">
        <f ca="1">VLOOKUP($B134,Q1BaseShocks!BaseShockQ1_LR,MATCH(L$4,Q1BaseShocks!BaseShockQ1_CH,0),0)*L$183</f>
        <v>0</v>
      </c>
      <c r="M134" s="58">
        <f ca="1"/>
        <v>0</v>
      </c>
      <c r="N134" s="64">
        <f ca="1"/>
        <v>0</v>
      </c>
      <c r="O134" s="64">
        <f ca="1"/>
        <v>0</v>
      </c>
      <c r="P134" s="64">
        <f ca="1"/>
        <v>0</v>
      </c>
      <c r="Q134" s="64">
        <f ca="1"/>
        <v>0</v>
      </c>
      <c r="R134" s="60">
        <f t="shared" ca="1" si="7"/>
        <v>0</v>
      </c>
      <c r="S134" s="61">
        <f ca="1"/>
        <v>0</v>
      </c>
      <c r="T134" s="62" cm="1">
        <f t="array" aca="1" ref="T134" ca="1">IF(OR(N134:R134+D134:H134&lt;-0.01),1,0)</f>
        <v>0</v>
      </c>
    </row>
    <row r="135" spans="1:20" hidden="1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VLOOKUP($B135,Q1BaseShocks!BaseShockQ1_LR,MATCH(I$4,Q1BaseShocks!BaseShockQ1_CH,0),0)*I$183</f>
        <v>0</v>
      </c>
      <c r="J135" s="58">
        <f ca="1">VLOOKUP($B135,Q1BaseShocks!BaseShockQ1_LR,MATCH(J$4,Q1BaseShocks!BaseShockQ1_CH,0),0)*J$183</f>
        <v>0</v>
      </c>
      <c r="K135" s="58">
        <f ca="1">VLOOKUP($B135,Q1BaseShocks!BaseShockQ1_LR,MATCH(K$4,Q1BaseShocks!BaseShockQ1_CH,0),0)*K$183</f>
        <v>0</v>
      </c>
      <c r="L135" s="58">
        <f ca="1">VLOOKUP($B135,Q1BaseShocks!BaseShockQ1_LR,MATCH(L$4,Q1BaseShocks!BaseShockQ1_CH,0),0)*L$183</f>
        <v>0</v>
      </c>
      <c r="M135" s="58">
        <f ca="1"/>
        <v>0</v>
      </c>
      <c r="N135" s="64">
        <f ca="1"/>
        <v>0</v>
      </c>
      <c r="O135" s="64">
        <f ca="1"/>
        <v>0</v>
      </c>
      <c r="P135" s="64">
        <f ca="1"/>
        <v>0</v>
      </c>
      <c r="Q135" s="64">
        <f ca="1"/>
        <v>0</v>
      </c>
      <c r="R135" s="60">
        <f t="shared" ref="R135:R179" ca="1" si="10">SUM(N135:Q135)</f>
        <v>0</v>
      </c>
      <c r="S135" s="61">
        <f ca="1"/>
        <v>0</v>
      </c>
      <c r="T135" s="62" cm="1">
        <f t="array" aca="1" ref="T135" ca="1">IF(OR(N135:R135+D135:H135&lt;-0.01),1,0)</f>
        <v>0</v>
      </c>
    </row>
    <row r="136" spans="1:20" hidden="1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VLOOKUP($B136,Q1BaseShocks!BaseShockQ1_LR,MATCH(I$4,Q1BaseShocks!BaseShockQ1_CH,0),0)*I$183</f>
        <v>0</v>
      </c>
      <c r="J136" s="58">
        <f ca="1">VLOOKUP($B136,Q1BaseShocks!BaseShockQ1_LR,MATCH(J$4,Q1BaseShocks!BaseShockQ1_CH,0),0)*J$183</f>
        <v>0</v>
      </c>
      <c r="K136" s="58">
        <f ca="1">VLOOKUP($B136,Q1BaseShocks!BaseShockQ1_LR,MATCH(K$4,Q1BaseShocks!BaseShockQ1_CH,0),0)*K$183</f>
        <v>0</v>
      </c>
      <c r="L136" s="58">
        <f ca="1">VLOOKUP($B136,Q1BaseShocks!BaseShockQ1_LR,MATCH(L$4,Q1BaseShocks!BaseShockQ1_CH,0),0)*L$183</f>
        <v>0</v>
      </c>
      <c r="M136" s="58">
        <f ca="1"/>
        <v>0</v>
      </c>
      <c r="N136" s="64">
        <f ca="1"/>
        <v>0</v>
      </c>
      <c r="O136" s="64">
        <f ca="1"/>
        <v>0</v>
      </c>
      <c r="P136" s="64">
        <f ca="1"/>
        <v>0</v>
      </c>
      <c r="Q136" s="64">
        <f ca="1"/>
        <v>0</v>
      </c>
      <c r="R136" s="60">
        <f t="shared" ca="1" si="10"/>
        <v>0</v>
      </c>
      <c r="S136" s="61">
        <f ca="1"/>
        <v>0</v>
      </c>
      <c r="T136" s="62" cm="1">
        <f t="array" aca="1" ref="T136" ca="1">IF(OR(N136:R136+D136:H136&lt;-0.01),1,0)</f>
        <v>0</v>
      </c>
    </row>
    <row r="137" spans="1:20" hidden="1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VLOOKUP($B137,Q1BaseShocks!BaseShockQ1_LR,MATCH(I$4,Q1BaseShocks!BaseShockQ1_CH,0),0)*I$183</f>
        <v>0</v>
      </c>
      <c r="J137" s="58">
        <f ca="1">VLOOKUP($B137,Q1BaseShocks!BaseShockQ1_LR,MATCH(J$4,Q1BaseShocks!BaseShockQ1_CH,0),0)*J$183</f>
        <v>0</v>
      </c>
      <c r="K137" s="58">
        <f ca="1">VLOOKUP($B137,Q1BaseShocks!BaseShockQ1_LR,MATCH(K$4,Q1BaseShocks!BaseShockQ1_CH,0),0)*K$183</f>
        <v>0</v>
      </c>
      <c r="L137" s="58">
        <f ca="1">VLOOKUP($B137,Q1BaseShocks!BaseShockQ1_LR,MATCH(L$4,Q1BaseShocks!BaseShockQ1_CH,0),0)*L$183</f>
        <v>0</v>
      </c>
      <c r="M137" s="58">
        <f ca="1"/>
        <v>0</v>
      </c>
      <c r="N137" s="64">
        <f ca="1"/>
        <v>0</v>
      </c>
      <c r="O137" s="64">
        <f ca="1"/>
        <v>0</v>
      </c>
      <c r="P137" s="64">
        <f ca="1"/>
        <v>0</v>
      </c>
      <c r="Q137" s="64">
        <f ca="1"/>
        <v>0</v>
      </c>
      <c r="R137" s="60">
        <f t="shared" ca="1" si="10"/>
        <v>0</v>
      </c>
      <c r="S137" s="61">
        <f ca="1"/>
        <v>0</v>
      </c>
      <c r="T137" s="62" cm="1">
        <f t="array" aca="1" ref="T137" ca="1">IF(OR(N137:R137+D137:H137&lt;-0.01),1,0)</f>
        <v>0</v>
      </c>
    </row>
    <row r="138" spans="1:20" hidden="1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VLOOKUP($B138,Q1BaseShocks!BaseShockQ1_LR,MATCH(I$4,Q1BaseShocks!BaseShockQ1_CH,0),0)*I$183</f>
        <v>0</v>
      </c>
      <c r="J138" s="58">
        <f ca="1">VLOOKUP($B138,Q1BaseShocks!BaseShockQ1_LR,MATCH(J$4,Q1BaseShocks!BaseShockQ1_CH,0),0)*J$183</f>
        <v>0</v>
      </c>
      <c r="K138" s="58">
        <f ca="1">VLOOKUP($B138,Q1BaseShocks!BaseShockQ1_LR,MATCH(K$4,Q1BaseShocks!BaseShockQ1_CH,0),0)*K$183</f>
        <v>0</v>
      </c>
      <c r="L138" s="58">
        <f ca="1">VLOOKUP($B138,Q1BaseShocks!BaseShockQ1_LR,MATCH(L$4,Q1BaseShocks!BaseShockQ1_CH,0),0)*L$183</f>
        <v>0</v>
      </c>
      <c r="M138" s="58">
        <f ca="1"/>
        <v>0</v>
      </c>
      <c r="N138" s="64">
        <f ca="1"/>
        <v>0</v>
      </c>
      <c r="O138" s="64">
        <f ca="1"/>
        <v>0</v>
      </c>
      <c r="P138" s="64">
        <f ca="1"/>
        <v>0</v>
      </c>
      <c r="Q138" s="64">
        <f ca="1"/>
        <v>0</v>
      </c>
      <c r="R138" s="60">
        <f t="shared" ca="1" si="10"/>
        <v>0</v>
      </c>
      <c r="S138" s="61">
        <f ca="1"/>
        <v>0</v>
      </c>
      <c r="T138" s="62" cm="1">
        <f t="array" aca="1" ref="T138" ca="1">IF(OR(N138:R138+D138:H138&lt;-0.01),1,0)</f>
        <v>0</v>
      </c>
    </row>
    <row r="139" spans="1:20" hidden="1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VLOOKUP($B139,Q1BaseShocks!BaseShockQ1_LR,MATCH(I$4,Q1BaseShocks!BaseShockQ1_CH,0),0)*I$183</f>
        <v>0</v>
      </c>
      <c r="J139" s="58">
        <f ca="1">VLOOKUP($B139,Q1BaseShocks!BaseShockQ1_LR,MATCH(J$4,Q1BaseShocks!BaseShockQ1_CH,0),0)*J$183</f>
        <v>0</v>
      </c>
      <c r="K139" s="58">
        <f ca="1">VLOOKUP($B139,Q1BaseShocks!BaseShockQ1_LR,MATCH(K$4,Q1BaseShocks!BaseShockQ1_CH,0),0)*K$183</f>
        <v>0</v>
      </c>
      <c r="L139" s="58">
        <f ca="1">VLOOKUP($B139,Q1BaseShocks!BaseShockQ1_LR,MATCH(L$4,Q1BaseShocks!BaseShockQ1_CH,0),0)*L$183</f>
        <v>0</v>
      </c>
      <c r="M139" s="58">
        <f ca="1"/>
        <v>0</v>
      </c>
      <c r="N139" s="64">
        <f ca="1"/>
        <v>0</v>
      </c>
      <c r="O139" s="64">
        <f ca="1"/>
        <v>0</v>
      </c>
      <c r="P139" s="64">
        <f ca="1"/>
        <v>0</v>
      </c>
      <c r="Q139" s="64">
        <f ca="1"/>
        <v>0</v>
      </c>
      <c r="R139" s="60">
        <f t="shared" ca="1" si="10"/>
        <v>0</v>
      </c>
      <c r="S139" s="61">
        <f ca="1"/>
        <v>0</v>
      </c>
      <c r="T139" s="62" cm="1">
        <f t="array" aca="1" ref="T139" ca="1">IF(OR(N139:R139+D139:H139&lt;-0.01),1,0)</f>
        <v>0</v>
      </c>
    </row>
    <row r="140" spans="1:20" hidden="1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VLOOKUP($B140,Q1BaseShocks!BaseShockQ1_LR,MATCH(I$4,Q1BaseShocks!BaseShockQ1_CH,0),0)*I$183</f>
        <v>0</v>
      </c>
      <c r="J140" s="58">
        <f ca="1">VLOOKUP($B140,Q1BaseShocks!BaseShockQ1_LR,MATCH(J$4,Q1BaseShocks!BaseShockQ1_CH,0),0)*J$183</f>
        <v>0</v>
      </c>
      <c r="K140" s="58">
        <f ca="1">VLOOKUP($B140,Q1BaseShocks!BaseShockQ1_LR,MATCH(K$4,Q1BaseShocks!BaseShockQ1_CH,0),0)*K$183</f>
        <v>0</v>
      </c>
      <c r="L140" s="58">
        <f ca="1">VLOOKUP($B140,Q1BaseShocks!BaseShockQ1_LR,MATCH(L$4,Q1BaseShocks!BaseShockQ1_CH,0),0)*L$183</f>
        <v>0</v>
      </c>
      <c r="M140" s="58">
        <f ca="1"/>
        <v>0</v>
      </c>
      <c r="N140" s="64">
        <f ca="1"/>
        <v>0</v>
      </c>
      <c r="O140" s="64">
        <f ca="1"/>
        <v>0</v>
      </c>
      <c r="P140" s="64">
        <f ca="1"/>
        <v>0</v>
      </c>
      <c r="Q140" s="64">
        <f ca="1"/>
        <v>0</v>
      </c>
      <c r="R140" s="60">
        <f t="shared" ca="1" si="10"/>
        <v>0</v>
      </c>
      <c r="S140" s="61">
        <f ca="1"/>
        <v>0</v>
      </c>
      <c r="T140" s="62" cm="1">
        <f t="array" aca="1" ref="T140" ca="1">IF(OR(N140:R140+D140:H140&lt;-0.01),1,0)</f>
        <v>0</v>
      </c>
    </row>
    <row r="141" spans="1:20" hidden="1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VLOOKUP($B141,Q1BaseShocks!BaseShockQ1_LR,MATCH(I$4,Q1BaseShocks!BaseShockQ1_CH,0),0)*I$183</f>
        <v>0</v>
      </c>
      <c r="J141" s="58">
        <f ca="1">VLOOKUP($B141,Q1BaseShocks!BaseShockQ1_LR,MATCH(J$4,Q1BaseShocks!BaseShockQ1_CH,0),0)*J$183</f>
        <v>0</v>
      </c>
      <c r="K141" s="58">
        <f ca="1">VLOOKUP($B141,Q1BaseShocks!BaseShockQ1_LR,MATCH(K$4,Q1BaseShocks!BaseShockQ1_CH,0),0)*K$183</f>
        <v>0</v>
      </c>
      <c r="L141" s="58">
        <f ca="1">VLOOKUP($B141,Q1BaseShocks!BaseShockQ1_LR,MATCH(L$4,Q1BaseShocks!BaseShockQ1_CH,0),0)*L$183</f>
        <v>0</v>
      </c>
      <c r="M141" s="58">
        <f ca="1"/>
        <v>0</v>
      </c>
      <c r="N141" s="64">
        <f ca="1"/>
        <v>0</v>
      </c>
      <c r="O141" s="64">
        <f ca="1"/>
        <v>0</v>
      </c>
      <c r="P141" s="64">
        <f ca="1"/>
        <v>0</v>
      </c>
      <c r="Q141" s="64">
        <f ca="1"/>
        <v>0</v>
      </c>
      <c r="R141" s="60">
        <f t="shared" ca="1" si="10"/>
        <v>0</v>
      </c>
      <c r="S141" s="61">
        <f ca="1"/>
        <v>0</v>
      </c>
      <c r="T141" s="62" cm="1">
        <f t="array" aca="1" ref="T141" ca="1">IF(OR(N141:R141+D141:H141&lt;-0.01),1,0)</f>
        <v>0</v>
      </c>
    </row>
    <row r="142" spans="1:20" hidden="1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VLOOKUP($B142,Q1BaseShocks!BaseShockQ1_LR,MATCH(I$4,Q1BaseShocks!BaseShockQ1_CH,0),0)*I$183</f>
        <v>0</v>
      </c>
      <c r="J142" s="58">
        <f ca="1">VLOOKUP($B142,Q1BaseShocks!BaseShockQ1_LR,MATCH(J$4,Q1BaseShocks!BaseShockQ1_CH,0),0)*J$183</f>
        <v>0</v>
      </c>
      <c r="K142" s="58">
        <f ca="1">VLOOKUP($B142,Q1BaseShocks!BaseShockQ1_LR,MATCH(K$4,Q1BaseShocks!BaseShockQ1_CH,0),0)*K$183</f>
        <v>0</v>
      </c>
      <c r="L142" s="58">
        <f ca="1">VLOOKUP($B142,Q1BaseShocks!BaseShockQ1_LR,MATCH(L$4,Q1BaseShocks!BaseShockQ1_CH,0),0)*L$183</f>
        <v>0</v>
      </c>
      <c r="M142" s="58">
        <f ca="1"/>
        <v>0</v>
      </c>
      <c r="N142" s="64">
        <f ca="1"/>
        <v>0</v>
      </c>
      <c r="O142" s="64">
        <f ca="1"/>
        <v>0</v>
      </c>
      <c r="P142" s="64">
        <f ca="1"/>
        <v>0</v>
      </c>
      <c r="Q142" s="64">
        <f ca="1"/>
        <v>0</v>
      </c>
      <c r="R142" s="60">
        <f t="shared" ca="1" si="10"/>
        <v>0</v>
      </c>
      <c r="S142" s="61">
        <f ca="1"/>
        <v>0</v>
      </c>
      <c r="T142" s="62" cm="1">
        <f t="array" aca="1" ref="T142" ca="1">IF(OR(N142:R142+D142:H142&lt;-0.01),1,0)</f>
        <v>0</v>
      </c>
    </row>
    <row r="143" spans="1:20" hidden="1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VLOOKUP($B143,Q1BaseShocks!BaseShockQ1_LR,MATCH(I$4,Q1BaseShocks!BaseShockQ1_CH,0),0)*I$183</f>
        <v>0</v>
      </c>
      <c r="J143" s="58">
        <f ca="1">VLOOKUP($B143,Q1BaseShocks!BaseShockQ1_LR,MATCH(J$4,Q1BaseShocks!BaseShockQ1_CH,0),0)*J$183</f>
        <v>0</v>
      </c>
      <c r="K143" s="58">
        <f ca="1">VLOOKUP($B143,Q1BaseShocks!BaseShockQ1_LR,MATCH(K$4,Q1BaseShocks!BaseShockQ1_CH,0),0)*K$183</f>
        <v>0</v>
      </c>
      <c r="L143" s="58">
        <f ca="1">VLOOKUP($B143,Q1BaseShocks!BaseShockQ1_LR,MATCH(L$4,Q1BaseShocks!BaseShockQ1_CH,0),0)*L$183</f>
        <v>0</v>
      </c>
      <c r="M143" s="58">
        <f ca="1"/>
        <v>0</v>
      </c>
      <c r="N143" s="64">
        <f ca="1"/>
        <v>0</v>
      </c>
      <c r="O143" s="64">
        <f ca="1"/>
        <v>0</v>
      </c>
      <c r="P143" s="64">
        <f ca="1"/>
        <v>0</v>
      </c>
      <c r="Q143" s="64">
        <f ca="1"/>
        <v>0</v>
      </c>
      <c r="R143" s="60">
        <f t="shared" ca="1" si="10"/>
        <v>0</v>
      </c>
      <c r="S143" s="61">
        <f ca="1"/>
        <v>0</v>
      </c>
      <c r="T143" s="62" cm="1">
        <f t="array" aca="1" ref="T143" ca="1">IF(OR(N143:R143+D143:H143&lt;-0.01),1,0)</f>
        <v>0</v>
      </c>
    </row>
    <row r="144" spans="1:20" hidden="1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VLOOKUP($B144,Q1BaseShocks!BaseShockQ1_LR,MATCH(I$4,Q1BaseShocks!BaseShockQ1_CH,0),0)*I$183</f>
        <v>0</v>
      </c>
      <c r="J144" s="58">
        <f ca="1">VLOOKUP($B144,Q1BaseShocks!BaseShockQ1_LR,MATCH(J$4,Q1BaseShocks!BaseShockQ1_CH,0),0)*J$183</f>
        <v>0</v>
      </c>
      <c r="K144" s="58">
        <f ca="1">VLOOKUP($B144,Q1BaseShocks!BaseShockQ1_LR,MATCH(K$4,Q1BaseShocks!BaseShockQ1_CH,0),0)*K$183</f>
        <v>0</v>
      </c>
      <c r="L144" s="58">
        <f ca="1">VLOOKUP($B144,Q1BaseShocks!BaseShockQ1_LR,MATCH(L$4,Q1BaseShocks!BaseShockQ1_CH,0),0)*L$183</f>
        <v>0</v>
      </c>
      <c r="M144" s="58">
        <f ca="1"/>
        <v>0</v>
      </c>
      <c r="N144" s="64">
        <f ca="1"/>
        <v>0</v>
      </c>
      <c r="O144" s="64">
        <f ca="1"/>
        <v>0</v>
      </c>
      <c r="P144" s="64">
        <f ca="1"/>
        <v>0</v>
      </c>
      <c r="Q144" s="64">
        <f ca="1"/>
        <v>0</v>
      </c>
      <c r="R144" s="60">
        <f t="shared" ca="1" si="10"/>
        <v>0</v>
      </c>
      <c r="S144" s="61">
        <f ca="1"/>
        <v>0</v>
      </c>
      <c r="T144" s="62" cm="1">
        <f t="array" aca="1" ref="T144" ca="1">IF(OR(N144:R144+D144:H144&lt;-0.01),1,0)</f>
        <v>0</v>
      </c>
    </row>
    <row r="145" spans="1:20" hidden="1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VLOOKUP($B145,Q1BaseShocks!BaseShockQ1_LR,MATCH(I$4,Q1BaseShocks!BaseShockQ1_CH,0),0)*I$183</f>
        <v>0</v>
      </c>
      <c r="J145" s="58">
        <f ca="1">VLOOKUP($B145,Q1BaseShocks!BaseShockQ1_LR,MATCH(J$4,Q1BaseShocks!BaseShockQ1_CH,0),0)*J$183</f>
        <v>0</v>
      </c>
      <c r="K145" s="58">
        <f ca="1">VLOOKUP($B145,Q1BaseShocks!BaseShockQ1_LR,MATCH(K$4,Q1BaseShocks!BaseShockQ1_CH,0),0)*K$183</f>
        <v>0</v>
      </c>
      <c r="L145" s="58">
        <f ca="1">VLOOKUP($B145,Q1BaseShocks!BaseShockQ1_LR,MATCH(L$4,Q1BaseShocks!BaseShockQ1_CH,0),0)*L$183</f>
        <v>0</v>
      </c>
      <c r="M145" s="58">
        <f ca="1"/>
        <v>0</v>
      </c>
      <c r="N145" s="64">
        <f ca="1"/>
        <v>0</v>
      </c>
      <c r="O145" s="64">
        <f ca="1"/>
        <v>0</v>
      </c>
      <c r="P145" s="64">
        <f ca="1"/>
        <v>0</v>
      </c>
      <c r="Q145" s="64">
        <f ca="1"/>
        <v>0</v>
      </c>
      <c r="R145" s="60">
        <f t="shared" ca="1" si="10"/>
        <v>0</v>
      </c>
      <c r="S145" s="61">
        <f ca="1"/>
        <v>0</v>
      </c>
      <c r="T145" s="62" cm="1">
        <f t="array" aca="1" ref="T145" ca="1">IF(OR(N145:R145+D145:H145&lt;-0.01),1,0)</f>
        <v>0</v>
      </c>
    </row>
    <row r="146" spans="1:20" hidden="1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VLOOKUP($B146,Q1BaseShocks!BaseShockQ1_LR,MATCH(I$4,Q1BaseShocks!BaseShockQ1_CH,0),0)*I$183</f>
        <v>0</v>
      </c>
      <c r="J146" s="58">
        <f ca="1">VLOOKUP($B146,Q1BaseShocks!BaseShockQ1_LR,MATCH(J$4,Q1BaseShocks!BaseShockQ1_CH,0),0)*J$183</f>
        <v>0</v>
      </c>
      <c r="K146" s="58">
        <f ca="1">VLOOKUP($B146,Q1BaseShocks!BaseShockQ1_LR,MATCH(K$4,Q1BaseShocks!BaseShockQ1_CH,0),0)*K$183</f>
        <v>0</v>
      </c>
      <c r="L146" s="58">
        <f ca="1">VLOOKUP($B146,Q1BaseShocks!BaseShockQ1_LR,MATCH(L$4,Q1BaseShocks!BaseShockQ1_CH,0),0)*L$183</f>
        <v>0</v>
      </c>
      <c r="M146" s="58">
        <f ca="1"/>
        <v>0</v>
      </c>
      <c r="N146" s="64">
        <f ca="1"/>
        <v>0</v>
      </c>
      <c r="O146" s="64">
        <f ca="1"/>
        <v>0</v>
      </c>
      <c r="P146" s="64">
        <f ca="1"/>
        <v>0</v>
      </c>
      <c r="Q146" s="64">
        <f ca="1"/>
        <v>0</v>
      </c>
      <c r="R146" s="60">
        <f t="shared" ca="1" si="10"/>
        <v>0</v>
      </c>
      <c r="S146" s="61">
        <f ca="1"/>
        <v>0</v>
      </c>
      <c r="T146" s="62" cm="1">
        <f t="array" aca="1" ref="T146" ca="1">IF(OR(N146:R146+D146:H146&lt;-0.01),1,0)</f>
        <v>0</v>
      </c>
    </row>
    <row r="147" spans="1:20" hidden="1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VLOOKUP($B147,Q1BaseShocks!BaseShockQ1_LR,MATCH(I$4,Q1BaseShocks!BaseShockQ1_CH,0),0)*I$183</f>
        <v>0</v>
      </c>
      <c r="J147" s="58">
        <f ca="1">VLOOKUP($B147,Q1BaseShocks!BaseShockQ1_LR,MATCH(J$4,Q1BaseShocks!BaseShockQ1_CH,0),0)*J$183</f>
        <v>0</v>
      </c>
      <c r="K147" s="58">
        <f ca="1">VLOOKUP($B147,Q1BaseShocks!BaseShockQ1_LR,MATCH(K$4,Q1BaseShocks!BaseShockQ1_CH,0),0)*K$183</f>
        <v>0</v>
      </c>
      <c r="L147" s="58">
        <f ca="1">VLOOKUP($B147,Q1BaseShocks!BaseShockQ1_LR,MATCH(L$4,Q1BaseShocks!BaseShockQ1_CH,0),0)*L$183</f>
        <v>0</v>
      </c>
      <c r="M147" s="58">
        <f ca="1"/>
        <v>0</v>
      </c>
      <c r="N147" s="64">
        <f ca="1"/>
        <v>0</v>
      </c>
      <c r="O147" s="64">
        <f ca="1"/>
        <v>0</v>
      </c>
      <c r="P147" s="64">
        <f ca="1"/>
        <v>0</v>
      </c>
      <c r="Q147" s="64">
        <f ca="1"/>
        <v>0</v>
      </c>
      <c r="R147" s="60">
        <f t="shared" ca="1" si="10"/>
        <v>0</v>
      </c>
      <c r="S147" s="61">
        <f ca="1"/>
        <v>0</v>
      </c>
      <c r="T147" s="62" cm="1">
        <f t="array" aca="1" ref="T147" ca="1">IF(OR(N147:R147+D147:H147&lt;-0.01),1,0)</f>
        <v>0</v>
      </c>
    </row>
    <row r="148" spans="1:20" hidden="1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VLOOKUP($B148,Q1BaseShocks!BaseShockQ1_LR,MATCH(I$4,Q1BaseShocks!BaseShockQ1_CH,0),0)*I$183</f>
        <v>0</v>
      </c>
      <c r="J148" s="58">
        <f ca="1">VLOOKUP($B148,Q1BaseShocks!BaseShockQ1_LR,MATCH(J$4,Q1BaseShocks!BaseShockQ1_CH,0),0)*J$183</f>
        <v>0</v>
      </c>
      <c r="K148" s="58">
        <f ca="1">VLOOKUP($B148,Q1BaseShocks!BaseShockQ1_LR,MATCH(K$4,Q1BaseShocks!BaseShockQ1_CH,0),0)*K$183</f>
        <v>0</v>
      </c>
      <c r="L148" s="58">
        <f ca="1">VLOOKUP($B148,Q1BaseShocks!BaseShockQ1_LR,MATCH(L$4,Q1BaseShocks!BaseShockQ1_CH,0),0)*L$183</f>
        <v>0</v>
      </c>
      <c r="M148" s="58">
        <f ca="1"/>
        <v>0</v>
      </c>
      <c r="N148" s="64">
        <f ca="1"/>
        <v>0</v>
      </c>
      <c r="O148" s="64">
        <f ca="1"/>
        <v>0</v>
      </c>
      <c r="P148" s="64">
        <f ca="1"/>
        <v>0</v>
      </c>
      <c r="Q148" s="64">
        <f ca="1"/>
        <v>0</v>
      </c>
      <c r="R148" s="60">
        <f t="shared" ca="1" si="10"/>
        <v>0</v>
      </c>
      <c r="S148" s="61">
        <f ca="1"/>
        <v>0</v>
      </c>
      <c r="T148" s="62" cm="1">
        <f t="array" aca="1" ref="T148" ca="1">IF(OR(N148:R148+D148:H148&lt;-0.01),1,0)</f>
        <v>0</v>
      </c>
    </row>
    <row r="149" spans="1:20" hidden="1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VLOOKUP($B149,Q1BaseShocks!BaseShockQ1_LR,MATCH(I$4,Q1BaseShocks!BaseShockQ1_CH,0),0)*I$183</f>
        <v>0</v>
      </c>
      <c r="J149" s="58">
        <f ca="1">VLOOKUP($B149,Q1BaseShocks!BaseShockQ1_LR,MATCH(J$4,Q1BaseShocks!BaseShockQ1_CH,0),0)*J$183</f>
        <v>0</v>
      </c>
      <c r="K149" s="58">
        <f ca="1">VLOOKUP($B149,Q1BaseShocks!BaseShockQ1_LR,MATCH(K$4,Q1BaseShocks!BaseShockQ1_CH,0),0)*K$183</f>
        <v>0</v>
      </c>
      <c r="L149" s="58">
        <f ca="1">VLOOKUP($B149,Q1BaseShocks!BaseShockQ1_LR,MATCH(L$4,Q1BaseShocks!BaseShockQ1_CH,0),0)*L$183</f>
        <v>0</v>
      </c>
      <c r="M149" s="58">
        <f ca="1"/>
        <v>0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0</v>
      </c>
      <c r="R149" s="60">
        <f t="shared" ca="1" si="10"/>
        <v>0</v>
      </c>
      <c r="S149" s="61">
        <f ca="1"/>
        <v>0</v>
      </c>
      <c r="T149" s="62" cm="1">
        <f t="array" aca="1" ref="T149" ca="1">IF(OR(N149:R149+D149:H149&lt;-0.01),1,0)</f>
        <v>0</v>
      </c>
    </row>
    <row r="150" spans="1:20" hidden="1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VLOOKUP($B150,Q1BaseShocks!BaseShockQ1_LR,MATCH(I$4,Q1BaseShocks!BaseShockQ1_CH,0),0)*I$183</f>
        <v>0</v>
      </c>
      <c r="J150" s="58">
        <f ca="1">VLOOKUP($B150,Q1BaseShocks!BaseShockQ1_LR,MATCH(J$4,Q1BaseShocks!BaseShockQ1_CH,0),0)*J$183</f>
        <v>0</v>
      </c>
      <c r="K150" s="58">
        <f ca="1">VLOOKUP($B150,Q1BaseShocks!BaseShockQ1_LR,MATCH(K$4,Q1BaseShocks!BaseShockQ1_CH,0),0)*K$183</f>
        <v>0</v>
      </c>
      <c r="L150" s="58">
        <f ca="1">VLOOKUP($B150,Q1BaseShocks!BaseShockQ1_LR,MATCH(L$4,Q1BaseShocks!BaseShockQ1_CH,0),0)*L$183</f>
        <v>0</v>
      </c>
      <c r="M150" s="58">
        <f ca="1"/>
        <v>0</v>
      </c>
      <c r="N150" s="64">
        <f ca="1"/>
        <v>0</v>
      </c>
      <c r="O150" s="64">
        <f ca="1"/>
        <v>0</v>
      </c>
      <c r="P150" s="64">
        <f ca="1"/>
        <v>0</v>
      </c>
      <c r="Q150" s="64">
        <f ca="1"/>
        <v>0</v>
      </c>
      <c r="R150" s="60">
        <f t="shared" ca="1" si="10"/>
        <v>0</v>
      </c>
      <c r="S150" s="61">
        <f ca="1"/>
        <v>0</v>
      </c>
      <c r="T150" s="62" cm="1">
        <f t="array" aca="1" ref="T150" ca="1">IF(OR(N150:R150+D150:H150&lt;-0.01),1,0)</f>
        <v>0</v>
      </c>
    </row>
    <row r="151" spans="1:20" hidden="1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VLOOKUP($B151,Q1BaseShocks!BaseShockQ1_LR,MATCH(I$4,Q1BaseShocks!BaseShockQ1_CH,0),0)*I$183</f>
        <v>0</v>
      </c>
      <c r="J151" s="58">
        <f ca="1">VLOOKUP($B151,Q1BaseShocks!BaseShockQ1_LR,MATCH(J$4,Q1BaseShocks!BaseShockQ1_CH,0),0)*J$183</f>
        <v>0</v>
      </c>
      <c r="K151" s="58">
        <f ca="1">VLOOKUP($B151,Q1BaseShocks!BaseShockQ1_LR,MATCH(K$4,Q1BaseShocks!BaseShockQ1_CH,0),0)*K$183</f>
        <v>0</v>
      </c>
      <c r="L151" s="58">
        <f ca="1">VLOOKUP($B151,Q1BaseShocks!BaseShockQ1_LR,MATCH(L$4,Q1BaseShocks!BaseShockQ1_CH,0),0)*L$183</f>
        <v>0</v>
      </c>
      <c r="M151" s="58">
        <f ca="1"/>
        <v>0</v>
      </c>
      <c r="N151" s="64">
        <f ca="1"/>
        <v>0</v>
      </c>
      <c r="O151" s="64">
        <f ca="1"/>
        <v>0</v>
      </c>
      <c r="P151" s="64">
        <f ca="1"/>
        <v>0</v>
      </c>
      <c r="Q151" s="64">
        <f ca="1"/>
        <v>0</v>
      </c>
      <c r="R151" s="60">
        <f t="shared" ca="1" si="10"/>
        <v>0</v>
      </c>
      <c r="S151" s="61">
        <f ca="1"/>
        <v>0</v>
      </c>
      <c r="T151" s="62" cm="1">
        <f t="array" aca="1" ref="T151" ca="1">IF(OR(N151:R151+D151:H151&lt;-0.01),1,0)</f>
        <v>0</v>
      </c>
    </row>
    <row r="152" spans="1:20" hidden="1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VLOOKUP($B152,Q1BaseShocks!BaseShockQ1_LR,MATCH(I$4,Q1BaseShocks!BaseShockQ1_CH,0),0)*I$183</f>
        <v>0</v>
      </c>
      <c r="J152" s="58">
        <f ca="1">VLOOKUP($B152,Q1BaseShocks!BaseShockQ1_LR,MATCH(J$4,Q1BaseShocks!BaseShockQ1_CH,0),0)*J$183</f>
        <v>0</v>
      </c>
      <c r="K152" s="58">
        <f ca="1">VLOOKUP($B152,Q1BaseShocks!BaseShockQ1_LR,MATCH(K$4,Q1BaseShocks!BaseShockQ1_CH,0),0)*K$183</f>
        <v>0</v>
      </c>
      <c r="L152" s="58">
        <f ca="1">VLOOKUP($B152,Q1BaseShocks!BaseShockQ1_LR,MATCH(L$4,Q1BaseShocks!BaseShockQ1_CH,0),0)*L$183</f>
        <v>0</v>
      </c>
      <c r="M152" s="58">
        <f ca="1"/>
        <v>0</v>
      </c>
      <c r="N152" s="64">
        <f ca="1"/>
        <v>0</v>
      </c>
      <c r="O152" s="64">
        <f ca="1"/>
        <v>0</v>
      </c>
      <c r="P152" s="64">
        <f ca="1"/>
        <v>0</v>
      </c>
      <c r="Q152" s="64">
        <f ca="1"/>
        <v>0</v>
      </c>
      <c r="R152" s="60">
        <f t="shared" ca="1" si="10"/>
        <v>0</v>
      </c>
      <c r="S152" s="61">
        <f ca="1"/>
        <v>0</v>
      </c>
      <c r="T152" s="62" cm="1">
        <f t="array" aca="1" ref="T152" ca="1">IF(OR(N152:R152+D152:H152&lt;-0.01),1,0)</f>
        <v>0</v>
      </c>
    </row>
    <row r="153" spans="1:20" hidden="1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VLOOKUP($B153,Q1BaseShocks!BaseShockQ1_LR,MATCH(I$4,Q1BaseShocks!BaseShockQ1_CH,0),0)*I$183</f>
        <v>0</v>
      </c>
      <c r="J153" s="58">
        <f ca="1">VLOOKUP($B153,Q1BaseShocks!BaseShockQ1_LR,MATCH(J$4,Q1BaseShocks!BaseShockQ1_CH,0),0)*J$183</f>
        <v>0</v>
      </c>
      <c r="K153" s="58">
        <f ca="1">VLOOKUP($B153,Q1BaseShocks!BaseShockQ1_LR,MATCH(K$4,Q1BaseShocks!BaseShockQ1_CH,0),0)*K$183</f>
        <v>0</v>
      </c>
      <c r="L153" s="58">
        <f ca="1">VLOOKUP($B153,Q1BaseShocks!BaseShockQ1_LR,MATCH(L$4,Q1BaseShocks!BaseShockQ1_CH,0),0)*L$183</f>
        <v>0</v>
      </c>
      <c r="M153" s="58">
        <f ca="1"/>
        <v>0</v>
      </c>
      <c r="N153" s="64">
        <f ca="1"/>
        <v>0</v>
      </c>
      <c r="O153" s="64">
        <f ca="1"/>
        <v>0</v>
      </c>
      <c r="P153" s="64">
        <f ca="1"/>
        <v>0</v>
      </c>
      <c r="Q153" s="64">
        <f ca="1"/>
        <v>0</v>
      </c>
      <c r="R153" s="60">
        <f t="shared" ca="1" si="10"/>
        <v>0</v>
      </c>
      <c r="S153" s="61">
        <f ca="1"/>
        <v>0</v>
      </c>
      <c r="T153" s="62" cm="1">
        <f t="array" aca="1" ref="T153" ca="1">IF(OR(N153:R153+D153:H153&lt;-0.01),1,0)</f>
        <v>0</v>
      </c>
    </row>
    <row r="154" spans="1:20" hidden="1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VLOOKUP($B154,Q1BaseShocks!BaseShockQ1_LR,MATCH(I$4,Q1BaseShocks!BaseShockQ1_CH,0),0)*I$183</f>
        <v>0</v>
      </c>
      <c r="J154" s="58">
        <f ca="1">VLOOKUP($B154,Q1BaseShocks!BaseShockQ1_LR,MATCH(J$4,Q1BaseShocks!BaseShockQ1_CH,0),0)*J$183</f>
        <v>0</v>
      </c>
      <c r="K154" s="58">
        <f ca="1">VLOOKUP($B154,Q1BaseShocks!BaseShockQ1_LR,MATCH(K$4,Q1BaseShocks!BaseShockQ1_CH,0),0)*K$183</f>
        <v>0</v>
      </c>
      <c r="L154" s="58">
        <f ca="1">VLOOKUP($B154,Q1BaseShocks!BaseShockQ1_LR,MATCH(L$4,Q1BaseShocks!BaseShockQ1_CH,0),0)*L$183</f>
        <v>0</v>
      </c>
      <c r="M154" s="58">
        <f ca="1"/>
        <v>0</v>
      </c>
      <c r="N154" s="64">
        <f ca="1"/>
        <v>0</v>
      </c>
      <c r="O154" s="64">
        <f ca="1"/>
        <v>0</v>
      </c>
      <c r="P154" s="64">
        <f ca="1"/>
        <v>0</v>
      </c>
      <c r="Q154" s="64">
        <f ca="1"/>
        <v>0</v>
      </c>
      <c r="R154" s="60">
        <f t="shared" ca="1" si="10"/>
        <v>0</v>
      </c>
      <c r="S154" s="61">
        <f ca="1"/>
        <v>0</v>
      </c>
      <c r="T154" s="62" cm="1">
        <f t="array" aca="1" ref="T154" ca="1">IF(OR(N154:R154+D154:H154&lt;-0.01),1,0)</f>
        <v>0</v>
      </c>
    </row>
    <row r="155" spans="1:20" hidden="1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VLOOKUP($B155,Q1BaseShocks!BaseShockQ1_LR,MATCH(I$4,Q1BaseShocks!BaseShockQ1_CH,0),0)*I$183</f>
        <v>0</v>
      </c>
      <c r="J155" s="58">
        <f ca="1">VLOOKUP($B155,Q1BaseShocks!BaseShockQ1_LR,MATCH(J$4,Q1BaseShocks!BaseShockQ1_CH,0),0)*J$183</f>
        <v>0</v>
      </c>
      <c r="K155" s="58">
        <f ca="1">VLOOKUP($B155,Q1BaseShocks!BaseShockQ1_LR,MATCH(K$4,Q1BaseShocks!BaseShockQ1_CH,0),0)*K$183</f>
        <v>0</v>
      </c>
      <c r="L155" s="58">
        <f ca="1">VLOOKUP($B155,Q1BaseShocks!BaseShockQ1_LR,MATCH(L$4,Q1BaseShocks!BaseShockQ1_CH,0),0)*L$183</f>
        <v>0</v>
      </c>
      <c r="M155" s="58">
        <f ca="1"/>
        <v>0</v>
      </c>
      <c r="N155" s="64">
        <f ca="1"/>
        <v>0</v>
      </c>
      <c r="O155" s="64">
        <f ca="1"/>
        <v>0</v>
      </c>
      <c r="P155" s="64">
        <f ca="1"/>
        <v>0</v>
      </c>
      <c r="Q155" s="64">
        <f ca="1"/>
        <v>0</v>
      </c>
      <c r="R155" s="60">
        <f t="shared" ca="1" si="10"/>
        <v>0</v>
      </c>
      <c r="S155" s="61">
        <f ca="1"/>
        <v>0</v>
      </c>
      <c r="T155" s="62" cm="1">
        <f t="array" aca="1" ref="T155" ca="1">IF(OR(N155:R155+D155:H155&lt;-0.01),1,0)</f>
        <v>0</v>
      </c>
    </row>
    <row r="156" spans="1:20" hidden="1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VLOOKUP($B156,Q1BaseShocks!BaseShockQ1_LR,MATCH(I$4,Q1BaseShocks!BaseShockQ1_CH,0),0)*I$183</f>
        <v>0</v>
      </c>
      <c r="J156" s="58">
        <f ca="1">VLOOKUP($B156,Q1BaseShocks!BaseShockQ1_LR,MATCH(J$4,Q1BaseShocks!BaseShockQ1_CH,0),0)*J$183</f>
        <v>0</v>
      </c>
      <c r="K156" s="58">
        <f ca="1">VLOOKUP($B156,Q1BaseShocks!BaseShockQ1_LR,MATCH(K$4,Q1BaseShocks!BaseShockQ1_CH,0),0)*K$183</f>
        <v>0</v>
      </c>
      <c r="L156" s="58">
        <f ca="1">VLOOKUP($B156,Q1BaseShocks!BaseShockQ1_LR,MATCH(L$4,Q1BaseShocks!BaseShockQ1_CH,0),0)*L$183</f>
        <v>0</v>
      </c>
      <c r="M156" s="58">
        <f ca="1"/>
        <v>0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0</v>
      </c>
      <c r="R156" s="60">
        <f t="shared" ca="1" si="10"/>
        <v>0</v>
      </c>
      <c r="S156" s="61">
        <f ca="1"/>
        <v>0</v>
      </c>
      <c r="T156" s="62" cm="1">
        <f t="array" aca="1" ref="T156" ca="1">IF(OR(N156:R156+D156:H156&lt;-0.01),1,0)</f>
        <v>0</v>
      </c>
    </row>
    <row r="157" spans="1:20" hidden="1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VLOOKUP($B157,Q1BaseShocks!BaseShockQ1_LR,MATCH(I$4,Q1BaseShocks!BaseShockQ1_CH,0),0)*I$183</f>
        <v>0</v>
      </c>
      <c r="J157" s="58">
        <f ca="1">VLOOKUP($B157,Q1BaseShocks!BaseShockQ1_LR,MATCH(J$4,Q1BaseShocks!BaseShockQ1_CH,0),0)*J$183</f>
        <v>0</v>
      </c>
      <c r="K157" s="58">
        <f ca="1">VLOOKUP($B157,Q1BaseShocks!BaseShockQ1_LR,MATCH(K$4,Q1BaseShocks!BaseShockQ1_CH,0),0)*K$183</f>
        <v>0</v>
      </c>
      <c r="L157" s="58">
        <f ca="1">VLOOKUP($B157,Q1BaseShocks!BaseShockQ1_LR,MATCH(L$4,Q1BaseShocks!BaseShockQ1_CH,0),0)*L$183</f>
        <v>0</v>
      </c>
      <c r="M157" s="58">
        <f ca="1"/>
        <v>0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0</v>
      </c>
      <c r="R157" s="60">
        <f t="shared" ca="1" si="10"/>
        <v>0</v>
      </c>
      <c r="S157" s="61">
        <f ca="1"/>
        <v>0</v>
      </c>
      <c r="T157" s="62" cm="1">
        <f t="array" aca="1" ref="T157" ca="1">IF(OR(N157:R157+D157:H157&lt;-0.01),1,0)</f>
        <v>0</v>
      </c>
    </row>
    <row r="158" spans="1:20" hidden="1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VLOOKUP($B158,Q1BaseShocks!BaseShockQ1_LR,MATCH(I$4,Q1BaseShocks!BaseShockQ1_CH,0),0)*I$183</f>
        <v>0</v>
      </c>
      <c r="J158" s="58">
        <f ca="1">VLOOKUP($B158,Q1BaseShocks!BaseShockQ1_LR,MATCH(J$4,Q1BaseShocks!BaseShockQ1_CH,0),0)*J$183</f>
        <v>0</v>
      </c>
      <c r="K158" s="58">
        <f ca="1">VLOOKUP($B158,Q1BaseShocks!BaseShockQ1_LR,MATCH(K$4,Q1BaseShocks!BaseShockQ1_CH,0),0)*K$183</f>
        <v>0</v>
      </c>
      <c r="L158" s="58">
        <f ca="1">VLOOKUP($B158,Q1BaseShocks!BaseShockQ1_LR,MATCH(L$4,Q1BaseShocks!BaseShockQ1_CH,0),0)*L$183</f>
        <v>0</v>
      </c>
      <c r="M158" s="58">
        <f ca="1"/>
        <v>0</v>
      </c>
      <c r="N158" s="64">
        <f ca="1"/>
        <v>0</v>
      </c>
      <c r="O158" s="64">
        <f ca="1"/>
        <v>0</v>
      </c>
      <c r="P158" s="64">
        <f ca="1"/>
        <v>0</v>
      </c>
      <c r="Q158" s="64">
        <f ca="1"/>
        <v>0</v>
      </c>
      <c r="R158" s="60">
        <f t="shared" ca="1" si="10"/>
        <v>0</v>
      </c>
      <c r="S158" s="61">
        <f ca="1"/>
        <v>0</v>
      </c>
      <c r="T158" s="62" cm="1">
        <f t="array" aca="1" ref="T158" ca="1">IF(OR(N158:R158+D158:H158&lt;-0.01),1,0)</f>
        <v>0</v>
      </c>
    </row>
    <row r="159" spans="1:20" hidden="1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VLOOKUP($B159,Q1BaseShocks!BaseShockQ1_LR,MATCH(I$4,Q1BaseShocks!BaseShockQ1_CH,0),0)*I$183</f>
        <v>0</v>
      </c>
      <c r="J159" s="58">
        <f ca="1">VLOOKUP($B159,Q1BaseShocks!BaseShockQ1_LR,MATCH(J$4,Q1BaseShocks!BaseShockQ1_CH,0),0)*J$183</f>
        <v>0</v>
      </c>
      <c r="K159" s="58">
        <f ca="1">VLOOKUP($B159,Q1BaseShocks!BaseShockQ1_LR,MATCH(K$4,Q1BaseShocks!BaseShockQ1_CH,0),0)*K$183</f>
        <v>0</v>
      </c>
      <c r="L159" s="58">
        <f ca="1">VLOOKUP($B159,Q1BaseShocks!BaseShockQ1_LR,MATCH(L$4,Q1BaseShocks!BaseShockQ1_CH,0),0)*L$183</f>
        <v>0</v>
      </c>
      <c r="M159" s="58">
        <f ca="1"/>
        <v>0</v>
      </c>
      <c r="N159" s="64">
        <f ca="1"/>
        <v>0</v>
      </c>
      <c r="O159" s="64">
        <f ca="1"/>
        <v>0</v>
      </c>
      <c r="P159" s="64">
        <f ca="1"/>
        <v>0</v>
      </c>
      <c r="Q159" s="64">
        <f ca="1"/>
        <v>0</v>
      </c>
      <c r="R159" s="60">
        <f t="shared" ca="1" si="10"/>
        <v>0</v>
      </c>
      <c r="S159" s="61">
        <f ca="1"/>
        <v>0</v>
      </c>
      <c r="T159" s="62" cm="1">
        <f t="array" aca="1" ref="T159" ca="1">IF(OR(N159:R159+D159:H159&lt;-0.01),1,0)</f>
        <v>0</v>
      </c>
    </row>
    <row r="160" spans="1:20" hidden="1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VLOOKUP($B160,Q1BaseShocks!BaseShockQ1_LR,MATCH(I$4,Q1BaseShocks!BaseShockQ1_CH,0),0)*I$183</f>
        <v>0</v>
      </c>
      <c r="J160" s="58">
        <f ca="1">VLOOKUP($B160,Q1BaseShocks!BaseShockQ1_LR,MATCH(J$4,Q1BaseShocks!BaseShockQ1_CH,0),0)*J$183</f>
        <v>0</v>
      </c>
      <c r="K160" s="58">
        <f ca="1">VLOOKUP($B160,Q1BaseShocks!BaseShockQ1_LR,MATCH(K$4,Q1BaseShocks!BaseShockQ1_CH,0),0)*K$183</f>
        <v>0</v>
      </c>
      <c r="L160" s="58">
        <f ca="1">VLOOKUP($B160,Q1BaseShocks!BaseShockQ1_LR,MATCH(L$4,Q1BaseShocks!BaseShockQ1_CH,0),0)*L$183</f>
        <v>0</v>
      </c>
      <c r="M160" s="58">
        <f ca="1"/>
        <v>0</v>
      </c>
      <c r="N160" s="64">
        <f ca="1"/>
        <v>0</v>
      </c>
      <c r="O160" s="64">
        <f ca="1"/>
        <v>0</v>
      </c>
      <c r="P160" s="64">
        <f ca="1"/>
        <v>0</v>
      </c>
      <c r="Q160" s="64">
        <f ca="1"/>
        <v>0</v>
      </c>
      <c r="R160" s="60">
        <f t="shared" ca="1" si="10"/>
        <v>0</v>
      </c>
      <c r="S160" s="61">
        <f ca="1"/>
        <v>0</v>
      </c>
      <c r="T160" s="62" cm="1">
        <f t="array" aca="1" ref="T160" ca="1">IF(OR(N160:R160+D160:H160&lt;-0.01),1,0)</f>
        <v>0</v>
      </c>
    </row>
    <row r="161" spans="1:20" hidden="1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VLOOKUP($B161,Q1BaseShocks!BaseShockQ1_LR,MATCH(I$4,Q1BaseShocks!BaseShockQ1_CH,0),0)*I$183</f>
        <v>0</v>
      </c>
      <c r="J161" s="58">
        <f ca="1">VLOOKUP($B161,Q1BaseShocks!BaseShockQ1_LR,MATCH(J$4,Q1BaseShocks!BaseShockQ1_CH,0),0)*J$183</f>
        <v>0</v>
      </c>
      <c r="K161" s="58">
        <f ca="1">VLOOKUP($B161,Q1BaseShocks!BaseShockQ1_LR,MATCH(K$4,Q1BaseShocks!BaseShockQ1_CH,0),0)*K$183</f>
        <v>0</v>
      </c>
      <c r="L161" s="58">
        <f ca="1">VLOOKUP($B161,Q1BaseShocks!BaseShockQ1_LR,MATCH(L$4,Q1BaseShocks!BaseShockQ1_CH,0),0)*L$183</f>
        <v>0</v>
      </c>
      <c r="M161" s="58">
        <f ca="1"/>
        <v>0</v>
      </c>
      <c r="N161" s="64">
        <f ca="1"/>
        <v>0</v>
      </c>
      <c r="O161" s="64">
        <f ca="1"/>
        <v>0</v>
      </c>
      <c r="P161" s="64">
        <f ca="1"/>
        <v>0</v>
      </c>
      <c r="Q161" s="64">
        <f ca="1"/>
        <v>0</v>
      </c>
      <c r="R161" s="60">
        <f t="shared" ca="1" si="10"/>
        <v>0</v>
      </c>
      <c r="S161" s="61">
        <f ca="1"/>
        <v>0</v>
      </c>
      <c r="T161" s="62" cm="1">
        <f t="array" aca="1" ref="T161" ca="1">IF(OR(N161:R161+D161:H161&lt;-0.01),1,0)</f>
        <v>0</v>
      </c>
    </row>
    <row r="162" spans="1:20" hidden="1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VLOOKUP($B162,Q1BaseShocks!BaseShockQ1_LR,MATCH(I$4,Q1BaseShocks!BaseShockQ1_CH,0),0)*I$183</f>
        <v>0</v>
      </c>
      <c r="J162" s="58">
        <f ca="1">VLOOKUP($B162,Q1BaseShocks!BaseShockQ1_LR,MATCH(J$4,Q1BaseShocks!BaseShockQ1_CH,0),0)*J$183</f>
        <v>0</v>
      </c>
      <c r="K162" s="58">
        <f ca="1">VLOOKUP($B162,Q1BaseShocks!BaseShockQ1_LR,MATCH(K$4,Q1BaseShocks!BaseShockQ1_CH,0),0)*K$183</f>
        <v>0</v>
      </c>
      <c r="L162" s="58">
        <f ca="1">VLOOKUP($B162,Q1BaseShocks!BaseShockQ1_LR,MATCH(L$4,Q1BaseShocks!BaseShockQ1_CH,0),0)*L$183</f>
        <v>0</v>
      </c>
      <c r="M162" s="58">
        <f ca="1"/>
        <v>0</v>
      </c>
      <c r="N162" s="64">
        <f ca="1"/>
        <v>0</v>
      </c>
      <c r="O162" s="64">
        <f ca="1"/>
        <v>0</v>
      </c>
      <c r="P162" s="64">
        <f ca="1"/>
        <v>0</v>
      </c>
      <c r="Q162" s="64">
        <f ca="1"/>
        <v>0</v>
      </c>
      <c r="R162" s="60">
        <f t="shared" ca="1" si="10"/>
        <v>0</v>
      </c>
      <c r="S162" s="61">
        <f ca="1"/>
        <v>0</v>
      </c>
      <c r="T162" s="62" cm="1">
        <f t="array" aca="1" ref="T162" ca="1">IF(OR(N162:R162+D162:H162&lt;-0.01),1,0)</f>
        <v>0</v>
      </c>
    </row>
    <row r="163" spans="1:20" hidden="1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VLOOKUP($B163,Q1BaseShocks!BaseShockQ1_LR,MATCH(I$4,Q1BaseShocks!BaseShockQ1_CH,0),0)*I$183</f>
        <v>0</v>
      </c>
      <c r="J163" s="58">
        <f ca="1">VLOOKUP($B163,Q1BaseShocks!BaseShockQ1_LR,MATCH(J$4,Q1BaseShocks!BaseShockQ1_CH,0),0)*J$183</f>
        <v>0</v>
      </c>
      <c r="K163" s="58">
        <f ca="1">VLOOKUP($B163,Q1BaseShocks!BaseShockQ1_LR,MATCH(K$4,Q1BaseShocks!BaseShockQ1_CH,0),0)*K$183</f>
        <v>0</v>
      </c>
      <c r="L163" s="58">
        <f ca="1">VLOOKUP($B163,Q1BaseShocks!BaseShockQ1_LR,MATCH(L$4,Q1BaseShocks!BaseShockQ1_CH,0),0)*L$183</f>
        <v>0</v>
      </c>
      <c r="M163" s="58">
        <f ca="1"/>
        <v>0</v>
      </c>
      <c r="N163" s="64">
        <f ca="1"/>
        <v>0</v>
      </c>
      <c r="O163" s="64">
        <f ca="1"/>
        <v>0</v>
      </c>
      <c r="P163" s="64">
        <f ca="1"/>
        <v>0</v>
      </c>
      <c r="Q163" s="64">
        <f ca="1"/>
        <v>0</v>
      </c>
      <c r="R163" s="60">
        <f t="shared" ca="1" si="10"/>
        <v>0</v>
      </c>
      <c r="S163" s="61">
        <f ca="1"/>
        <v>0</v>
      </c>
      <c r="T163" s="62" cm="1">
        <f t="array" aca="1" ref="T163" ca="1">IF(OR(N163:R163+D163:H163&lt;-0.01),1,0)</f>
        <v>0</v>
      </c>
    </row>
    <row r="164" spans="1:20" hidden="1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VLOOKUP($B164,Q1BaseShocks!BaseShockQ1_LR,MATCH(I$4,Q1BaseShocks!BaseShockQ1_CH,0),0)*I$183</f>
        <v>0</v>
      </c>
      <c r="J164" s="58">
        <f ca="1">VLOOKUP($B164,Q1BaseShocks!BaseShockQ1_LR,MATCH(J$4,Q1BaseShocks!BaseShockQ1_CH,0),0)*J$183</f>
        <v>0</v>
      </c>
      <c r="K164" s="58">
        <f ca="1">VLOOKUP($B164,Q1BaseShocks!BaseShockQ1_LR,MATCH(K$4,Q1BaseShocks!BaseShockQ1_CH,0),0)*K$183</f>
        <v>0</v>
      </c>
      <c r="L164" s="58">
        <f ca="1">VLOOKUP($B164,Q1BaseShocks!BaseShockQ1_LR,MATCH(L$4,Q1BaseShocks!BaseShockQ1_CH,0),0)*L$183</f>
        <v>0</v>
      </c>
      <c r="M164" s="58">
        <f ca="1"/>
        <v>0</v>
      </c>
      <c r="N164" s="64">
        <f ca="1"/>
        <v>0</v>
      </c>
      <c r="O164" s="64">
        <f ca="1"/>
        <v>0</v>
      </c>
      <c r="P164" s="64">
        <f ca="1"/>
        <v>0</v>
      </c>
      <c r="Q164" s="64">
        <f ca="1"/>
        <v>0</v>
      </c>
      <c r="R164" s="60">
        <f t="shared" ca="1" si="10"/>
        <v>0</v>
      </c>
      <c r="S164" s="61">
        <f ca="1"/>
        <v>0</v>
      </c>
      <c r="T164" s="62" cm="1">
        <f t="array" aca="1" ref="T164" ca="1">IF(OR(N164:R164+D164:H164&lt;-0.01),1,0)</f>
        <v>0</v>
      </c>
    </row>
    <row r="165" spans="1:20" hidden="1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VLOOKUP($B165,Q1BaseShocks!BaseShockQ1_LR,MATCH(I$4,Q1BaseShocks!BaseShockQ1_CH,0),0)*I$183</f>
        <v>0</v>
      </c>
      <c r="J165" s="58">
        <f ca="1">VLOOKUP($B165,Q1BaseShocks!BaseShockQ1_LR,MATCH(J$4,Q1BaseShocks!BaseShockQ1_CH,0),0)*J$183</f>
        <v>0</v>
      </c>
      <c r="K165" s="58">
        <f ca="1">VLOOKUP($B165,Q1BaseShocks!BaseShockQ1_LR,MATCH(K$4,Q1BaseShocks!BaseShockQ1_CH,0),0)*K$183</f>
        <v>0</v>
      </c>
      <c r="L165" s="58">
        <f ca="1">VLOOKUP($B165,Q1BaseShocks!BaseShockQ1_LR,MATCH(L$4,Q1BaseShocks!BaseShockQ1_CH,0),0)*L$183</f>
        <v>0</v>
      </c>
      <c r="M165" s="58">
        <f ca="1"/>
        <v>0</v>
      </c>
      <c r="N165" s="64">
        <f ca="1"/>
        <v>0</v>
      </c>
      <c r="O165" s="64">
        <f ca="1"/>
        <v>0</v>
      </c>
      <c r="P165" s="64">
        <f ca="1"/>
        <v>0</v>
      </c>
      <c r="Q165" s="64">
        <f ca="1"/>
        <v>0</v>
      </c>
      <c r="R165" s="60">
        <f t="shared" ca="1" si="10"/>
        <v>0</v>
      </c>
      <c r="S165" s="61">
        <f ca="1"/>
        <v>0</v>
      </c>
      <c r="T165" s="62" cm="1">
        <f t="array" aca="1" ref="T165" ca="1">IF(OR(N165:R165+D165:H165&lt;-0.01),1,0)</f>
        <v>0</v>
      </c>
    </row>
    <row r="166" spans="1:20" hidden="1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VLOOKUP($B166,Q1BaseShocks!BaseShockQ1_LR,MATCH(I$4,Q1BaseShocks!BaseShockQ1_CH,0),0)*I$183</f>
        <v>0</v>
      </c>
      <c r="J166" s="58">
        <f ca="1">VLOOKUP($B166,Q1BaseShocks!BaseShockQ1_LR,MATCH(J$4,Q1BaseShocks!BaseShockQ1_CH,0),0)*J$183</f>
        <v>0</v>
      </c>
      <c r="K166" s="58">
        <f ca="1">VLOOKUP($B166,Q1BaseShocks!BaseShockQ1_LR,MATCH(K$4,Q1BaseShocks!BaseShockQ1_CH,0),0)*K$183</f>
        <v>0</v>
      </c>
      <c r="L166" s="58">
        <f ca="1">VLOOKUP($B166,Q1BaseShocks!BaseShockQ1_LR,MATCH(L$4,Q1BaseShocks!BaseShockQ1_CH,0),0)*L$183</f>
        <v>0</v>
      </c>
      <c r="M166" s="58">
        <f ca="1"/>
        <v>0</v>
      </c>
      <c r="N166" s="64">
        <f ca="1"/>
        <v>0</v>
      </c>
      <c r="O166" s="64">
        <f ca="1"/>
        <v>0</v>
      </c>
      <c r="P166" s="64">
        <f ca="1"/>
        <v>0</v>
      </c>
      <c r="Q166" s="64">
        <f ca="1"/>
        <v>0</v>
      </c>
      <c r="R166" s="60">
        <f t="shared" ca="1" si="10"/>
        <v>0</v>
      </c>
      <c r="S166" s="61">
        <f ca="1"/>
        <v>0</v>
      </c>
      <c r="T166" s="62" cm="1">
        <f t="array" aca="1" ref="T166" ca="1">IF(OR(N166:R166+D166:H166&lt;-0.01),1,0)</f>
        <v>0</v>
      </c>
    </row>
    <row r="167" spans="1:20" hidden="1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VLOOKUP($B167,Q1BaseShocks!BaseShockQ1_LR,MATCH(I$4,Q1BaseShocks!BaseShockQ1_CH,0),0)*I$183</f>
        <v>0</v>
      </c>
      <c r="J167" s="58">
        <f ca="1">VLOOKUP($B167,Q1BaseShocks!BaseShockQ1_LR,MATCH(J$4,Q1BaseShocks!BaseShockQ1_CH,0),0)*J$183</f>
        <v>0</v>
      </c>
      <c r="K167" s="58">
        <f ca="1">VLOOKUP($B167,Q1BaseShocks!BaseShockQ1_LR,MATCH(K$4,Q1BaseShocks!BaseShockQ1_CH,0),0)*K$183</f>
        <v>0</v>
      </c>
      <c r="L167" s="58">
        <f ca="1">VLOOKUP($B167,Q1BaseShocks!BaseShockQ1_LR,MATCH(L$4,Q1BaseShocks!BaseShockQ1_CH,0),0)*L$183</f>
        <v>0</v>
      </c>
      <c r="M167" s="58">
        <f ca="1"/>
        <v>0</v>
      </c>
      <c r="N167" s="64">
        <f ca="1"/>
        <v>0</v>
      </c>
      <c r="O167" s="64">
        <f ca="1"/>
        <v>0</v>
      </c>
      <c r="P167" s="64">
        <f ca="1"/>
        <v>0</v>
      </c>
      <c r="Q167" s="64">
        <f ca="1"/>
        <v>0</v>
      </c>
      <c r="R167" s="60">
        <f t="shared" ca="1" si="10"/>
        <v>0</v>
      </c>
      <c r="S167" s="61">
        <f ca="1"/>
        <v>0</v>
      </c>
      <c r="T167" s="62" cm="1">
        <f t="array" aca="1" ref="T167" ca="1">IF(OR(N167:R167+D167:H167&lt;-0.01),1,0)</f>
        <v>0</v>
      </c>
    </row>
    <row r="168" spans="1:20" hidden="1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VLOOKUP($B168,Q1BaseShocks!BaseShockQ1_LR,MATCH(I$4,Q1BaseShocks!BaseShockQ1_CH,0),0)*I$183</f>
        <v>0</v>
      </c>
      <c r="J168" s="58">
        <f ca="1">VLOOKUP($B168,Q1BaseShocks!BaseShockQ1_LR,MATCH(J$4,Q1BaseShocks!BaseShockQ1_CH,0),0)*J$183</f>
        <v>0</v>
      </c>
      <c r="K168" s="58">
        <f ca="1">VLOOKUP($B168,Q1BaseShocks!BaseShockQ1_LR,MATCH(K$4,Q1BaseShocks!BaseShockQ1_CH,0),0)*K$183</f>
        <v>0</v>
      </c>
      <c r="L168" s="58">
        <f ca="1">VLOOKUP($B168,Q1BaseShocks!BaseShockQ1_LR,MATCH(L$4,Q1BaseShocks!BaseShockQ1_CH,0),0)*L$183</f>
        <v>0</v>
      </c>
      <c r="M168" s="58">
        <f ca="1"/>
        <v>0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0</v>
      </c>
      <c r="R168" s="60">
        <f t="shared" ca="1" si="10"/>
        <v>0</v>
      </c>
      <c r="S168" s="61">
        <f ca="1"/>
        <v>0</v>
      </c>
      <c r="T168" s="62" cm="1">
        <f t="array" aca="1" ref="T168" ca="1">IF(OR(N168:R168+D168:H168&lt;-0.01),1,0)</f>
        <v>0</v>
      </c>
    </row>
    <row r="169" spans="1:20" hidden="1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VLOOKUP($B169,Q1BaseShocks!BaseShockQ1_LR,MATCH(I$4,Q1BaseShocks!BaseShockQ1_CH,0),0)*I$183</f>
        <v>0</v>
      </c>
      <c r="J169" s="58">
        <f ca="1">VLOOKUP($B169,Q1BaseShocks!BaseShockQ1_LR,MATCH(J$4,Q1BaseShocks!BaseShockQ1_CH,0),0)*J$183</f>
        <v>0</v>
      </c>
      <c r="K169" s="58">
        <f ca="1">VLOOKUP($B169,Q1BaseShocks!BaseShockQ1_LR,MATCH(K$4,Q1BaseShocks!BaseShockQ1_CH,0),0)*K$183</f>
        <v>0</v>
      </c>
      <c r="L169" s="58">
        <f ca="1">VLOOKUP($B169,Q1BaseShocks!BaseShockQ1_LR,MATCH(L$4,Q1BaseShocks!BaseShockQ1_CH,0),0)*L$183</f>
        <v>0</v>
      </c>
      <c r="M169" s="58">
        <f ca="1"/>
        <v>0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0</v>
      </c>
      <c r="R169" s="60">
        <f t="shared" ca="1" si="10"/>
        <v>0</v>
      </c>
      <c r="S169" s="61">
        <f ca="1"/>
        <v>0</v>
      </c>
      <c r="T169" s="62" cm="1">
        <f t="array" aca="1" ref="T169" ca="1">IF(OR(N169:R169+D169:H169&lt;-0.01),1,0)</f>
        <v>0</v>
      </c>
    </row>
    <row r="170" spans="1:20" hidden="1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VLOOKUP($B170,Q1BaseShocks!BaseShockQ1_LR,MATCH(I$4,Q1BaseShocks!BaseShockQ1_CH,0),0)*I$183</f>
        <v>0</v>
      </c>
      <c r="J170" s="58">
        <f ca="1">VLOOKUP($B170,Q1BaseShocks!BaseShockQ1_LR,MATCH(J$4,Q1BaseShocks!BaseShockQ1_CH,0),0)*J$183</f>
        <v>0</v>
      </c>
      <c r="K170" s="58">
        <f ca="1">VLOOKUP($B170,Q1BaseShocks!BaseShockQ1_LR,MATCH(K$4,Q1BaseShocks!BaseShockQ1_CH,0),0)*K$183</f>
        <v>0</v>
      </c>
      <c r="L170" s="58">
        <f ca="1">VLOOKUP($B170,Q1BaseShocks!BaseShockQ1_LR,MATCH(L$4,Q1BaseShocks!BaseShockQ1_CH,0),0)*L$183</f>
        <v>0</v>
      </c>
      <c r="M170" s="58">
        <f ca="1"/>
        <v>0</v>
      </c>
      <c r="N170" s="64">
        <f ca="1"/>
        <v>0</v>
      </c>
      <c r="O170" s="64">
        <f ca="1"/>
        <v>0</v>
      </c>
      <c r="P170" s="64">
        <f ca="1"/>
        <v>0</v>
      </c>
      <c r="Q170" s="64">
        <f ca="1"/>
        <v>0</v>
      </c>
      <c r="R170" s="60">
        <f t="shared" ca="1" si="10"/>
        <v>0</v>
      </c>
      <c r="S170" s="61">
        <f ca="1"/>
        <v>0</v>
      </c>
      <c r="T170" s="62" cm="1">
        <f t="array" aca="1" ref="T170" ca="1">IF(OR(N170:R170+D170:H170&lt;-0.01),1,0)</f>
        <v>0</v>
      </c>
    </row>
    <row r="171" spans="1:20" hidden="1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VLOOKUP($B171,Q1BaseShocks!BaseShockQ1_LR,MATCH(I$4,Q1BaseShocks!BaseShockQ1_CH,0),0)*I$183</f>
        <v>0</v>
      </c>
      <c r="J171" s="58">
        <f ca="1">VLOOKUP($B171,Q1BaseShocks!BaseShockQ1_LR,MATCH(J$4,Q1BaseShocks!BaseShockQ1_CH,0),0)*J$183</f>
        <v>0</v>
      </c>
      <c r="K171" s="58">
        <f ca="1">VLOOKUP($B171,Q1BaseShocks!BaseShockQ1_LR,MATCH(K$4,Q1BaseShocks!BaseShockQ1_CH,0),0)*K$183</f>
        <v>0</v>
      </c>
      <c r="L171" s="58">
        <f ca="1">VLOOKUP($B171,Q1BaseShocks!BaseShockQ1_LR,MATCH(L$4,Q1BaseShocks!BaseShockQ1_CH,0),0)*L$183</f>
        <v>0</v>
      </c>
      <c r="M171" s="58">
        <f ca="1"/>
        <v>0</v>
      </c>
      <c r="N171" s="64">
        <f ca="1"/>
        <v>0</v>
      </c>
      <c r="O171" s="64">
        <f ca="1"/>
        <v>0</v>
      </c>
      <c r="P171" s="64">
        <f ca="1"/>
        <v>0</v>
      </c>
      <c r="Q171" s="64">
        <f ca="1"/>
        <v>0</v>
      </c>
      <c r="R171" s="60">
        <f t="shared" ca="1" si="10"/>
        <v>0</v>
      </c>
      <c r="S171" s="61">
        <f ca="1"/>
        <v>0</v>
      </c>
      <c r="T171" s="62" cm="1">
        <f t="array" aca="1" ref="T171" ca="1">IF(OR(N171:R171+D171:H171&lt;-0.01),1,0)</f>
        <v>0</v>
      </c>
    </row>
    <row r="172" spans="1:20" collapsed="1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VLOOKUP($B172,Q1BaseShocks!BaseShockQ1_LR,MATCH(I$4,Q1BaseShocks!BaseShockQ1_CH,0),0)*I$183</f>
        <v>0</v>
      </c>
      <c r="J172" s="58">
        <f ca="1">VLOOKUP($B172,Q1BaseShocks!BaseShockQ1_LR,MATCH(J$4,Q1BaseShocks!BaseShockQ1_CH,0),0)*J$183</f>
        <v>0</v>
      </c>
      <c r="K172" s="58">
        <f ca="1">VLOOKUP($B172,Q1BaseShocks!BaseShockQ1_LR,MATCH(K$4,Q1BaseShocks!BaseShockQ1_CH,0),0)*K$183</f>
        <v>0</v>
      </c>
      <c r="L172" s="58">
        <f ca="1">VLOOKUP($B172,Q1BaseShocks!BaseShockQ1_LR,MATCH(L$4,Q1BaseShocks!BaseShockQ1_CH,0),0)*L$183</f>
        <v>0</v>
      </c>
      <c r="M172" s="58">
        <f ca="1"/>
        <v>0</v>
      </c>
      <c r="N172" s="64">
        <f ca="1"/>
        <v>0</v>
      </c>
      <c r="O172" s="64">
        <f ca="1"/>
        <v>0</v>
      </c>
      <c r="P172" s="64">
        <f ca="1"/>
        <v>0</v>
      </c>
      <c r="Q172" s="64">
        <f ca="1"/>
        <v>0</v>
      </c>
      <c r="R172" s="60">
        <f t="shared" ca="1" si="10"/>
        <v>0</v>
      </c>
      <c r="S172" s="61">
        <f ca="1"/>
        <v>0</v>
      </c>
      <c r="T172" s="62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/>
      <c r="J173" s="58"/>
      <c r="K173" s="58"/>
      <c r="L173" s="58"/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/>
      <c r="J174" s="58"/>
      <c r="K174" s="58"/>
      <c r="L174" s="58"/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/>
      <c r="J175" s="58"/>
      <c r="K175" s="58"/>
      <c r="L175" s="58"/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/>
      <c r="J176" s="58"/>
      <c r="K176" s="58"/>
      <c r="L176" s="58"/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/>
      <c r="J177" s="58"/>
      <c r="K177" s="58"/>
      <c r="L177" s="58"/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/>
      <c r="J178" s="58"/>
      <c r="K178" s="58"/>
      <c r="L178" s="58"/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/>
      <c r="J179" s="58"/>
      <c r="K179" s="58"/>
      <c r="L179" s="58"/>
      <c r="M179" s="58">
        <v>0</v>
      </c>
      <c r="N179" s="64">
        <f t="array" ref="N179:Q179">I179:L350/100*D179:G350</f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0</v>
      </c>
      <c r="J180" s="58">
        <f t="shared" ref="J180:M180" ca="1" si="13">100*O180/E180</f>
        <v>0</v>
      </c>
      <c r="K180" s="58">
        <f t="shared" ca="1" si="13"/>
        <v>0</v>
      </c>
      <c r="L180" s="58">
        <f t="shared" ca="1" si="13"/>
        <v>0</v>
      </c>
      <c r="M180" s="58">
        <f t="shared" ca="1" si="13"/>
        <v>0</v>
      </c>
      <c r="N180" s="64">
        <f t="shared" ref="N180" ca="1" si="14">SUM(N7:N178)</f>
        <v>0</v>
      </c>
      <c r="O180" s="64">
        <f t="shared" ref="O180:S180" ca="1" si="15">SUM(O7:O178)</f>
        <v>0</v>
      </c>
      <c r="P180" s="64">
        <f t="shared" ca="1" si="15"/>
        <v>0</v>
      </c>
      <c r="Q180" s="64">
        <f t="shared" ca="1" si="15"/>
        <v>0</v>
      </c>
      <c r="R180" s="60">
        <f t="shared" ca="1" si="15"/>
        <v>0</v>
      </c>
      <c r="S180" s="61">
        <f t="shared" ca="1" si="15"/>
        <v>0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D182" s="57"/>
      <c r="E182" s="57"/>
      <c r="F182" s="57"/>
      <c r="G182" s="57"/>
      <c r="H182" s="57"/>
      <c r="I182" s="58">
        <v>-40</v>
      </c>
      <c r="J182" s="58"/>
      <c r="K182" s="58">
        <v>-20</v>
      </c>
      <c r="L182" s="58">
        <v>-30</v>
      </c>
      <c r="M182" s="58"/>
      <c r="N182" s="120" t="e">
        <f ca="1">100*N180/$R180</f>
        <v>#DIV/0!</v>
      </c>
      <c r="O182" s="120" t="e">
        <f t="shared" ref="O182:R182" ca="1" si="16">100*O180/$R180</f>
        <v>#DIV/0!</v>
      </c>
      <c r="P182" s="120" t="e">
        <f t="shared" ca="1" si="16"/>
        <v>#DIV/0!</v>
      </c>
      <c r="Q182" s="120" t="e">
        <f t="shared" ca="1" si="16"/>
        <v>#DIV/0!</v>
      </c>
      <c r="R182" s="120" t="e">
        <f t="shared" ca="1" si="16"/>
        <v>#DIV/0!</v>
      </c>
      <c r="S182" s="61" t="s">
        <v>703</v>
      </c>
    </row>
    <row r="183" spans="1:19" x14ac:dyDescent="0.2">
      <c r="A183" s="47"/>
      <c r="B183" s="47"/>
      <c r="C183" s="47" t="s">
        <v>607</v>
      </c>
      <c r="D183" s="57"/>
      <c r="E183" s="57"/>
      <c r="F183" s="57"/>
      <c r="G183" s="57"/>
      <c r="H183" s="57"/>
      <c r="I183" s="114">
        <f t="array" ref="I183:L183">TRANSPOSE(Adj_Q1)</f>
        <v>0</v>
      </c>
      <c r="J183" s="114">
        <v>0</v>
      </c>
      <c r="K183" s="114">
        <v>0</v>
      </c>
      <c r="L183" s="114">
        <v>0</v>
      </c>
      <c r="M183" s="58"/>
      <c r="N183" s="120"/>
      <c r="O183" s="120"/>
      <c r="P183" s="120"/>
      <c r="Q183" s="120"/>
      <c r="R183" s="120"/>
      <c r="S183" s="61"/>
    </row>
  </sheetData>
  <mergeCells count="5">
    <mergeCell ref="D2:H2"/>
    <mergeCell ref="I2:R2"/>
    <mergeCell ref="D3:H3"/>
    <mergeCell ref="I3:M3"/>
    <mergeCell ref="N3:R3"/>
  </mergeCells>
  <conditionalFormatting sqref="I8:M68 I173:M180 M69:M172 J7:M7">
    <cfRule type="cellIs" dxfId="520" priority="6" operator="greaterThan">
      <formula>0</formula>
    </cfRule>
  </conditionalFormatting>
  <conditionalFormatting sqref="I68:M68 I173:M180 M69:M172">
    <cfRule type="cellIs" dxfId="519" priority="7" operator="greaterThan">
      <formula>0</formula>
    </cfRule>
  </conditionalFormatting>
  <conditionalFormatting sqref="I70:L172">
    <cfRule type="cellIs" dxfId="518" priority="5" operator="greaterThan">
      <formula>0</formula>
    </cfRule>
  </conditionalFormatting>
  <conditionalFormatting sqref="I182:M183">
    <cfRule type="cellIs" dxfId="517" priority="3" operator="greaterThan">
      <formula>0</formula>
    </cfRule>
  </conditionalFormatting>
  <conditionalFormatting sqref="I182:M183">
    <cfRule type="cellIs" dxfId="516" priority="4" operator="greaterThan">
      <formula>0</formula>
    </cfRule>
  </conditionalFormatting>
  <conditionalFormatting sqref="I7">
    <cfRule type="cellIs" dxfId="515" priority="2" operator="greaterThan">
      <formula>0</formula>
    </cfRule>
  </conditionalFormatting>
  <conditionalFormatting sqref="I69:L172">
    <cfRule type="cellIs" dxfId="514" priority="1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182BA-F990-41F6-902D-DD9020D8F8FD}">
  <sheetPr>
    <tabColor theme="9" tint="0.59999389629810485"/>
  </sheetPr>
  <dimension ref="A1:EJ240"/>
  <sheetViews>
    <sheetView zoomScale="85" zoomScaleNormal="85" workbookViewId="0">
      <pane xSplit="7" ySplit="9" topLeftCell="H10" activePane="bottomRight" state="frozen"/>
      <selection activeCell="P2" sqref="P2"/>
      <selection pane="topRight" activeCell="P2" sqref="P2"/>
      <selection pane="bottomLeft" activeCell="P2" sqref="P2"/>
      <selection pane="bottomRight" activeCell="H8" sqref="H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39" width="9.140625" style="2"/>
    <col min="40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Q1Impacts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619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308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7"/>
      <c r="BB6" s="198" t="s">
        <v>740</v>
      </c>
      <c r="BC6" s="198" t="s">
        <v>741</v>
      </c>
      <c r="BD6" s="198" t="s">
        <v>304</v>
      </c>
      <c r="BE6" s="198" t="s">
        <v>742</v>
      </c>
      <c r="BF6" s="198" t="s">
        <v>743</v>
      </c>
      <c r="BG6" s="198" t="s">
        <v>744</v>
      </c>
      <c r="BH6" s="198" t="s">
        <v>741</v>
      </c>
      <c r="BI6" s="198" t="s">
        <v>304</v>
      </c>
      <c r="BJ6" s="198" t="s">
        <v>742</v>
      </c>
      <c r="BK6" s="198" t="s">
        <v>743</v>
      </c>
      <c r="BL6" s="199"/>
      <c r="BM6" s="199"/>
      <c r="BN6" s="199" t="s">
        <v>742</v>
      </c>
      <c r="BO6" s="199"/>
      <c r="BP6" s="199" t="s">
        <v>742</v>
      </c>
      <c r="BQ6" s="200"/>
      <c r="BR6" s="200"/>
      <c r="BS6" s="200"/>
      <c r="BT6" s="200" t="s">
        <v>745</v>
      </c>
      <c r="BU6" s="200"/>
      <c r="BV6" s="200"/>
      <c r="BW6" s="200"/>
      <c r="BX6" s="200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596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7"/>
      <c r="BB7" s="201" t="s">
        <v>585</v>
      </c>
      <c r="BC7" s="201" t="s">
        <v>585</v>
      </c>
      <c r="BD7" s="201" t="s">
        <v>746</v>
      </c>
      <c r="BE7" s="201" t="s">
        <v>747</v>
      </c>
      <c r="BF7" s="201" t="s">
        <v>746</v>
      </c>
      <c r="BG7" s="201" t="s">
        <v>748</v>
      </c>
      <c r="BH7" s="201" t="s">
        <v>749</v>
      </c>
      <c r="BI7" s="201" t="s">
        <v>771</v>
      </c>
      <c r="BJ7" s="201" t="s">
        <v>750</v>
      </c>
      <c r="BK7" s="201" t="s">
        <v>751</v>
      </c>
      <c r="BL7" s="199"/>
      <c r="BM7" s="199"/>
      <c r="BN7" s="199" t="s">
        <v>747</v>
      </c>
      <c r="BO7" s="199"/>
      <c r="BP7" s="199" t="s">
        <v>750</v>
      </c>
      <c r="BQ7" s="200"/>
      <c r="BR7" s="200"/>
      <c r="BS7" s="202" t="str">
        <f ca="1">$A$1</f>
        <v>Q1Impacts</v>
      </c>
      <c r="BT7" s="200" t="s">
        <v>747</v>
      </c>
      <c r="BU7" s="200"/>
      <c r="BV7" s="200"/>
      <c r="BW7" s="202" t="str">
        <f ca="1">$A$1</f>
        <v>Q1Impacts</v>
      </c>
      <c r="BX7" s="200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Q1Shock!shock</f>
        <v>0</v>
      </c>
      <c r="Q8" s="28">
        <f t="array" aca="1" ref="Q8:Q180" ca="1">IF(Constraint_Selector_Mod_Q1=1,dm_exo,MMULT(MINVERSE(M),MMULT(N,dm_exo)))</f>
        <v>0</v>
      </c>
      <c r="R8" s="28">
        <v>0</v>
      </c>
      <c r="S8" s="26" cm="1">
        <f t="array" ref="S8:S180">MMULT(MINVERSE(_xlfn.MUNIT(ROWS(x))-Z/TRANSPOSE(x)),df)</f>
        <v>-798.99265999115653</v>
      </c>
      <c r="T8" s="29" cm="1">
        <f t="array" aca="1" ref="T8:T180" ca="1">(dm_endo/dx-1)*100</f>
        <v>-100</v>
      </c>
      <c r="U8" s="30">
        <f t="array" ref="U8:U179" ca="1">dm_endo/x*100</f>
        <v>0</v>
      </c>
      <c r="V8" s="31" cm="1">
        <f t="array" ref="V8:V180">dx/x*100</f>
        <v>-0.41505830932542631</v>
      </c>
      <c r="W8" s="32" cm="1">
        <f t="array" aca="1" ref="W8:W180" ca="1">(dm_endo-dx)/x*100</f>
        <v>0.41505830932542631</v>
      </c>
      <c r="X8" s="28">
        <f t="array" aca="1" ref="X8:X69" ca="1">MMULT(Z/TRANSPOSE(x),dm_exo)</f>
        <v>0</v>
      </c>
      <c r="Y8" s="28">
        <f ca="1">Q8-X8</f>
        <v>0</v>
      </c>
      <c r="Z8" s="33">
        <f ca="1">RANK(X8,X$8:X$69,1)</f>
        <v>1</v>
      </c>
      <c r="AA8" s="33">
        <f ca="1">RANK(Y8,Y$8:Y$69,1)</f>
        <v>1</v>
      </c>
      <c r="AB8" s="33">
        <f t="shared" ref="AB8:AB39" ca="1" si="1">RANK(Q8,Q$8:Q$69,1)</f>
        <v>1</v>
      </c>
      <c r="AC8" s="21">
        <v>1</v>
      </c>
      <c r="AD8" s="6" t="str">
        <f ca="1">INDEX($A$8:$A$69,MATCH($AC8,$Z$8:$Z$69,0),1)</f>
        <v>aagri</v>
      </c>
      <c r="AE8" s="6">
        <f ca="1">INDEX($X$8:$X$69,MATCH($AC8,$Z$8:$Z$69,0),1)</f>
        <v>0</v>
      </c>
      <c r="AF8" s="6" t="str">
        <f t="shared" ref="AF8:AF39" ca="1" si="2">INDEX($A$8:$A$69,MATCH($AC8,$AA$8:$AA$69,0),1)</f>
        <v>aagri</v>
      </c>
      <c r="AG8" s="6">
        <f t="shared" ref="AG8:AG39" ca="1" si="3">INDEX($Y$8:$Y$69,MATCH($AC8,$AA$8:$AA$69,0),1)</f>
        <v>0</v>
      </c>
      <c r="AH8" s="6" t="str">
        <f t="shared" ref="AH8:AH39" ca="1" si="4">INDEX($A$8:$A$69,MATCH($AC8,$AB$8:$AB$69,0),1)</f>
        <v>aagri</v>
      </c>
      <c r="AI8" s="6">
        <f t="shared" ref="AI8:AI39" ca="1" si="5">INDEX($Q$8:$Q$69,MATCH($AC8,$AB$8:$AB$69,0),1)</f>
        <v>0</v>
      </c>
      <c r="AJ8" s="17"/>
      <c r="AK8" s="6">
        <f t="array" ref="AK8:AK69">gdp_act/x_act*x_act</f>
        <v>71772.679721382781</v>
      </c>
      <c r="AL8" s="6">
        <f t="array" aca="1" ref="AL8:AL69" ca="1">gdp_act/x_act*first_rnd</f>
        <v>0</v>
      </c>
      <c r="AM8" s="6">
        <f ca="1">AN8-AL8</f>
        <v>0</v>
      </c>
      <c r="AN8" s="6" cm="1">
        <f t="array" aca="1" ref="AN8:AN69" ca="1">gdp_act/x_act*dm_endo_act</f>
        <v>0</v>
      </c>
      <c r="AO8" s="33">
        <f ca="1">RANK(AN8,AN$8:AN$69,1)</f>
        <v>1</v>
      </c>
      <c r="AP8" s="34" cm="1">
        <f t="array" aca="1" ref="AP8:AS69" ca="1">EMP_all*EMP_ELAS_all/x_act*dm_endo_act</f>
        <v>0</v>
      </c>
      <c r="AQ8" s="34">
        <f ca="1"/>
        <v>0</v>
      </c>
      <c r="AR8" s="34">
        <f ca="1"/>
        <v>0</v>
      </c>
      <c r="AS8" s="34">
        <f ca="1"/>
        <v>0</v>
      </c>
      <c r="AT8" s="34">
        <f ca="1">SUM(AP8:AS8)</f>
        <v>0</v>
      </c>
      <c r="AU8" s="33">
        <f ca="1">RANK(AT8,AT$8:AT$69,1)</f>
        <v>1</v>
      </c>
      <c r="AV8" s="21">
        <v>1</v>
      </c>
      <c r="AW8" s="6" t="str">
        <f t="shared" ref="AW8:AW39" ca="1" si="6">INDEX($A$8:$A$69,MATCH($AV8,$AO$8:$AO$69,0),1)</f>
        <v>aagri</v>
      </c>
      <c r="AX8" s="6">
        <f ca="1">INDEX($AN$8:$AN$69,MATCH($AV8,$AO$8:$AO$69,0),1)</f>
        <v>0</v>
      </c>
      <c r="AY8" s="6" t="str">
        <f t="shared" ref="AY8:AY39" ca="1" si="7">INDEX($A$8:$A$69,MATCH($AV8,$AU$8:$AU$69,0),1)</f>
        <v>aagri</v>
      </c>
      <c r="AZ8" s="6">
        <f ca="1">INDEX($AT$8:$AT$69,MATCH($AV8,$AU$8:$AU$69,0),1)</f>
        <v>0</v>
      </c>
      <c r="BA8" s="197"/>
      <c r="BB8" s="36">
        <f>100*AK8/SUM(AK$8:AK$69)</f>
        <v>2.0198072663457785</v>
      </c>
      <c r="BC8" s="36">
        <f t="array" aca="1" ref="BC8:BC69" ca="1">100*_xlfn.ANCHORARRAY(AN8)/AK8:AK69</f>
        <v>0</v>
      </c>
      <c r="BD8" s="33">
        <f ca="1">RANK(BC8,BC$8:BC$69,1)</f>
        <v>1</v>
      </c>
      <c r="BE8" s="203">
        <f t="array" ref="BE8:BE69" ca="1">BB8:BB69*BC8:BC69/100</f>
        <v>0</v>
      </c>
      <c r="BF8" s="33">
        <f ca="1">RANK(BE8,BE$8:BE$69,1)</f>
        <v>1</v>
      </c>
      <c r="BG8" s="36">
        <f>100*M8/SUM(M$8:M$69)</f>
        <v>4.2974746915495263</v>
      </c>
      <c r="BH8" s="36">
        <f t="array" ref="BH8:BH69" ca="1">100*AT8:AT69/M8:M69</f>
        <v>0</v>
      </c>
      <c r="BI8" s="33">
        <f ca="1">RANK(BH8,BH$8:BH$69,1)</f>
        <v>1</v>
      </c>
      <c r="BJ8" s="203">
        <f t="array" ref="BJ8:BJ69" ca="1">BG8:BG69*BH8:BH69/100</f>
        <v>0</v>
      </c>
      <c r="BK8" s="33">
        <f ca="1">RANK(BJ8,BJ$8:BJ$69,1)</f>
        <v>1</v>
      </c>
      <c r="BL8" s="204">
        <v>1</v>
      </c>
      <c r="BM8" s="6" t="str">
        <f t="shared" ref="BM8:BM69" ca="1" si="8">INDEX($A$8:$A$69,MATCH($BL8,$BF$8:$BF$69,0),1)</f>
        <v>aagri</v>
      </c>
      <c r="BN8" s="42">
        <f t="shared" ref="BN8:BN69" ca="1" si="9">INDEX($BE$8:$BE$69,MATCH($BL8,$BF$8:$BF$69,0),1)</f>
        <v>0</v>
      </c>
      <c r="BO8" s="6" t="str">
        <f ca="1">INDEX($A$8:$A$69,MATCH($BL8,$BK$8:$BK$69,0),1)</f>
        <v>aagri</v>
      </c>
      <c r="BP8" s="42">
        <f ca="1">INDEX($BJ$8:$BJ$69,MATCH($BL8,$BK$8:$BK$69,0),1)</f>
        <v>0</v>
      </c>
      <c r="BQ8" s="205">
        <v>1</v>
      </c>
      <c r="BR8" s="6" t="str">
        <f ca="1">INDEX($A$8:$A$69,MATCH($BQ8,$BD$8:$BD$69,0),1)</f>
        <v>aagri</v>
      </c>
      <c r="BS8" s="6" t="str">
        <f ca="1">VLOOKUP(BR8,Notes!$A$12:$B$206,2,0)</f>
        <v>Agriculture</v>
      </c>
      <c r="BT8" s="42">
        <f ca="1">INDEX($BC$8:$BC$69,MATCH($BL8,$BD$8:$BD$69,0),1)</f>
        <v>0</v>
      </c>
      <c r="BU8" s="205">
        <v>1</v>
      </c>
      <c r="BV8" s="6" t="str">
        <f ca="1">INDEX($A$8:$A$69,MATCH($BU8,$BI$8:$BI$69,0),1)</f>
        <v>aagri</v>
      </c>
      <c r="BW8" s="6" t="str">
        <f ca="1">VLOOKUP(BV8,Notes!$A$12:$B$206,2,0)</f>
        <v>Agriculture</v>
      </c>
      <c r="BX8" s="42">
        <f t="shared" ref="BX8:BX69" ca="1" si="10">INDEX($BH$8:$BH$69,MATCH($BQ8,$BI$8:$BI$69,0),1)</f>
        <v>0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0</v>
      </c>
      <c r="R9" s="28">
        <v>0</v>
      </c>
      <c r="S9" s="28">
        <v>-1614.0856134088913</v>
      </c>
      <c r="T9" s="35">
        <f ca="1"/>
        <v>-100</v>
      </c>
      <c r="U9" s="30">
        <f ca="1"/>
        <v>0</v>
      </c>
      <c r="V9" s="31">
        <v>-8.4392015829986864</v>
      </c>
      <c r="W9" s="32">
        <f ca="1"/>
        <v>8.4392015829986864</v>
      </c>
      <c r="X9" s="28">
        <f ca="1"/>
        <v>0</v>
      </c>
      <c r="Y9" s="28">
        <f ca="1">Q9-X9</f>
        <v>0</v>
      </c>
      <c r="Z9" s="33">
        <f t="shared" ref="Z9:Z69" ca="1" si="11">RANK(X9,X$8:X$69,1)</f>
        <v>1</v>
      </c>
      <c r="AA9" s="33">
        <f t="shared" ref="AA9:AA40" ca="1" si="12">RANK(Y9,Y$8:Y$69,1)</f>
        <v>1</v>
      </c>
      <c r="AB9" s="33">
        <f t="shared" ca="1" si="1"/>
        <v>1</v>
      </c>
      <c r="AC9" s="21">
        <v>2</v>
      </c>
      <c r="AD9" s="6" t="e">
        <f ca="1">INDEX($A$8:$A$69,MATCH($AC9,$Z$8:$Z$69,0),1)</f>
        <v>#N/A</v>
      </c>
      <c r="AE9" s="6" t="e">
        <f t="shared" ref="AE9:AE69" ca="1" si="13">INDEX($X$8:$X$69,MATCH($AC9,$Z$8:$Z$69,0),1)</f>
        <v>#N/A</v>
      </c>
      <c r="AF9" s="6" t="e">
        <f t="shared" ca="1" si="2"/>
        <v>#N/A</v>
      </c>
      <c r="AG9" s="6" t="e">
        <f t="shared" ca="1" si="3"/>
        <v>#N/A</v>
      </c>
      <c r="AH9" s="6" t="e">
        <f t="shared" ca="1" si="4"/>
        <v>#N/A</v>
      </c>
      <c r="AI9" s="6" t="e">
        <f t="shared" ca="1" si="5"/>
        <v>#N/A</v>
      </c>
      <c r="AJ9" s="17"/>
      <c r="AK9" s="6">
        <v>6711.9146317608192</v>
      </c>
      <c r="AL9" s="6">
        <f ca="1"/>
        <v>0</v>
      </c>
      <c r="AM9" s="6">
        <f t="shared" ref="AM9:AM69" ca="1" si="14">AN9-AL9</f>
        <v>0</v>
      </c>
      <c r="AN9" s="6">
        <f ca="1"/>
        <v>0</v>
      </c>
      <c r="AO9" s="33">
        <f t="shared" ref="AO9:AO69" ca="1" si="15">RANK(AN9,AN$8:AN$69,1)</f>
        <v>1</v>
      </c>
      <c r="AP9" s="34">
        <f ca="1"/>
        <v>0</v>
      </c>
      <c r="AQ9" s="34">
        <f ca="1"/>
        <v>0</v>
      </c>
      <c r="AR9" s="34">
        <f ca="1"/>
        <v>0</v>
      </c>
      <c r="AS9" s="34">
        <f ca="1"/>
        <v>0</v>
      </c>
      <c r="AT9" s="34">
        <f t="shared" ref="AT9:AT69" ca="1" si="16">SUM(AP9:AS9)</f>
        <v>0</v>
      </c>
      <c r="AU9" s="33">
        <f t="shared" ref="AU9:AU69" ca="1" si="17">RANK(AT9,AT$8:AT$69,1)</f>
        <v>1</v>
      </c>
      <c r="AV9" s="21">
        <v>2</v>
      </c>
      <c r="AW9" s="6" t="e">
        <f t="shared" ca="1" si="6"/>
        <v>#N/A</v>
      </c>
      <c r="AX9" s="6" t="e">
        <f t="shared" ref="AX9:AX69" ca="1" si="18">INDEX($AN$8:$AN$69,MATCH($AV9,$AO$8:$AO$69,0),1)</f>
        <v>#N/A</v>
      </c>
      <c r="AY9" s="6" t="e">
        <f t="shared" ca="1" si="7"/>
        <v>#N/A</v>
      </c>
      <c r="AZ9" s="6" t="e">
        <f t="shared" ref="AZ9:AZ69" ca="1" si="19">INDEX($AT$8:$AT$69,MATCH($AV9,$AU$8:$AU$69,0),1)</f>
        <v>#N/A</v>
      </c>
      <c r="BA9" s="197"/>
      <c r="BB9" s="36">
        <f t="shared" ref="BB9:BB69" si="20">100*AK9/SUM(AK$8:AK$69)</f>
        <v>0.18888487927369624</v>
      </c>
      <c r="BC9" s="36">
        <f ca="1"/>
        <v>0</v>
      </c>
      <c r="BD9" s="33">
        <f t="shared" ref="BD9:BD69" ca="1" si="21">RANK(BC9,BC$8:BC$69,1)</f>
        <v>1</v>
      </c>
      <c r="BE9" s="203">
        <f ca="1"/>
        <v>0</v>
      </c>
      <c r="BF9" s="33">
        <f t="shared" ref="BF9:BF69" ca="1" si="22">RANK(BE9,BE$8:BE$69,1)</f>
        <v>1</v>
      </c>
      <c r="BG9" s="36">
        <f t="shared" ref="BG9:BG69" si="23">100*M9/SUM(M$8:M$69)</f>
        <v>0.26196958907682993</v>
      </c>
      <c r="BH9" s="42">
        <f ca="1"/>
        <v>0</v>
      </c>
      <c r="BI9" s="33">
        <f t="shared" ref="BI9:BI69" ca="1" si="24">RANK(BH9,BH$8:BH$69,1)</f>
        <v>1</v>
      </c>
      <c r="BJ9" s="203">
        <f ca="1"/>
        <v>0</v>
      </c>
      <c r="BK9" s="33">
        <f t="shared" ref="BK9:BK69" ca="1" si="25">RANK(BJ9,BJ$8:BJ$69,1)</f>
        <v>1</v>
      </c>
      <c r="BL9" s="204">
        <v>2</v>
      </c>
      <c r="BM9" s="6" t="e">
        <f t="shared" ca="1" si="8"/>
        <v>#N/A</v>
      </c>
      <c r="BN9" s="42" t="e">
        <f t="shared" ca="1" si="9"/>
        <v>#N/A</v>
      </c>
      <c r="BO9" s="6" t="e">
        <f t="shared" ref="BO9:BO69" ca="1" si="26">INDEX($A$8:$A$69,MATCH($AV9,$AU$8:$AU$69,0),1)</f>
        <v>#N/A</v>
      </c>
      <c r="BP9" s="42" t="e">
        <f t="shared" ref="BP9:BP69" ca="1" si="27">INDEX($BJ$8:$BJ$69,MATCH($BL9,$BK$8:$BK$69,0),1)</f>
        <v>#N/A</v>
      </c>
      <c r="BQ9" s="205">
        <v>2</v>
      </c>
      <c r="BR9" s="6" t="e">
        <f t="shared" ref="BR9:BR69" ca="1" si="28">INDEX($A$8:$A$69,MATCH($BL9,$BF$8:$BF$69,0),1)</f>
        <v>#N/A</v>
      </c>
      <c r="BS9" s="6" t="e">
        <f ca="1">VLOOKUP(BR9,Notes!$A$12:$B$206,2,0)</f>
        <v>#N/A</v>
      </c>
      <c r="BT9" s="42" t="e">
        <f t="shared" ref="BT9:BT69" ca="1" si="29">INDEX($BC$8:$BC$69,MATCH($BL9,$BD$8:$BD$69,0),1)</f>
        <v>#N/A</v>
      </c>
      <c r="BU9" s="205">
        <v>2</v>
      </c>
      <c r="BV9" s="6" t="e">
        <f t="shared" ref="BV9:BV69" ca="1" si="30">INDEX($A$8:$A$69,MATCH($AV9,$AU$8:$AU$69,0),1)</f>
        <v>#N/A</v>
      </c>
      <c r="BW9" s="6" t="e">
        <f ca="1">VLOOKUP(BV9,Notes!$A$12:$B$206,2,0)</f>
        <v>#N/A</v>
      </c>
      <c r="BX9" s="42" t="e">
        <f t="shared" ca="1" si="10"/>
        <v>#N/A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0</v>
      </c>
      <c r="R10" s="28">
        <v>0</v>
      </c>
      <c r="S10" s="28">
        <v>-31.172416558625152</v>
      </c>
      <c r="T10" s="35">
        <f ca="1"/>
        <v>-100</v>
      </c>
      <c r="U10" s="30">
        <f ca="1"/>
        <v>0</v>
      </c>
      <c r="V10" s="31">
        <v>-0.43518954229359647</v>
      </c>
      <c r="W10" s="32">
        <f ca="1"/>
        <v>0.43518954229359647</v>
      </c>
      <c r="X10" s="28">
        <f ca="1"/>
        <v>0</v>
      </c>
      <c r="Y10" s="28">
        <f t="shared" ref="Y10:Y69" ca="1" si="31">Q10-X10</f>
        <v>0</v>
      </c>
      <c r="Z10" s="33">
        <f t="shared" ca="1" si="11"/>
        <v>1</v>
      </c>
      <c r="AA10" s="33">
        <f t="shared" ca="1" si="12"/>
        <v>1</v>
      </c>
      <c r="AB10" s="33">
        <f t="shared" ca="1" si="1"/>
        <v>1</v>
      </c>
      <c r="AC10" s="21">
        <v>3</v>
      </c>
      <c r="AD10" s="6" t="e">
        <f t="shared" ref="AD10:AD69" ca="1" si="32">INDEX($A$8:$A$69,MATCH($AC10,$Z$8:$Z$69,0),1)</f>
        <v>#N/A</v>
      </c>
      <c r="AE10" s="6" t="e">
        <f t="shared" ca="1" si="13"/>
        <v>#N/A</v>
      </c>
      <c r="AF10" s="6" t="e">
        <f t="shared" ca="1" si="2"/>
        <v>#N/A</v>
      </c>
      <c r="AG10" s="6" t="e">
        <f t="shared" ca="1" si="3"/>
        <v>#N/A</v>
      </c>
      <c r="AH10" s="6" t="e">
        <f t="shared" ca="1" si="4"/>
        <v>#N/A</v>
      </c>
      <c r="AI10" s="6" t="e">
        <f t="shared" ca="1" si="5"/>
        <v>#N/A</v>
      </c>
      <c r="AJ10" s="17"/>
      <c r="AK10" s="6">
        <v>5109.3359822034436</v>
      </c>
      <c r="AL10" s="6">
        <f ca="1"/>
        <v>0</v>
      </c>
      <c r="AM10" s="6">
        <f t="shared" ca="1" si="14"/>
        <v>0</v>
      </c>
      <c r="AN10" s="6">
        <f ca="1"/>
        <v>0</v>
      </c>
      <c r="AO10" s="33">
        <f t="shared" ca="1" si="15"/>
        <v>1</v>
      </c>
      <c r="AP10" s="34">
        <f ca="1"/>
        <v>0</v>
      </c>
      <c r="AQ10" s="34">
        <f ca="1"/>
        <v>0</v>
      </c>
      <c r="AR10" s="34">
        <f ca="1"/>
        <v>0</v>
      </c>
      <c r="AS10" s="34">
        <f ca="1"/>
        <v>0</v>
      </c>
      <c r="AT10" s="34">
        <f t="shared" ca="1" si="16"/>
        <v>0</v>
      </c>
      <c r="AU10" s="33">
        <f t="shared" ca="1" si="17"/>
        <v>1</v>
      </c>
      <c r="AV10" s="21">
        <v>3</v>
      </c>
      <c r="AW10" s="6" t="e">
        <f t="shared" ca="1" si="6"/>
        <v>#N/A</v>
      </c>
      <c r="AX10" s="6" t="e">
        <f t="shared" ca="1" si="18"/>
        <v>#N/A</v>
      </c>
      <c r="AY10" s="6" t="e">
        <f t="shared" ca="1" si="7"/>
        <v>#N/A</v>
      </c>
      <c r="AZ10" s="6" t="e">
        <f t="shared" ca="1" si="19"/>
        <v>#N/A</v>
      </c>
      <c r="BA10" s="197"/>
      <c r="BB10" s="36">
        <f t="shared" si="20"/>
        <v>0.14378554601998406</v>
      </c>
      <c r="BC10" s="36">
        <f ca="1"/>
        <v>0</v>
      </c>
      <c r="BD10" s="33">
        <f t="shared" ca="1" si="21"/>
        <v>1</v>
      </c>
      <c r="BE10" s="203">
        <f ca="1"/>
        <v>0</v>
      </c>
      <c r="BF10" s="33">
        <f t="shared" ca="1" si="22"/>
        <v>1</v>
      </c>
      <c r="BG10" s="36">
        <f t="shared" si="23"/>
        <v>7.5136824542983718E-2</v>
      </c>
      <c r="BH10" s="42">
        <f ca="1"/>
        <v>0</v>
      </c>
      <c r="BI10" s="33">
        <f t="shared" ca="1" si="24"/>
        <v>1</v>
      </c>
      <c r="BJ10" s="203">
        <f ca="1"/>
        <v>0</v>
      </c>
      <c r="BK10" s="33">
        <f t="shared" ca="1" si="25"/>
        <v>1</v>
      </c>
      <c r="BL10" s="204">
        <v>3</v>
      </c>
      <c r="BM10" s="6" t="e">
        <f t="shared" ca="1" si="8"/>
        <v>#N/A</v>
      </c>
      <c r="BN10" s="42" t="e">
        <f t="shared" ca="1" si="9"/>
        <v>#N/A</v>
      </c>
      <c r="BO10" s="6" t="e">
        <f t="shared" ca="1" si="26"/>
        <v>#N/A</v>
      </c>
      <c r="BP10" s="42" t="e">
        <f t="shared" ca="1" si="27"/>
        <v>#N/A</v>
      </c>
      <c r="BQ10" s="205">
        <v>3</v>
      </c>
      <c r="BR10" s="6" t="e">
        <f t="shared" ca="1" si="28"/>
        <v>#N/A</v>
      </c>
      <c r="BS10" s="6" t="e">
        <f ca="1">VLOOKUP(BR10,Notes!$A$12:$B$206,2,0)</f>
        <v>#N/A</v>
      </c>
      <c r="BT10" s="42" t="e">
        <f t="shared" ca="1" si="29"/>
        <v>#N/A</v>
      </c>
      <c r="BU10" s="205">
        <v>3</v>
      </c>
      <c r="BV10" s="6" t="e">
        <f t="shared" ca="1" si="30"/>
        <v>#N/A</v>
      </c>
      <c r="BW10" s="6" t="e">
        <f ca="1">VLOOKUP(BV10,Notes!$A$12:$B$206,2,0)</f>
        <v>#N/A</v>
      </c>
      <c r="BX10" s="42" t="e">
        <f t="shared" ca="1" si="10"/>
        <v>#N/A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0</v>
      </c>
      <c r="R11" s="28">
        <v>0</v>
      </c>
      <c r="S11" s="28">
        <v>-1931.1696526173157</v>
      </c>
      <c r="T11" s="35">
        <f ca="1"/>
        <v>-100</v>
      </c>
      <c r="U11" s="30">
        <f ca="1"/>
        <v>0</v>
      </c>
      <c r="V11" s="31">
        <v>-1.7150935392045079</v>
      </c>
      <c r="W11" s="32">
        <f ca="1"/>
        <v>1.7150935392045079</v>
      </c>
      <c r="X11" s="28">
        <f ca="1"/>
        <v>0</v>
      </c>
      <c r="Y11" s="28">
        <f t="shared" ca="1" si="31"/>
        <v>0</v>
      </c>
      <c r="Z11" s="33">
        <f t="shared" ca="1" si="11"/>
        <v>1</v>
      </c>
      <c r="AA11" s="33">
        <f t="shared" ca="1" si="12"/>
        <v>1</v>
      </c>
      <c r="AB11" s="33">
        <f t="shared" ca="1" si="1"/>
        <v>1</v>
      </c>
      <c r="AC11" s="21">
        <v>4</v>
      </c>
      <c r="AD11" s="6" t="e">
        <f t="shared" ca="1" si="32"/>
        <v>#N/A</v>
      </c>
      <c r="AE11" s="6" t="e">
        <f t="shared" ca="1" si="13"/>
        <v>#N/A</v>
      </c>
      <c r="AF11" s="6" t="e">
        <f t="shared" ca="1" si="2"/>
        <v>#N/A</v>
      </c>
      <c r="AG11" s="6" t="e">
        <f t="shared" ca="1" si="3"/>
        <v>#N/A</v>
      </c>
      <c r="AH11" s="6" t="e">
        <f t="shared" ca="1" si="4"/>
        <v>#N/A</v>
      </c>
      <c r="AI11" s="6" t="e">
        <f t="shared" ca="1" si="5"/>
        <v>#N/A</v>
      </c>
      <c r="AJ11" s="17"/>
      <c r="AK11" s="6">
        <v>66041.550037649853</v>
      </c>
      <c r="AL11" s="6">
        <f ca="1"/>
        <v>0</v>
      </c>
      <c r="AM11" s="6">
        <f t="shared" ca="1" si="14"/>
        <v>0</v>
      </c>
      <c r="AN11" s="6">
        <f ca="1"/>
        <v>0</v>
      </c>
      <c r="AO11" s="33">
        <f t="shared" ca="1" si="15"/>
        <v>1</v>
      </c>
      <c r="AP11" s="34">
        <f ca="1"/>
        <v>0</v>
      </c>
      <c r="AQ11" s="34">
        <f ca="1"/>
        <v>0</v>
      </c>
      <c r="AR11" s="34">
        <f ca="1"/>
        <v>0</v>
      </c>
      <c r="AS11" s="34">
        <f ca="1"/>
        <v>0</v>
      </c>
      <c r="AT11" s="34">
        <f t="shared" ca="1" si="16"/>
        <v>0</v>
      </c>
      <c r="AU11" s="33">
        <f t="shared" ca="1" si="17"/>
        <v>1</v>
      </c>
      <c r="AV11" s="21">
        <v>4</v>
      </c>
      <c r="AW11" s="6" t="e">
        <f t="shared" ca="1" si="6"/>
        <v>#N/A</v>
      </c>
      <c r="AX11" s="6" t="e">
        <f t="shared" ca="1" si="18"/>
        <v>#N/A</v>
      </c>
      <c r="AY11" s="6" t="e">
        <f t="shared" ca="1" si="7"/>
        <v>#N/A</v>
      </c>
      <c r="AZ11" s="6" t="e">
        <f t="shared" ca="1" si="19"/>
        <v>#N/A</v>
      </c>
      <c r="BA11" s="197"/>
      <c r="BB11" s="36">
        <f t="shared" si="20"/>
        <v>1.8585233707951285</v>
      </c>
      <c r="BC11" s="36">
        <f ca="1"/>
        <v>0</v>
      </c>
      <c r="BD11" s="33">
        <f t="shared" ca="1" si="21"/>
        <v>1</v>
      </c>
      <c r="BE11" s="203">
        <f ca="1"/>
        <v>0</v>
      </c>
      <c r="BF11" s="33">
        <f t="shared" ca="1" si="22"/>
        <v>1</v>
      </c>
      <c r="BG11" s="36">
        <f t="shared" si="23"/>
        <v>0.54159801801598062</v>
      </c>
      <c r="BH11" s="42">
        <f ca="1"/>
        <v>0</v>
      </c>
      <c r="BI11" s="33">
        <f t="shared" ca="1" si="24"/>
        <v>1</v>
      </c>
      <c r="BJ11" s="203">
        <f ca="1"/>
        <v>0</v>
      </c>
      <c r="BK11" s="33">
        <f t="shared" ca="1" si="25"/>
        <v>1</v>
      </c>
      <c r="BL11" s="204">
        <v>4</v>
      </c>
      <c r="BM11" s="6" t="e">
        <f t="shared" ca="1" si="8"/>
        <v>#N/A</v>
      </c>
      <c r="BN11" s="42" t="e">
        <f t="shared" ca="1" si="9"/>
        <v>#N/A</v>
      </c>
      <c r="BO11" s="6" t="e">
        <f t="shared" ca="1" si="26"/>
        <v>#N/A</v>
      </c>
      <c r="BP11" s="42" t="e">
        <f t="shared" ca="1" si="27"/>
        <v>#N/A</v>
      </c>
      <c r="BQ11" s="205">
        <v>4</v>
      </c>
      <c r="BR11" s="6" t="e">
        <f t="shared" ca="1" si="28"/>
        <v>#N/A</v>
      </c>
      <c r="BS11" s="6" t="e">
        <f ca="1">VLOOKUP(BR11,Notes!$A$12:$B$206,2,0)</f>
        <v>#N/A</v>
      </c>
      <c r="BT11" s="42" t="e">
        <f t="shared" ca="1" si="29"/>
        <v>#N/A</v>
      </c>
      <c r="BU11" s="205">
        <v>4</v>
      </c>
      <c r="BV11" s="6" t="e">
        <f t="shared" ca="1" si="30"/>
        <v>#N/A</v>
      </c>
      <c r="BW11" s="6" t="e">
        <f ca="1">VLOOKUP(BV11,Notes!$A$12:$B$206,2,0)</f>
        <v>#N/A</v>
      </c>
      <c r="BX11" s="42" t="e">
        <f t="shared" ca="1" si="10"/>
        <v>#N/A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0</v>
      </c>
      <c r="R12" s="28">
        <v>0</v>
      </c>
      <c r="S12" s="28">
        <v>-323.46808124411444</v>
      </c>
      <c r="T12" s="35">
        <f ca="1"/>
        <v>-100</v>
      </c>
      <c r="U12" s="30">
        <f ca="1"/>
        <v>0</v>
      </c>
      <c r="V12" s="31">
        <v>-0.43667532055664748</v>
      </c>
      <c r="W12" s="32">
        <f ca="1"/>
        <v>0.43667532055664748</v>
      </c>
      <c r="X12" s="28">
        <f ca="1"/>
        <v>0</v>
      </c>
      <c r="Y12" s="28">
        <f t="shared" ca="1" si="31"/>
        <v>0</v>
      </c>
      <c r="Z12" s="33">
        <f t="shared" ca="1" si="11"/>
        <v>1</v>
      </c>
      <c r="AA12" s="33">
        <f t="shared" ca="1" si="12"/>
        <v>1</v>
      </c>
      <c r="AB12" s="33">
        <f t="shared" ca="1" si="1"/>
        <v>1</v>
      </c>
      <c r="AC12" s="21">
        <v>5</v>
      </c>
      <c r="AD12" s="6" t="e">
        <f t="shared" ca="1" si="32"/>
        <v>#N/A</v>
      </c>
      <c r="AE12" s="6" t="e">
        <f t="shared" ca="1" si="13"/>
        <v>#N/A</v>
      </c>
      <c r="AF12" s="6" t="e">
        <f t="shared" ca="1" si="2"/>
        <v>#N/A</v>
      </c>
      <c r="AG12" s="6" t="e">
        <f t="shared" ca="1" si="3"/>
        <v>#N/A</v>
      </c>
      <c r="AH12" s="6" t="e">
        <f t="shared" ca="1" si="4"/>
        <v>#N/A</v>
      </c>
      <c r="AI12" s="6" t="e">
        <f t="shared" ca="1" si="5"/>
        <v>#N/A</v>
      </c>
      <c r="AJ12" s="17"/>
      <c r="AK12" s="6">
        <v>40940.266271125038</v>
      </c>
      <c r="AL12" s="6">
        <f ca="1"/>
        <v>0</v>
      </c>
      <c r="AM12" s="6">
        <f t="shared" ca="1" si="14"/>
        <v>0</v>
      </c>
      <c r="AN12" s="6">
        <f ca="1"/>
        <v>0</v>
      </c>
      <c r="AO12" s="33">
        <f t="shared" ca="1" si="15"/>
        <v>1</v>
      </c>
      <c r="AP12" s="34">
        <f ca="1"/>
        <v>0</v>
      </c>
      <c r="AQ12" s="34">
        <f ca="1"/>
        <v>0</v>
      </c>
      <c r="AR12" s="34">
        <f ca="1"/>
        <v>0</v>
      </c>
      <c r="AS12" s="34">
        <f ca="1"/>
        <v>0</v>
      </c>
      <c r="AT12" s="34">
        <f t="shared" ca="1" si="16"/>
        <v>0</v>
      </c>
      <c r="AU12" s="33">
        <f t="shared" ca="1" si="17"/>
        <v>1</v>
      </c>
      <c r="AV12" s="21">
        <v>5</v>
      </c>
      <c r="AW12" s="6" t="e">
        <f t="shared" ca="1" si="6"/>
        <v>#N/A</v>
      </c>
      <c r="AX12" s="6" t="e">
        <f t="shared" ca="1" si="18"/>
        <v>#N/A</v>
      </c>
      <c r="AY12" s="6" t="e">
        <f t="shared" ca="1" si="7"/>
        <v>#N/A</v>
      </c>
      <c r="AZ12" s="6" t="e">
        <f t="shared" ca="1" si="19"/>
        <v>#N/A</v>
      </c>
      <c r="BA12" s="197"/>
      <c r="BB12" s="36">
        <f t="shared" si="20"/>
        <v>1.1521298580678965</v>
      </c>
      <c r="BC12" s="36">
        <f ca="1"/>
        <v>0</v>
      </c>
      <c r="BD12" s="33">
        <f t="shared" ca="1" si="21"/>
        <v>1</v>
      </c>
      <c r="BE12" s="203">
        <f ca="1"/>
        <v>0</v>
      </c>
      <c r="BF12" s="33">
        <f t="shared" ca="1" si="22"/>
        <v>1</v>
      </c>
      <c r="BG12" s="36">
        <f t="shared" si="23"/>
        <v>0.71567186178632081</v>
      </c>
      <c r="BH12" s="42">
        <f ca="1"/>
        <v>0</v>
      </c>
      <c r="BI12" s="33">
        <f t="shared" ca="1" si="24"/>
        <v>1</v>
      </c>
      <c r="BJ12" s="203">
        <f ca="1"/>
        <v>0</v>
      </c>
      <c r="BK12" s="33">
        <f t="shared" ca="1" si="25"/>
        <v>1</v>
      </c>
      <c r="BL12" s="204">
        <v>5</v>
      </c>
      <c r="BM12" s="6" t="e">
        <f t="shared" ca="1" si="8"/>
        <v>#N/A</v>
      </c>
      <c r="BN12" s="42" t="e">
        <f t="shared" ca="1" si="9"/>
        <v>#N/A</v>
      </c>
      <c r="BO12" s="6" t="e">
        <f t="shared" ca="1" si="26"/>
        <v>#N/A</v>
      </c>
      <c r="BP12" s="42" t="e">
        <f t="shared" ca="1" si="27"/>
        <v>#N/A</v>
      </c>
      <c r="BQ12" s="205">
        <v>5</v>
      </c>
      <c r="BR12" s="6" t="e">
        <f t="shared" ca="1" si="28"/>
        <v>#N/A</v>
      </c>
      <c r="BS12" s="6" t="e">
        <f ca="1">VLOOKUP(BR12,Notes!$A$12:$B$206,2,0)</f>
        <v>#N/A</v>
      </c>
      <c r="BT12" s="42" t="e">
        <f t="shared" ca="1" si="29"/>
        <v>#N/A</v>
      </c>
      <c r="BU12" s="205">
        <v>5</v>
      </c>
      <c r="BV12" s="6" t="e">
        <f t="shared" ca="1" si="30"/>
        <v>#N/A</v>
      </c>
      <c r="BW12" s="6" t="e">
        <f ca="1">VLOOKUP(BV12,Notes!$A$12:$B$206,2,0)</f>
        <v>#N/A</v>
      </c>
      <c r="BX12" s="42" t="e">
        <f t="shared" ca="1" si="10"/>
        <v>#N/A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0</v>
      </c>
      <c r="R13" s="28">
        <v>0</v>
      </c>
      <c r="S13" s="28">
        <v>-1410.1370415675224</v>
      </c>
      <c r="T13" s="35">
        <f ca="1"/>
        <v>-100</v>
      </c>
      <c r="U13" s="30">
        <f ca="1"/>
        <v>0</v>
      </c>
      <c r="V13" s="31">
        <v>-0.54906023913947866</v>
      </c>
      <c r="W13" s="32">
        <f ca="1"/>
        <v>0.54906023913947866</v>
      </c>
      <c r="X13" s="28">
        <f ca="1"/>
        <v>0</v>
      </c>
      <c r="Y13" s="28">
        <f t="shared" ca="1" si="31"/>
        <v>0</v>
      </c>
      <c r="Z13" s="33">
        <f t="shared" ca="1" si="11"/>
        <v>1</v>
      </c>
      <c r="AA13" s="33">
        <f t="shared" ca="1" si="12"/>
        <v>1</v>
      </c>
      <c r="AB13" s="33">
        <f t="shared" ca="1" si="1"/>
        <v>1</v>
      </c>
      <c r="AC13" s="21">
        <v>6</v>
      </c>
      <c r="AD13" s="6" t="e">
        <f t="shared" ca="1" si="32"/>
        <v>#N/A</v>
      </c>
      <c r="AE13" s="6" t="e">
        <f t="shared" ca="1" si="13"/>
        <v>#N/A</v>
      </c>
      <c r="AF13" s="6" t="e">
        <f t="shared" ca="1" si="2"/>
        <v>#N/A</v>
      </c>
      <c r="AG13" s="6" t="e">
        <f t="shared" ca="1" si="3"/>
        <v>#N/A</v>
      </c>
      <c r="AH13" s="6" t="e">
        <f t="shared" ca="1" si="4"/>
        <v>#N/A</v>
      </c>
      <c r="AI13" s="6" t="e">
        <f t="shared" ca="1" si="5"/>
        <v>#N/A</v>
      </c>
      <c r="AJ13" s="17"/>
      <c r="AK13" s="6">
        <v>127526.83286913998</v>
      </c>
      <c r="AL13" s="6">
        <f ca="1"/>
        <v>0</v>
      </c>
      <c r="AM13" s="6">
        <f t="shared" ca="1" si="14"/>
        <v>0</v>
      </c>
      <c r="AN13" s="6">
        <f ca="1"/>
        <v>0</v>
      </c>
      <c r="AO13" s="33">
        <f t="shared" ca="1" si="15"/>
        <v>1</v>
      </c>
      <c r="AP13" s="34">
        <f ca="1"/>
        <v>0</v>
      </c>
      <c r="AQ13" s="34">
        <f ca="1"/>
        <v>0</v>
      </c>
      <c r="AR13" s="34">
        <f ca="1"/>
        <v>0</v>
      </c>
      <c r="AS13" s="34">
        <f ca="1"/>
        <v>0</v>
      </c>
      <c r="AT13" s="34">
        <f t="shared" ca="1" si="16"/>
        <v>0</v>
      </c>
      <c r="AU13" s="33">
        <f t="shared" ca="1" si="17"/>
        <v>1</v>
      </c>
      <c r="AV13" s="21">
        <v>6</v>
      </c>
      <c r="AW13" s="6" t="e">
        <f t="shared" ca="1" si="6"/>
        <v>#N/A</v>
      </c>
      <c r="AX13" s="6" t="e">
        <f t="shared" ca="1" si="18"/>
        <v>#N/A</v>
      </c>
      <c r="AY13" s="6" t="e">
        <f t="shared" ca="1" si="7"/>
        <v>#N/A</v>
      </c>
      <c r="AZ13" s="6" t="e">
        <f t="shared" ca="1" si="19"/>
        <v>#N/A</v>
      </c>
      <c r="BA13" s="197"/>
      <c r="BB13" s="36">
        <f t="shared" si="20"/>
        <v>3.5888255069068231</v>
      </c>
      <c r="BC13" s="36">
        <f ca="1"/>
        <v>0</v>
      </c>
      <c r="BD13" s="33">
        <f t="shared" ca="1" si="21"/>
        <v>1</v>
      </c>
      <c r="BE13" s="203">
        <f ca="1"/>
        <v>0</v>
      </c>
      <c r="BF13" s="33">
        <f t="shared" ca="1" si="22"/>
        <v>1</v>
      </c>
      <c r="BG13" s="36">
        <f t="shared" si="23"/>
        <v>1.1688236300577148</v>
      </c>
      <c r="BH13" s="42">
        <f ca="1"/>
        <v>0</v>
      </c>
      <c r="BI13" s="33">
        <f t="shared" ca="1" si="24"/>
        <v>1</v>
      </c>
      <c r="BJ13" s="203">
        <f ca="1"/>
        <v>0</v>
      </c>
      <c r="BK13" s="33">
        <f t="shared" ca="1" si="25"/>
        <v>1</v>
      </c>
      <c r="BL13" s="204">
        <v>6</v>
      </c>
      <c r="BM13" s="6" t="e">
        <f t="shared" ca="1" si="8"/>
        <v>#N/A</v>
      </c>
      <c r="BN13" s="42" t="e">
        <f t="shared" ca="1" si="9"/>
        <v>#N/A</v>
      </c>
      <c r="BO13" s="6" t="e">
        <f t="shared" ca="1" si="26"/>
        <v>#N/A</v>
      </c>
      <c r="BP13" s="42" t="e">
        <f t="shared" ca="1" si="27"/>
        <v>#N/A</v>
      </c>
      <c r="BQ13" s="205">
        <v>6</v>
      </c>
      <c r="BR13" s="6" t="e">
        <f t="shared" ca="1" si="28"/>
        <v>#N/A</v>
      </c>
      <c r="BS13" s="6" t="e">
        <f ca="1">VLOOKUP(BR13,Notes!$A$12:$B$206,2,0)</f>
        <v>#N/A</v>
      </c>
      <c r="BT13" s="42" t="e">
        <f t="shared" ca="1" si="29"/>
        <v>#N/A</v>
      </c>
      <c r="BU13" s="205">
        <v>6</v>
      </c>
      <c r="BV13" s="6" t="e">
        <f t="shared" ca="1" si="30"/>
        <v>#N/A</v>
      </c>
      <c r="BW13" s="6" t="e">
        <f ca="1">VLOOKUP(BV13,Notes!$A$12:$B$206,2,0)</f>
        <v>#N/A</v>
      </c>
      <c r="BX13" s="42" t="e">
        <f t="shared" ca="1" si="10"/>
        <v>#N/A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0</v>
      </c>
      <c r="R14" s="28">
        <v>0</v>
      </c>
      <c r="S14" s="28">
        <v>-2298.5320249706242</v>
      </c>
      <c r="T14" s="35">
        <f ca="1"/>
        <v>-100</v>
      </c>
      <c r="U14" s="30">
        <f ca="1"/>
        <v>0</v>
      </c>
      <c r="V14" s="31">
        <v>-2.5523395663267956</v>
      </c>
      <c r="W14" s="32">
        <f ca="1"/>
        <v>2.5523395663267956</v>
      </c>
      <c r="X14" s="28">
        <f ca="1"/>
        <v>0</v>
      </c>
      <c r="Y14" s="28">
        <f t="shared" ca="1" si="31"/>
        <v>0</v>
      </c>
      <c r="Z14" s="33">
        <f t="shared" ca="1" si="11"/>
        <v>1</v>
      </c>
      <c r="AA14" s="33">
        <f t="shared" ca="1" si="12"/>
        <v>1</v>
      </c>
      <c r="AB14" s="33">
        <f t="shared" ca="1" si="1"/>
        <v>1</v>
      </c>
      <c r="AC14" s="21">
        <v>7</v>
      </c>
      <c r="AD14" s="6" t="e">
        <f t="shared" ca="1" si="32"/>
        <v>#N/A</v>
      </c>
      <c r="AE14" s="6" t="e">
        <f t="shared" ca="1" si="13"/>
        <v>#N/A</v>
      </c>
      <c r="AF14" s="6" t="e">
        <f t="shared" ca="1" si="2"/>
        <v>#N/A</v>
      </c>
      <c r="AG14" s="6" t="e">
        <f t="shared" ca="1" si="3"/>
        <v>#N/A</v>
      </c>
      <c r="AH14" s="6" t="e">
        <f t="shared" ca="1" si="4"/>
        <v>#N/A</v>
      </c>
      <c r="AI14" s="6" t="e">
        <f t="shared" ca="1" si="5"/>
        <v>#N/A</v>
      </c>
      <c r="AJ14" s="17"/>
      <c r="AK14" s="6">
        <v>44443.674617146105</v>
      </c>
      <c r="AL14" s="6">
        <f ca="1"/>
        <v>0</v>
      </c>
      <c r="AM14" s="6">
        <f t="shared" ca="1" si="14"/>
        <v>0</v>
      </c>
      <c r="AN14" s="6">
        <f ca="1"/>
        <v>0</v>
      </c>
      <c r="AO14" s="33">
        <f t="shared" ca="1" si="15"/>
        <v>1</v>
      </c>
      <c r="AP14" s="34">
        <f ca="1"/>
        <v>0</v>
      </c>
      <c r="AQ14" s="34">
        <f ca="1"/>
        <v>0</v>
      </c>
      <c r="AR14" s="34">
        <f ca="1"/>
        <v>0</v>
      </c>
      <c r="AS14" s="34">
        <f ca="1"/>
        <v>0</v>
      </c>
      <c r="AT14" s="34">
        <f t="shared" ca="1" si="16"/>
        <v>0</v>
      </c>
      <c r="AU14" s="33">
        <f t="shared" ca="1" si="17"/>
        <v>1</v>
      </c>
      <c r="AV14" s="21">
        <v>7</v>
      </c>
      <c r="AW14" s="6" t="e">
        <f t="shared" ca="1" si="6"/>
        <v>#N/A</v>
      </c>
      <c r="AX14" s="6" t="e">
        <f t="shared" ca="1" si="18"/>
        <v>#N/A</v>
      </c>
      <c r="AY14" s="6" t="e">
        <f t="shared" ca="1" si="7"/>
        <v>#N/A</v>
      </c>
      <c r="AZ14" s="6" t="e">
        <f t="shared" ca="1" si="19"/>
        <v>#N/A</v>
      </c>
      <c r="BA14" s="197"/>
      <c r="BB14" s="36">
        <f t="shared" si="20"/>
        <v>1.2507218245618219</v>
      </c>
      <c r="BC14" s="36">
        <f ca="1"/>
        <v>0</v>
      </c>
      <c r="BD14" s="33">
        <f t="shared" ca="1" si="21"/>
        <v>1</v>
      </c>
      <c r="BE14" s="203">
        <f ca="1"/>
        <v>0</v>
      </c>
      <c r="BF14" s="33">
        <f t="shared" ca="1" si="22"/>
        <v>1</v>
      </c>
      <c r="BG14" s="36">
        <f t="shared" si="23"/>
        <v>0.39954853146829977</v>
      </c>
      <c r="BH14" s="42">
        <f ca="1"/>
        <v>0</v>
      </c>
      <c r="BI14" s="33">
        <f t="shared" ca="1" si="24"/>
        <v>1</v>
      </c>
      <c r="BJ14" s="203">
        <f ca="1"/>
        <v>0</v>
      </c>
      <c r="BK14" s="33">
        <f t="shared" ca="1" si="25"/>
        <v>1</v>
      </c>
      <c r="BL14" s="204">
        <v>7</v>
      </c>
      <c r="BM14" s="6" t="e">
        <f t="shared" ca="1" si="8"/>
        <v>#N/A</v>
      </c>
      <c r="BN14" s="42" t="e">
        <f t="shared" ca="1" si="9"/>
        <v>#N/A</v>
      </c>
      <c r="BO14" s="6" t="e">
        <f t="shared" ca="1" si="26"/>
        <v>#N/A</v>
      </c>
      <c r="BP14" s="42" t="e">
        <f t="shared" ca="1" si="27"/>
        <v>#N/A</v>
      </c>
      <c r="BQ14" s="205">
        <v>7</v>
      </c>
      <c r="BR14" s="6" t="e">
        <f t="shared" ca="1" si="28"/>
        <v>#N/A</v>
      </c>
      <c r="BS14" s="6" t="e">
        <f ca="1">VLOOKUP(BR14,Notes!$A$12:$B$206,2,0)</f>
        <v>#N/A</v>
      </c>
      <c r="BT14" s="42" t="e">
        <f t="shared" ca="1" si="29"/>
        <v>#N/A</v>
      </c>
      <c r="BU14" s="205">
        <v>7</v>
      </c>
      <c r="BV14" s="6" t="e">
        <f t="shared" ca="1" si="30"/>
        <v>#N/A</v>
      </c>
      <c r="BW14" s="6" t="e">
        <f ca="1">VLOOKUP(BV14,Notes!$A$12:$B$206,2,0)</f>
        <v>#N/A</v>
      </c>
      <c r="BX14" s="42" t="e">
        <f t="shared" ca="1" si="10"/>
        <v>#N/A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0</v>
      </c>
      <c r="R15" s="28">
        <v>0</v>
      </c>
      <c r="S15" s="28">
        <v>-1617.0252236206368</v>
      </c>
      <c r="T15" s="35">
        <f ca="1"/>
        <v>-100</v>
      </c>
      <c r="U15" s="30">
        <f ca="1"/>
        <v>0</v>
      </c>
      <c r="V15" s="31">
        <v>-0.53711083495516121</v>
      </c>
      <c r="W15" s="32">
        <f ca="1"/>
        <v>0.53711083495516121</v>
      </c>
      <c r="X15" s="28">
        <f ca="1"/>
        <v>0</v>
      </c>
      <c r="Y15" s="28">
        <f t="shared" ca="1" si="31"/>
        <v>0</v>
      </c>
      <c r="Z15" s="33">
        <f t="shared" ca="1" si="11"/>
        <v>1</v>
      </c>
      <c r="AA15" s="33">
        <f t="shared" ca="1" si="12"/>
        <v>1</v>
      </c>
      <c r="AB15" s="33">
        <f t="shared" ca="1" si="1"/>
        <v>1</v>
      </c>
      <c r="AC15" s="21">
        <v>8</v>
      </c>
      <c r="AD15" s="6" t="e">
        <f t="shared" ca="1" si="32"/>
        <v>#N/A</v>
      </c>
      <c r="AE15" s="6" t="e">
        <f t="shared" ca="1" si="13"/>
        <v>#N/A</v>
      </c>
      <c r="AF15" s="6" t="e">
        <f t="shared" ca="1" si="2"/>
        <v>#N/A</v>
      </c>
      <c r="AG15" s="6" t="e">
        <f t="shared" ca="1" si="3"/>
        <v>#N/A</v>
      </c>
      <c r="AH15" s="6" t="e">
        <f t="shared" ca="1" si="4"/>
        <v>#N/A</v>
      </c>
      <c r="AI15" s="6" t="e">
        <f t="shared" ca="1" si="5"/>
        <v>#N/A</v>
      </c>
      <c r="AJ15" s="17"/>
      <c r="AK15" s="6">
        <v>88002.229638785313</v>
      </c>
      <c r="AL15" s="6">
        <f ca="1"/>
        <v>0</v>
      </c>
      <c r="AM15" s="6">
        <f t="shared" ca="1" si="14"/>
        <v>0</v>
      </c>
      <c r="AN15" s="6">
        <f ca="1"/>
        <v>0</v>
      </c>
      <c r="AO15" s="33">
        <f t="shared" ca="1" si="15"/>
        <v>1</v>
      </c>
      <c r="AP15" s="34">
        <f ca="1"/>
        <v>0</v>
      </c>
      <c r="AQ15" s="34">
        <f ca="1"/>
        <v>0</v>
      </c>
      <c r="AR15" s="34">
        <f ca="1"/>
        <v>0</v>
      </c>
      <c r="AS15" s="34">
        <f ca="1"/>
        <v>0</v>
      </c>
      <c r="AT15" s="34">
        <f t="shared" ca="1" si="16"/>
        <v>0</v>
      </c>
      <c r="AU15" s="33">
        <f t="shared" ca="1" si="17"/>
        <v>1</v>
      </c>
      <c r="AV15" s="21">
        <v>8</v>
      </c>
      <c r="AW15" s="6" t="e">
        <f t="shared" ca="1" si="6"/>
        <v>#N/A</v>
      </c>
      <c r="AX15" s="6" t="e">
        <f t="shared" ca="1" si="18"/>
        <v>#N/A</v>
      </c>
      <c r="AY15" s="6" t="e">
        <f t="shared" ca="1" si="7"/>
        <v>#N/A</v>
      </c>
      <c r="AZ15" s="6" t="e">
        <f t="shared" ca="1" si="19"/>
        <v>#N/A</v>
      </c>
      <c r="BA15" s="197"/>
      <c r="BB15" s="36">
        <f t="shared" si="20"/>
        <v>2.476534853777979</v>
      </c>
      <c r="BC15" s="36">
        <f ca="1"/>
        <v>0</v>
      </c>
      <c r="BD15" s="33">
        <f t="shared" ca="1" si="21"/>
        <v>1</v>
      </c>
      <c r="BE15" s="203">
        <f ca="1"/>
        <v>0</v>
      </c>
      <c r="BF15" s="33">
        <f t="shared" ca="1" si="22"/>
        <v>1</v>
      </c>
      <c r="BG15" s="36">
        <f t="shared" si="23"/>
        <v>1.7843960175900115</v>
      </c>
      <c r="BH15" s="42">
        <f ca="1"/>
        <v>0</v>
      </c>
      <c r="BI15" s="33">
        <f t="shared" ca="1" si="24"/>
        <v>1</v>
      </c>
      <c r="BJ15" s="203">
        <f ca="1"/>
        <v>0</v>
      </c>
      <c r="BK15" s="33">
        <f t="shared" ca="1" si="25"/>
        <v>1</v>
      </c>
      <c r="BL15" s="204">
        <v>8</v>
      </c>
      <c r="BM15" s="6" t="e">
        <f t="shared" ca="1" si="8"/>
        <v>#N/A</v>
      </c>
      <c r="BN15" s="42" t="e">
        <f t="shared" ca="1" si="9"/>
        <v>#N/A</v>
      </c>
      <c r="BO15" s="6" t="e">
        <f t="shared" ca="1" si="26"/>
        <v>#N/A</v>
      </c>
      <c r="BP15" s="42" t="e">
        <f t="shared" ca="1" si="27"/>
        <v>#N/A</v>
      </c>
      <c r="BQ15" s="205">
        <v>8</v>
      </c>
      <c r="BR15" s="6" t="e">
        <f t="shared" ca="1" si="28"/>
        <v>#N/A</v>
      </c>
      <c r="BS15" s="6" t="e">
        <f ca="1">VLOOKUP(BR15,Notes!$A$12:$B$206,2,0)</f>
        <v>#N/A</v>
      </c>
      <c r="BT15" s="42" t="e">
        <f t="shared" ca="1" si="29"/>
        <v>#N/A</v>
      </c>
      <c r="BU15" s="205">
        <v>8</v>
      </c>
      <c r="BV15" s="6" t="e">
        <f t="shared" ca="1" si="30"/>
        <v>#N/A</v>
      </c>
      <c r="BW15" s="6" t="e">
        <f ca="1">VLOOKUP(BV15,Notes!$A$12:$B$206,2,0)</f>
        <v>#N/A</v>
      </c>
      <c r="BX15" s="42" t="e">
        <f t="shared" ca="1" si="10"/>
        <v>#N/A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0</v>
      </c>
      <c r="R16" s="28">
        <v>0</v>
      </c>
      <c r="S16" s="28">
        <v>-583.36290470079086</v>
      </c>
      <c r="T16" s="35">
        <f ca="1"/>
        <v>-100</v>
      </c>
      <c r="U16" s="30">
        <f ca="1"/>
        <v>0</v>
      </c>
      <c r="V16" s="31">
        <v>-0.58382988709871875</v>
      </c>
      <c r="W16" s="32">
        <f ca="1"/>
        <v>0.58382988709871875</v>
      </c>
      <c r="X16" s="28">
        <f ca="1"/>
        <v>0</v>
      </c>
      <c r="Y16" s="28">
        <f t="shared" ca="1" si="31"/>
        <v>0</v>
      </c>
      <c r="Z16" s="33">
        <f t="shared" ca="1" si="11"/>
        <v>1</v>
      </c>
      <c r="AA16" s="33">
        <f t="shared" ca="1" si="12"/>
        <v>1</v>
      </c>
      <c r="AB16" s="33">
        <f t="shared" ca="1" si="1"/>
        <v>1</v>
      </c>
      <c r="AC16" s="21">
        <v>9</v>
      </c>
      <c r="AD16" s="6" t="e">
        <f t="shared" ca="1" si="32"/>
        <v>#N/A</v>
      </c>
      <c r="AE16" s="6" t="e">
        <f t="shared" ca="1" si="13"/>
        <v>#N/A</v>
      </c>
      <c r="AF16" s="6" t="e">
        <f t="shared" ca="1" si="2"/>
        <v>#N/A</v>
      </c>
      <c r="AG16" s="6" t="e">
        <f t="shared" ca="1" si="3"/>
        <v>#N/A</v>
      </c>
      <c r="AH16" s="6" t="e">
        <f t="shared" ca="1" si="4"/>
        <v>#N/A</v>
      </c>
      <c r="AI16" s="6" t="e">
        <f t="shared" ca="1" si="5"/>
        <v>#N/A</v>
      </c>
      <c r="AJ16" s="17"/>
      <c r="AK16" s="6">
        <v>34682.718447577441</v>
      </c>
      <c r="AL16" s="6">
        <f ca="1"/>
        <v>0</v>
      </c>
      <c r="AM16" s="6">
        <f t="shared" ca="1" si="14"/>
        <v>0</v>
      </c>
      <c r="AN16" s="6">
        <f ca="1"/>
        <v>0</v>
      </c>
      <c r="AO16" s="33">
        <f t="shared" ca="1" si="15"/>
        <v>1</v>
      </c>
      <c r="AP16" s="34">
        <f ca="1"/>
        <v>0</v>
      </c>
      <c r="AQ16" s="34">
        <f ca="1"/>
        <v>0</v>
      </c>
      <c r="AR16" s="34">
        <f ca="1"/>
        <v>0</v>
      </c>
      <c r="AS16" s="34">
        <f ca="1"/>
        <v>0</v>
      </c>
      <c r="AT16" s="34">
        <f t="shared" ca="1" si="16"/>
        <v>0</v>
      </c>
      <c r="AU16" s="33">
        <f t="shared" ca="1" si="17"/>
        <v>1</v>
      </c>
      <c r="AV16" s="21">
        <v>9</v>
      </c>
      <c r="AW16" s="6" t="e">
        <f t="shared" ca="1" si="6"/>
        <v>#N/A</v>
      </c>
      <c r="AX16" s="6" t="e">
        <f t="shared" ca="1" si="18"/>
        <v>#N/A</v>
      </c>
      <c r="AY16" s="6" t="e">
        <f t="shared" ca="1" si="7"/>
        <v>#N/A</v>
      </c>
      <c r="AZ16" s="6" t="e">
        <f t="shared" ca="1" si="19"/>
        <v>#N/A</v>
      </c>
      <c r="BA16" s="197"/>
      <c r="BB16" s="36">
        <f t="shared" si="20"/>
        <v>0.97603164614977345</v>
      </c>
      <c r="BC16" s="36">
        <f ca="1"/>
        <v>0</v>
      </c>
      <c r="BD16" s="33">
        <f t="shared" ca="1" si="21"/>
        <v>1</v>
      </c>
      <c r="BE16" s="203">
        <f ca="1"/>
        <v>0</v>
      </c>
      <c r="BF16" s="33">
        <f t="shared" ca="1" si="22"/>
        <v>1</v>
      </c>
      <c r="BG16" s="36">
        <f t="shared" si="23"/>
        <v>0.47753724800785724</v>
      </c>
      <c r="BH16" s="42">
        <f ca="1"/>
        <v>0</v>
      </c>
      <c r="BI16" s="33">
        <f t="shared" ca="1" si="24"/>
        <v>1</v>
      </c>
      <c r="BJ16" s="203">
        <f ca="1"/>
        <v>0</v>
      </c>
      <c r="BK16" s="33">
        <f t="shared" ca="1" si="25"/>
        <v>1</v>
      </c>
      <c r="BL16" s="204">
        <v>9</v>
      </c>
      <c r="BM16" s="6" t="e">
        <f t="shared" ca="1" si="8"/>
        <v>#N/A</v>
      </c>
      <c r="BN16" s="42" t="e">
        <f t="shared" ca="1" si="9"/>
        <v>#N/A</v>
      </c>
      <c r="BO16" s="6" t="e">
        <f t="shared" ca="1" si="26"/>
        <v>#N/A</v>
      </c>
      <c r="BP16" s="42" t="e">
        <f t="shared" ca="1" si="27"/>
        <v>#N/A</v>
      </c>
      <c r="BQ16" s="205">
        <v>9</v>
      </c>
      <c r="BR16" s="6" t="e">
        <f t="shared" ca="1" si="28"/>
        <v>#N/A</v>
      </c>
      <c r="BS16" s="6" t="e">
        <f ca="1">VLOOKUP(BR16,Notes!$A$12:$B$206,2,0)</f>
        <v>#N/A</v>
      </c>
      <c r="BT16" s="42" t="e">
        <f t="shared" ca="1" si="29"/>
        <v>#N/A</v>
      </c>
      <c r="BU16" s="205">
        <v>9</v>
      </c>
      <c r="BV16" s="6" t="e">
        <f t="shared" ca="1" si="30"/>
        <v>#N/A</v>
      </c>
      <c r="BW16" s="6" t="e">
        <f ca="1">VLOOKUP(BV16,Notes!$A$12:$B$206,2,0)</f>
        <v>#N/A</v>
      </c>
      <c r="BX16" s="42" t="e">
        <f t="shared" ca="1" si="10"/>
        <v>#N/A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0</v>
      </c>
      <c r="R17" s="28">
        <v>0</v>
      </c>
      <c r="S17" s="28">
        <v>-842.37665964414373</v>
      </c>
      <c r="T17" s="35">
        <f ca="1"/>
        <v>-100</v>
      </c>
      <c r="U17" s="30">
        <f ca="1"/>
        <v>0</v>
      </c>
      <c r="V17" s="31">
        <v>-2.6945057735173257</v>
      </c>
      <c r="W17" s="32">
        <f ca="1"/>
        <v>2.6945057735173257</v>
      </c>
      <c r="X17" s="28">
        <f ca="1"/>
        <v>0</v>
      </c>
      <c r="Y17" s="28">
        <f t="shared" ca="1" si="31"/>
        <v>0</v>
      </c>
      <c r="Z17" s="33">
        <f t="shared" ca="1" si="11"/>
        <v>1</v>
      </c>
      <c r="AA17" s="33">
        <f t="shared" ca="1" si="12"/>
        <v>1</v>
      </c>
      <c r="AB17" s="33">
        <f t="shared" ca="1" si="1"/>
        <v>1</v>
      </c>
      <c r="AC17" s="21">
        <v>10</v>
      </c>
      <c r="AD17" s="6" t="e">
        <f t="shared" ca="1" si="32"/>
        <v>#N/A</v>
      </c>
      <c r="AE17" s="6" t="e">
        <f t="shared" ca="1" si="13"/>
        <v>#N/A</v>
      </c>
      <c r="AF17" s="6" t="e">
        <f t="shared" ca="1" si="2"/>
        <v>#N/A</v>
      </c>
      <c r="AG17" s="6" t="e">
        <f t="shared" ca="1" si="3"/>
        <v>#N/A</v>
      </c>
      <c r="AH17" s="6" t="e">
        <f t="shared" ca="1" si="4"/>
        <v>#N/A</v>
      </c>
      <c r="AI17" s="6" t="e">
        <f t="shared" ca="1" si="5"/>
        <v>#N/A</v>
      </c>
      <c r="AJ17" s="17"/>
      <c r="AK17" s="6">
        <v>5397.3207380130389</v>
      </c>
      <c r="AL17" s="6">
        <f ca="1"/>
        <v>0</v>
      </c>
      <c r="AM17" s="6">
        <f t="shared" ca="1" si="14"/>
        <v>0</v>
      </c>
      <c r="AN17" s="6">
        <f ca="1"/>
        <v>0</v>
      </c>
      <c r="AO17" s="33">
        <f t="shared" ca="1" si="15"/>
        <v>1</v>
      </c>
      <c r="AP17" s="34">
        <f ca="1"/>
        <v>0</v>
      </c>
      <c r="AQ17" s="34">
        <f ca="1"/>
        <v>0</v>
      </c>
      <c r="AR17" s="34">
        <f ca="1"/>
        <v>0</v>
      </c>
      <c r="AS17" s="34">
        <f ca="1"/>
        <v>0</v>
      </c>
      <c r="AT17" s="34">
        <f t="shared" ca="1" si="16"/>
        <v>0</v>
      </c>
      <c r="AU17" s="33">
        <f t="shared" ca="1" si="17"/>
        <v>1</v>
      </c>
      <c r="AV17" s="21">
        <v>10</v>
      </c>
      <c r="AW17" s="6" t="e">
        <f t="shared" ca="1" si="6"/>
        <v>#N/A</v>
      </c>
      <c r="AX17" s="6" t="e">
        <f t="shared" ca="1" si="18"/>
        <v>#N/A</v>
      </c>
      <c r="AY17" s="6" t="e">
        <f t="shared" ca="1" si="7"/>
        <v>#N/A</v>
      </c>
      <c r="AZ17" s="6" t="e">
        <f t="shared" ca="1" si="19"/>
        <v>#N/A</v>
      </c>
      <c r="BA17" s="197"/>
      <c r="BB17" s="36">
        <f t="shared" si="20"/>
        <v>0.15188993482975202</v>
      </c>
      <c r="BC17" s="36">
        <f ca="1"/>
        <v>0</v>
      </c>
      <c r="BD17" s="33">
        <f t="shared" ca="1" si="21"/>
        <v>1</v>
      </c>
      <c r="BE17" s="203">
        <f ca="1"/>
        <v>0</v>
      </c>
      <c r="BF17" s="33">
        <f t="shared" ca="1" si="22"/>
        <v>1</v>
      </c>
      <c r="BG17" s="36">
        <f t="shared" si="23"/>
        <v>0.43937901240500965</v>
      </c>
      <c r="BH17" s="42">
        <f ca="1"/>
        <v>0</v>
      </c>
      <c r="BI17" s="33">
        <f t="shared" ca="1" si="24"/>
        <v>1</v>
      </c>
      <c r="BJ17" s="203">
        <f ca="1"/>
        <v>0</v>
      </c>
      <c r="BK17" s="33">
        <f t="shared" ca="1" si="25"/>
        <v>1</v>
      </c>
      <c r="BL17" s="204">
        <v>10</v>
      </c>
      <c r="BM17" s="6" t="e">
        <f t="shared" ca="1" si="8"/>
        <v>#N/A</v>
      </c>
      <c r="BN17" s="42" t="e">
        <f t="shared" ca="1" si="9"/>
        <v>#N/A</v>
      </c>
      <c r="BO17" s="6" t="e">
        <f t="shared" ca="1" si="26"/>
        <v>#N/A</v>
      </c>
      <c r="BP17" s="42" t="e">
        <f t="shared" ca="1" si="27"/>
        <v>#N/A</v>
      </c>
      <c r="BQ17" s="205">
        <v>10</v>
      </c>
      <c r="BR17" s="6" t="e">
        <f t="shared" ca="1" si="28"/>
        <v>#N/A</v>
      </c>
      <c r="BS17" s="6" t="e">
        <f ca="1">VLOOKUP(BR17,Notes!$A$12:$B$206,2,0)</f>
        <v>#N/A</v>
      </c>
      <c r="BT17" s="42" t="e">
        <f t="shared" ca="1" si="29"/>
        <v>#N/A</v>
      </c>
      <c r="BU17" s="205">
        <v>10</v>
      </c>
      <c r="BV17" s="6" t="e">
        <f t="shared" ca="1" si="30"/>
        <v>#N/A</v>
      </c>
      <c r="BW17" s="6" t="e">
        <f ca="1">VLOOKUP(BV17,Notes!$A$12:$B$206,2,0)</f>
        <v>#N/A</v>
      </c>
      <c r="BX17" s="42" t="e">
        <f t="shared" ca="1" si="10"/>
        <v>#N/A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0</v>
      </c>
      <c r="R18" s="28">
        <v>0</v>
      </c>
      <c r="S18" s="28">
        <v>-958.67351139098298</v>
      </c>
      <c r="T18" s="35">
        <f ca="1"/>
        <v>-100</v>
      </c>
      <c r="U18" s="30">
        <f ca="1"/>
        <v>0</v>
      </c>
      <c r="V18" s="31">
        <v>-3.7748032004624186</v>
      </c>
      <c r="W18" s="32">
        <f ca="1"/>
        <v>3.7748032004624186</v>
      </c>
      <c r="X18" s="28">
        <f ca="1"/>
        <v>0</v>
      </c>
      <c r="Y18" s="28">
        <f t="shared" ca="1" si="31"/>
        <v>0</v>
      </c>
      <c r="Z18" s="33">
        <f t="shared" ca="1" si="11"/>
        <v>1</v>
      </c>
      <c r="AA18" s="33">
        <f t="shared" ca="1" si="12"/>
        <v>1</v>
      </c>
      <c r="AB18" s="33">
        <f t="shared" ca="1" si="1"/>
        <v>1</v>
      </c>
      <c r="AC18" s="21">
        <v>11</v>
      </c>
      <c r="AD18" s="6" t="e">
        <f t="shared" ca="1" si="32"/>
        <v>#N/A</v>
      </c>
      <c r="AE18" s="6" t="e">
        <f t="shared" ca="1" si="13"/>
        <v>#N/A</v>
      </c>
      <c r="AF18" s="6" t="e">
        <f t="shared" ca="1" si="2"/>
        <v>#N/A</v>
      </c>
      <c r="AG18" s="6" t="e">
        <f t="shared" ca="1" si="3"/>
        <v>#N/A</v>
      </c>
      <c r="AH18" s="6" t="e">
        <f t="shared" ca="1" si="4"/>
        <v>#N/A</v>
      </c>
      <c r="AI18" s="6" t="e">
        <f t="shared" ca="1" si="5"/>
        <v>#N/A</v>
      </c>
      <c r="AJ18" s="17"/>
      <c r="AK18" s="6">
        <v>5657.1193846404985</v>
      </c>
      <c r="AL18" s="6">
        <f ca="1"/>
        <v>0</v>
      </c>
      <c r="AM18" s="6">
        <f t="shared" ca="1" si="14"/>
        <v>0</v>
      </c>
      <c r="AN18" s="6">
        <f ca="1"/>
        <v>0</v>
      </c>
      <c r="AO18" s="33">
        <f t="shared" ca="1" si="15"/>
        <v>1</v>
      </c>
      <c r="AP18" s="34">
        <f ca="1"/>
        <v>0</v>
      </c>
      <c r="AQ18" s="34">
        <f ca="1"/>
        <v>0</v>
      </c>
      <c r="AR18" s="34">
        <f ca="1"/>
        <v>0</v>
      </c>
      <c r="AS18" s="34">
        <f ca="1"/>
        <v>0</v>
      </c>
      <c r="AT18" s="34">
        <f t="shared" ca="1" si="16"/>
        <v>0</v>
      </c>
      <c r="AU18" s="33">
        <f t="shared" ca="1" si="17"/>
        <v>1</v>
      </c>
      <c r="AV18" s="21">
        <v>11</v>
      </c>
      <c r="AW18" s="6" t="e">
        <f t="shared" ca="1" si="6"/>
        <v>#N/A</v>
      </c>
      <c r="AX18" s="6" t="e">
        <f t="shared" ca="1" si="18"/>
        <v>#N/A</v>
      </c>
      <c r="AY18" s="6" t="e">
        <f t="shared" ca="1" si="7"/>
        <v>#N/A</v>
      </c>
      <c r="AZ18" s="6" t="e">
        <f t="shared" ca="1" si="19"/>
        <v>#N/A</v>
      </c>
      <c r="BA18" s="197"/>
      <c r="BB18" s="36">
        <f t="shared" si="20"/>
        <v>0.15920111780748067</v>
      </c>
      <c r="BC18" s="36">
        <f ca="1"/>
        <v>0</v>
      </c>
      <c r="BD18" s="33">
        <f t="shared" ca="1" si="21"/>
        <v>1</v>
      </c>
      <c r="BE18" s="203">
        <f ca="1"/>
        <v>0</v>
      </c>
      <c r="BF18" s="33">
        <f t="shared" ca="1" si="22"/>
        <v>1</v>
      </c>
      <c r="BG18" s="36">
        <f t="shared" si="23"/>
        <v>0.96449854892632614</v>
      </c>
      <c r="BH18" s="42">
        <f ca="1"/>
        <v>0</v>
      </c>
      <c r="BI18" s="33">
        <f t="shared" ca="1" si="24"/>
        <v>1</v>
      </c>
      <c r="BJ18" s="203">
        <f ca="1"/>
        <v>0</v>
      </c>
      <c r="BK18" s="33">
        <f t="shared" ca="1" si="25"/>
        <v>1</v>
      </c>
      <c r="BL18" s="204">
        <v>11</v>
      </c>
      <c r="BM18" s="6" t="e">
        <f t="shared" ca="1" si="8"/>
        <v>#N/A</v>
      </c>
      <c r="BN18" s="42" t="e">
        <f t="shared" ca="1" si="9"/>
        <v>#N/A</v>
      </c>
      <c r="BO18" s="6" t="e">
        <f t="shared" ca="1" si="26"/>
        <v>#N/A</v>
      </c>
      <c r="BP18" s="42" t="e">
        <f t="shared" ca="1" si="27"/>
        <v>#N/A</v>
      </c>
      <c r="BQ18" s="205">
        <v>11</v>
      </c>
      <c r="BR18" s="6" t="e">
        <f t="shared" ca="1" si="28"/>
        <v>#N/A</v>
      </c>
      <c r="BS18" s="6" t="e">
        <f ca="1">VLOOKUP(BR18,Notes!$A$12:$B$206,2,0)</f>
        <v>#N/A</v>
      </c>
      <c r="BT18" s="42" t="e">
        <f t="shared" ca="1" si="29"/>
        <v>#N/A</v>
      </c>
      <c r="BU18" s="205">
        <v>11</v>
      </c>
      <c r="BV18" s="6" t="e">
        <f t="shared" ca="1" si="30"/>
        <v>#N/A</v>
      </c>
      <c r="BW18" s="6" t="e">
        <f ca="1">VLOOKUP(BV18,Notes!$A$12:$B$206,2,0)</f>
        <v>#N/A</v>
      </c>
      <c r="BX18" s="42" t="e">
        <f t="shared" ca="1" si="10"/>
        <v>#N/A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0</v>
      </c>
      <c r="R19" s="28">
        <v>0</v>
      </c>
      <c r="S19" s="28">
        <v>-59.746224908455197</v>
      </c>
      <c r="T19" s="35">
        <f ca="1"/>
        <v>-100</v>
      </c>
      <c r="U19" s="30">
        <f ca="1"/>
        <v>0</v>
      </c>
      <c r="V19" s="31">
        <v>-0.8176247634269953</v>
      </c>
      <c r="W19" s="32">
        <f ca="1"/>
        <v>0.8176247634269953</v>
      </c>
      <c r="X19" s="28">
        <f ca="1"/>
        <v>0</v>
      </c>
      <c r="Y19" s="28">
        <f t="shared" ca="1" si="31"/>
        <v>0</v>
      </c>
      <c r="Z19" s="33">
        <f t="shared" ca="1" si="11"/>
        <v>1</v>
      </c>
      <c r="AA19" s="33">
        <f t="shared" ca="1" si="12"/>
        <v>1</v>
      </c>
      <c r="AB19" s="33">
        <f t="shared" ca="1" si="1"/>
        <v>1</v>
      </c>
      <c r="AC19" s="21">
        <v>12</v>
      </c>
      <c r="AD19" s="6" t="e">
        <f t="shared" ca="1" si="32"/>
        <v>#N/A</v>
      </c>
      <c r="AE19" s="6" t="e">
        <f t="shared" ca="1" si="13"/>
        <v>#N/A</v>
      </c>
      <c r="AF19" s="6" t="e">
        <f t="shared" ca="1" si="2"/>
        <v>#N/A</v>
      </c>
      <c r="AG19" s="6" t="e">
        <f t="shared" ca="1" si="3"/>
        <v>#N/A</v>
      </c>
      <c r="AH19" s="6" t="e">
        <f t="shared" ca="1" si="4"/>
        <v>#N/A</v>
      </c>
      <c r="AI19" s="6" t="e">
        <f t="shared" ca="1" si="5"/>
        <v>#N/A</v>
      </c>
      <c r="AJ19" s="17"/>
      <c r="AK19" s="6">
        <v>1697.5108360016977</v>
      </c>
      <c r="AL19" s="6">
        <f ca="1"/>
        <v>0</v>
      </c>
      <c r="AM19" s="6">
        <f t="shared" ca="1" si="14"/>
        <v>0</v>
      </c>
      <c r="AN19" s="6">
        <f ca="1"/>
        <v>0</v>
      </c>
      <c r="AO19" s="33">
        <f t="shared" ca="1" si="15"/>
        <v>1</v>
      </c>
      <c r="AP19" s="34">
        <f ca="1"/>
        <v>0</v>
      </c>
      <c r="AQ19" s="34">
        <f ca="1"/>
        <v>0</v>
      </c>
      <c r="AR19" s="34">
        <f ca="1"/>
        <v>0</v>
      </c>
      <c r="AS19" s="34">
        <f ca="1"/>
        <v>0</v>
      </c>
      <c r="AT19" s="34">
        <f t="shared" ca="1" si="16"/>
        <v>0</v>
      </c>
      <c r="AU19" s="33">
        <f t="shared" ca="1" si="17"/>
        <v>1</v>
      </c>
      <c r="AV19" s="21">
        <v>12</v>
      </c>
      <c r="AW19" s="6" t="e">
        <f t="shared" ca="1" si="6"/>
        <v>#N/A</v>
      </c>
      <c r="AX19" s="6" t="e">
        <f t="shared" ca="1" si="18"/>
        <v>#N/A</v>
      </c>
      <c r="AY19" s="6" t="e">
        <f t="shared" ca="1" si="7"/>
        <v>#N/A</v>
      </c>
      <c r="AZ19" s="6" t="e">
        <f t="shared" ca="1" si="19"/>
        <v>#N/A</v>
      </c>
      <c r="BA19" s="197"/>
      <c r="BB19" s="36">
        <f t="shared" si="20"/>
        <v>4.7770889070419535E-2</v>
      </c>
      <c r="BC19" s="36">
        <f ca="1"/>
        <v>0</v>
      </c>
      <c r="BD19" s="33">
        <f t="shared" ca="1" si="21"/>
        <v>1</v>
      </c>
      <c r="BE19" s="203">
        <f ca="1"/>
        <v>0</v>
      </c>
      <c r="BF19" s="33">
        <f t="shared" ca="1" si="22"/>
        <v>1</v>
      </c>
      <c r="BG19" s="36">
        <f t="shared" si="23"/>
        <v>9.267277301412645E-2</v>
      </c>
      <c r="BH19" s="42">
        <f ca="1"/>
        <v>0</v>
      </c>
      <c r="BI19" s="33">
        <f t="shared" ca="1" si="24"/>
        <v>1</v>
      </c>
      <c r="BJ19" s="203">
        <f ca="1"/>
        <v>0</v>
      </c>
      <c r="BK19" s="33">
        <f t="shared" ca="1" si="25"/>
        <v>1</v>
      </c>
      <c r="BL19" s="204">
        <v>12</v>
      </c>
      <c r="BM19" s="6" t="e">
        <f t="shared" ca="1" si="8"/>
        <v>#N/A</v>
      </c>
      <c r="BN19" s="42" t="e">
        <f t="shared" ca="1" si="9"/>
        <v>#N/A</v>
      </c>
      <c r="BO19" s="6" t="e">
        <f t="shared" ca="1" si="26"/>
        <v>#N/A</v>
      </c>
      <c r="BP19" s="42" t="e">
        <f t="shared" ca="1" si="27"/>
        <v>#N/A</v>
      </c>
      <c r="BQ19" s="205">
        <v>12</v>
      </c>
      <c r="BR19" s="6" t="e">
        <f t="shared" ca="1" si="28"/>
        <v>#N/A</v>
      </c>
      <c r="BS19" s="6" t="e">
        <f ca="1">VLOOKUP(BR19,Notes!$A$12:$B$206,2,0)</f>
        <v>#N/A</v>
      </c>
      <c r="BT19" s="42" t="e">
        <f t="shared" ca="1" si="29"/>
        <v>#N/A</v>
      </c>
      <c r="BU19" s="205">
        <v>12</v>
      </c>
      <c r="BV19" s="6" t="e">
        <f t="shared" ca="1" si="30"/>
        <v>#N/A</v>
      </c>
      <c r="BW19" s="6" t="e">
        <f ca="1">VLOOKUP(BV19,Notes!$A$12:$B$206,2,0)</f>
        <v>#N/A</v>
      </c>
      <c r="BX19" s="42" t="e">
        <f t="shared" ca="1" si="10"/>
        <v>#N/A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0</v>
      </c>
      <c r="R20" s="28">
        <v>0</v>
      </c>
      <c r="S20" s="28">
        <v>-117.79534531583822</v>
      </c>
      <c r="T20" s="35">
        <f ca="1"/>
        <v>-100</v>
      </c>
      <c r="U20" s="30">
        <f ca="1"/>
        <v>0</v>
      </c>
      <c r="V20" s="31">
        <v>-1.2349272217249436</v>
      </c>
      <c r="W20" s="32">
        <f ca="1"/>
        <v>1.2349272217249436</v>
      </c>
      <c r="X20" s="28">
        <f ca="1"/>
        <v>0</v>
      </c>
      <c r="Y20" s="28">
        <f t="shared" ca="1" si="31"/>
        <v>0</v>
      </c>
      <c r="Z20" s="33">
        <f t="shared" ca="1" si="11"/>
        <v>1</v>
      </c>
      <c r="AA20" s="33">
        <f t="shared" ca="1" si="12"/>
        <v>1</v>
      </c>
      <c r="AB20" s="33">
        <f t="shared" ca="1" si="1"/>
        <v>1</v>
      </c>
      <c r="AC20" s="21">
        <v>13</v>
      </c>
      <c r="AD20" s="6" t="e">
        <f t="shared" ca="1" si="32"/>
        <v>#N/A</v>
      </c>
      <c r="AE20" s="6" t="e">
        <f t="shared" ca="1" si="13"/>
        <v>#N/A</v>
      </c>
      <c r="AF20" s="6" t="e">
        <f t="shared" ca="1" si="2"/>
        <v>#N/A</v>
      </c>
      <c r="AG20" s="6" t="e">
        <f t="shared" ca="1" si="3"/>
        <v>#N/A</v>
      </c>
      <c r="AH20" s="6" t="e">
        <f t="shared" ca="1" si="4"/>
        <v>#N/A</v>
      </c>
      <c r="AI20" s="6" t="e">
        <f t="shared" ca="1" si="5"/>
        <v>#N/A</v>
      </c>
      <c r="AJ20" s="17"/>
      <c r="AK20" s="6">
        <v>1535.4607687463567</v>
      </c>
      <c r="AL20" s="6">
        <f ca="1"/>
        <v>0</v>
      </c>
      <c r="AM20" s="6">
        <f t="shared" ca="1" si="14"/>
        <v>0</v>
      </c>
      <c r="AN20" s="6">
        <f ca="1"/>
        <v>0</v>
      </c>
      <c r="AO20" s="33">
        <f t="shared" ca="1" si="15"/>
        <v>1</v>
      </c>
      <c r="AP20" s="34">
        <f ca="1"/>
        <v>0</v>
      </c>
      <c r="AQ20" s="34">
        <f ca="1"/>
        <v>0</v>
      </c>
      <c r="AR20" s="34">
        <f ca="1"/>
        <v>0</v>
      </c>
      <c r="AS20" s="34">
        <f ca="1"/>
        <v>0</v>
      </c>
      <c r="AT20" s="34">
        <f t="shared" ca="1" si="16"/>
        <v>0</v>
      </c>
      <c r="AU20" s="33">
        <f t="shared" ca="1" si="17"/>
        <v>1</v>
      </c>
      <c r="AV20" s="21">
        <v>13</v>
      </c>
      <c r="AW20" s="6" t="e">
        <f t="shared" ca="1" si="6"/>
        <v>#N/A</v>
      </c>
      <c r="AX20" s="6" t="e">
        <f t="shared" ca="1" si="18"/>
        <v>#N/A</v>
      </c>
      <c r="AY20" s="6" t="e">
        <f t="shared" ca="1" si="7"/>
        <v>#N/A</v>
      </c>
      <c r="AZ20" s="6" t="e">
        <f t="shared" ca="1" si="19"/>
        <v>#N/A</v>
      </c>
      <c r="BA20" s="197"/>
      <c r="BB20" s="36">
        <f t="shared" si="20"/>
        <v>4.3210520074518068E-2</v>
      </c>
      <c r="BC20" s="36">
        <f ca="1"/>
        <v>0</v>
      </c>
      <c r="BD20" s="33">
        <f t="shared" ca="1" si="21"/>
        <v>1</v>
      </c>
      <c r="BE20" s="203">
        <f ca="1"/>
        <v>0</v>
      </c>
      <c r="BF20" s="33">
        <f t="shared" ca="1" si="22"/>
        <v>1</v>
      </c>
      <c r="BG20" s="36">
        <f t="shared" si="23"/>
        <v>8.8229331372821851E-2</v>
      </c>
      <c r="BH20" s="42">
        <f ca="1"/>
        <v>0</v>
      </c>
      <c r="BI20" s="33">
        <f t="shared" ca="1" si="24"/>
        <v>1</v>
      </c>
      <c r="BJ20" s="203">
        <f ca="1"/>
        <v>0</v>
      </c>
      <c r="BK20" s="33">
        <f t="shared" ca="1" si="25"/>
        <v>1</v>
      </c>
      <c r="BL20" s="204">
        <v>13</v>
      </c>
      <c r="BM20" s="6" t="e">
        <f t="shared" ca="1" si="8"/>
        <v>#N/A</v>
      </c>
      <c r="BN20" s="42" t="e">
        <f t="shared" ca="1" si="9"/>
        <v>#N/A</v>
      </c>
      <c r="BO20" s="6" t="e">
        <f t="shared" ca="1" si="26"/>
        <v>#N/A</v>
      </c>
      <c r="BP20" s="42" t="e">
        <f t="shared" ca="1" si="27"/>
        <v>#N/A</v>
      </c>
      <c r="BQ20" s="205">
        <v>13</v>
      </c>
      <c r="BR20" s="6" t="e">
        <f t="shared" ca="1" si="28"/>
        <v>#N/A</v>
      </c>
      <c r="BS20" s="6" t="e">
        <f ca="1">VLOOKUP(BR20,Notes!$A$12:$B$206,2,0)</f>
        <v>#N/A</v>
      </c>
      <c r="BT20" s="42" t="e">
        <f t="shared" ca="1" si="29"/>
        <v>#N/A</v>
      </c>
      <c r="BU20" s="205">
        <v>13</v>
      </c>
      <c r="BV20" s="6" t="e">
        <f t="shared" ca="1" si="30"/>
        <v>#N/A</v>
      </c>
      <c r="BW20" s="6" t="e">
        <f ca="1">VLOOKUP(BV20,Notes!$A$12:$B$206,2,0)</f>
        <v>#N/A</v>
      </c>
      <c r="BX20" s="42" t="e">
        <f t="shared" ca="1" si="10"/>
        <v>#N/A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0</v>
      </c>
      <c r="R21" s="28">
        <v>0</v>
      </c>
      <c r="S21" s="28">
        <v>-2702.8833500541655</v>
      </c>
      <c r="T21" s="35">
        <f ca="1"/>
        <v>-100</v>
      </c>
      <c r="U21" s="30">
        <f ca="1"/>
        <v>0</v>
      </c>
      <c r="V21" s="31">
        <v>-5.4076436301989803</v>
      </c>
      <c r="W21" s="32">
        <f ca="1"/>
        <v>5.4076436301989803</v>
      </c>
      <c r="X21" s="28">
        <f ca="1"/>
        <v>0</v>
      </c>
      <c r="Y21" s="28">
        <f t="shared" ca="1" si="31"/>
        <v>0</v>
      </c>
      <c r="Z21" s="33">
        <f t="shared" ca="1" si="11"/>
        <v>1</v>
      </c>
      <c r="AA21" s="33">
        <f t="shared" ca="1" si="12"/>
        <v>1</v>
      </c>
      <c r="AB21" s="33">
        <f t="shared" ca="1" si="1"/>
        <v>1</v>
      </c>
      <c r="AC21" s="21">
        <v>14</v>
      </c>
      <c r="AD21" s="6" t="e">
        <f t="shared" ca="1" si="32"/>
        <v>#N/A</v>
      </c>
      <c r="AE21" s="6" t="e">
        <f t="shared" ca="1" si="13"/>
        <v>#N/A</v>
      </c>
      <c r="AF21" s="6" t="e">
        <f t="shared" ca="1" si="2"/>
        <v>#N/A</v>
      </c>
      <c r="AG21" s="6" t="e">
        <f t="shared" ca="1" si="3"/>
        <v>#N/A</v>
      </c>
      <c r="AH21" s="6" t="e">
        <f t="shared" ca="1" si="4"/>
        <v>#N/A</v>
      </c>
      <c r="AI21" s="6" t="e">
        <f t="shared" ca="1" si="5"/>
        <v>#N/A</v>
      </c>
      <c r="AJ21" s="17"/>
      <c r="AK21" s="6">
        <v>19056.848420258219</v>
      </c>
      <c r="AL21" s="6">
        <f ca="1"/>
        <v>0</v>
      </c>
      <c r="AM21" s="6">
        <f t="shared" ca="1" si="14"/>
        <v>0</v>
      </c>
      <c r="AN21" s="6">
        <f ca="1"/>
        <v>0</v>
      </c>
      <c r="AO21" s="33">
        <f t="shared" ca="1" si="15"/>
        <v>1</v>
      </c>
      <c r="AP21" s="34">
        <f ca="1"/>
        <v>0</v>
      </c>
      <c r="AQ21" s="34">
        <f ca="1"/>
        <v>0</v>
      </c>
      <c r="AR21" s="34">
        <f ca="1"/>
        <v>0</v>
      </c>
      <c r="AS21" s="34">
        <f ca="1"/>
        <v>0</v>
      </c>
      <c r="AT21" s="34">
        <f t="shared" ca="1" si="16"/>
        <v>0</v>
      </c>
      <c r="AU21" s="33">
        <f t="shared" ca="1" si="17"/>
        <v>1</v>
      </c>
      <c r="AV21" s="21">
        <v>14</v>
      </c>
      <c r="AW21" s="6" t="e">
        <f t="shared" ca="1" si="6"/>
        <v>#N/A</v>
      </c>
      <c r="AX21" s="6" t="e">
        <f t="shared" ca="1" si="18"/>
        <v>#N/A</v>
      </c>
      <c r="AY21" s="6" t="e">
        <f t="shared" ca="1" si="7"/>
        <v>#N/A</v>
      </c>
      <c r="AZ21" s="6" t="e">
        <f t="shared" ca="1" si="19"/>
        <v>#N/A</v>
      </c>
      <c r="BA21" s="197"/>
      <c r="BB21" s="36">
        <f t="shared" si="20"/>
        <v>0.53629265428444339</v>
      </c>
      <c r="BC21" s="36">
        <f ca="1"/>
        <v>0</v>
      </c>
      <c r="BD21" s="33">
        <f t="shared" ca="1" si="21"/>
        <v>1</v>
      </c>
      <c r="BE21" s="203">
        <f ca="1"/>
        <v>0</v>
      </c>
      <c r="BF21" s="33">
        <f t="shared" ca="1" si="22"/>
        <v>1</v>
      </c>
      <c r="BG21" s="36">
        <f t="shared" si="23"/>
        <v>0.40275467972671508</v>
      </c>
      <c r="BH21" s="42">
        <f ca="1"/>
        <v>0</v>
      </c>
      <c r="BI21" s="33">
        <f t="shared" ca="1" si="24"/>
        <v>1</v>
      </c>
      <c r="BJ21" s="203">
        <f ca="1"/>
        <v>0</v>
      </c>
      <c r="BK21" s="33">
        <f t="shared" ca="1" si="25"/>
        <v>1</v>
      </c>
      <c r="BL21" s="204">
        <v>14</v>
      </c>
      <c r="BM21" s="6" t="e">
        <f t="shared" ca="1" si="8"/>
        <v>#N/A</v>
      </c>
      <c r="BN21" s="42" t="e">
        <f t="shared" ca="1" si="9"/>
        <v>#N/A</v>
      </c>
      <c r="BO21" s="6" t="e">
        <f t="shared" ca="1" si="26"/>
        <v>#N/A</v>
      </c>
      <c r="BP21" s="42" t="e">
        <f t="shared" ca="1" si="27"/>
        <v>#N/A</v>
      </c>
      <c r="BQ21" s="205">
        <v>14</v>
      </c>
      <c r="BR21" s="6" t="e">
        <f t="shared" ca="1" si="28"/>
        <v>#N/A</v>
      </c>
      <c r="BS21" s="6" t="e">
        <f ca="1">VLOOKUP(BR21,Notes!$A$12:$B$206,2,0)</f>
        <v>#N/A</v>
      </c>
      <c r="BT21" s="42" t="e">
        <f t="shared" ca="1" si="29"/>
        <v>#N/A</v>
      </c>
      <c r="BU21" s="205">
        <v>14</v>
      </c>
      <c r="BV21" s="6" t="e">
        <f t="shared" ca="1" si="30"/>
        <v>#N/A</v>
      </c>
      <c r="BW21" s="6" t="e">
        <f ca="1">VLOOKUP(BV21,Notes!$A$12:$B$206,2,0)</f>
        <v>#N/A</v>
      </c>
      <c r="BX21" s="42" t="e">
        <f t="shared" ca="1" si="10"/>
        <v>#N/A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0</v>
      </c>
      <c r="R22" s="28">
        <v>0</v>
      </c>
      <c r="S22" s="28">
        <v>-15002.489290579146</v>
      </c>
      <c r="T22" s="35">
        <f ca="1"/>
        <v>-100</v>
      </c>
      <c r="U22" s="30">
        <f ca="1"/>
        <v>0</v>
      </c>
      <c r="V22" s="31">
        <v>-18.249053218224141</v>
      </c>
      <c r="W22" s="32">
        <f ca="1"/>
        <v>18.249053218224141</v>
      </c>
      <c r="X22" s="28">
        <f ca="1"/>
        <v>0</v>
      </c>
      <c r="Y22" s="28">
        <f t="shared" ca="1" si="31"/>
        <v>0</v>
      </c>
      <c r="Z22" s="33">
        <f t="shared" ca="1" si="11"/>
        <v>1</v>
      </c>
      <c r="AA22" s="33">
        <f t="shared" ca="1" si="12"/>
        <v>1</v>
      </c>
      <c r="AB22" s="33">
        <f t="shared" ca="1" si="1"/>
        <v>1</v>
      </c>
      <c r="AC22" s="21">
        <v>15</v>
      </c>
      <c r="AD22" s="6" t="e">
        <f t="shared" ca="1" si="32"/>
        <v>#N/A</v>
      </c>
      <c r="AE22" s="6" t="e">
        <f t="shared" ca="1" si="13"/>
        <v>#N/A</v>
      </c>
      <c r="AF22" s="6" t="e">
        <f t="shared" ca="1" si="2"/>
        <v>#N/A</v>
      </c>
      <c r="AG22" s="6" t="e">
        <f t="shared" ca="1" si="3"/>
        <v>#N/A</v>
      </c>
      <c r="AH22" s="6" t="e">
        <f t="shared" ca="1" si="4"/>
        <v>#N/A</v>
      </c>
      <c r="AI22" s="6" t="e">
        <f t="shared" ca="1" si="5"/>
        <v>#N/A</v>
      </c>
      <c r="AJ22" s="17"/>
      <c r="AK22" s="6">
        <v>18842.519346137829</v>
      </c>
      <c r="AL22" s="6">
        <f ca="1"/>
        <v>0</v>
      </c>
      <c r="AM22" s="6">
        <f t="shared" ca="1" si="14"/>
        <v>0</v>
      </c>
      <c r="AN22" s="6">
        <f ca="1"/>
        <v>0</v>
      </c>
      <c r="AO22" s="33">
        <f t="shared" ca="1" si="15"/>
        <v>1</v>
      </c>
      <c r="AP22" s="34">
        <f ca="1"/>
        <v>0</v>
      </c>
      <c r="AQ22" s="34">
        <f ca="1"/>
        <v>0</v>
      </c>
      <c r="AR22" s="34">
        <f ca="1"/>
        <v>0</v>
      </c>
      <c r="AS22" s="34">
        <f ca="1"/>
        <v>0</v>
      </c>
      <c r="AT22" s="34">
        <f t="shared" ca="1" si="16"/>
        <v>0</v>
      </c>
      <c r="AU22" s="33">
        <f t="shared" ca="1" si="17"/>
        <v>1</v>
      </c>
      <c r="AV22" s="21">
        <v>15</v>
      </c>
      <c r="AW22" s="6" t="e">
        <f t="shared" ca="1" si="6"/>
        <v>#N/A</v>
      </c>
      <c r="AX22" s="6" t="e">
        <f t="shared" ca="1" si="18"/>
        <v>#N/A</v>
      </c>
      <c r="AY22" s="6" t="e">
        <f t="shared" ca="1" si="7"/>
        <v>#N/A</v>
      </c>
      <c r="AZ22" s="6" t="e">
        <f t="shared" ca="1" si="19"/>
        <v>#N/A</v>
      </c>
      <c r="BA22" s="197"/>
      <c r="BB22" s="36">
        <f t="shared" si="20"/>
        <v>0.53026106367116232</v>
      </c>
      <c r="BC22" s="36">
        <f ca="1"/>
        <v>0</v>
      </c>
      <c r="BD22" s="33">
        <f t="shared" ca="1" si="21"/>
        <v>1</v>
      </c>
      <c r="BE22" s="203">
        <f ca="1"/>
        <v>0</v>
      </c>
      <c r="BF22" s="33">
        <f t="shared" ca="1" si="22"/>
        <v>1</v>
      </c>
      <c r="BG22" s="36">
        <f t="shared" si="23"/>
        <v>0.3265314346751052</v>
      </c>
      <c r="BH22" s="42">
        <f ca="1"/>
        <v>0</v>
      </c>
      <c r="BI22" s="33">
        <f t="shared" ca="1" si="24"/>
        <v>1</v>
      </c>
      <c r="BJ22" s="203">
        <f ca="1"/>
        <v>0</v>
      </c>
      <c r="BK22" s="33">
        <f t="shared" ca="1" si="25"/>
        <v>1</v>
      </c>
      <c r="BL22" s="204">
        <v>15</v>
      </c>
      <c r="BM22" s="6" t="e">
        <f t="shared" ca="1" si="8"/>
        <v>#N/A</v>
      </c>
      <c r="BN22" s="42" t="e">
        <f t="shared" ca="1" si="9"/>
        <v>#N/A</v>
      </c>
      <c r="BO22" s="6" t="e">
        <f t="shared" ca="1" si="26"/>
        <v>#N/A</v>
      </c>
      <c r="BP22" s="42" t="e">
        <f t="shared" ca="1" si="27"/>
        <v>#N/A</v>
      </c>
      <c r="BQ22" s="205">
        <v>15</v>
      </c>
      <c r="BR22" s="6" t="e">
        <f t="shared" ca="1" si="28"/>
        <v>#N/A</v>
      </c>
      <c r="BS22" s="6" t="e">
        <f ca="1">VLOOKUP(BR22,Notes!$A$12:$B$206,2,0)</f>
        <v>#N/A</v>
      </c>
      <c r="BT22" s="42" t="e">
        <f t="shared" ca="1" si="29"/>
        <v>#N/A</v>
      </c>
      <c r="BU22" s="205">
        <v>15</v>
      </c>
      <c r="BV22" s="6" t="e">
        <f t="shared" ca="1" si="30"/>
        <v>#N/A</v>
      </c>
      <c r="BW22" s="6" t="e">
        <f ca="1">VLOOKUP(BV22,Notes!$A$12:$B$206,2,0)</f>
        <v>#N/A</v>
      </c>
      <c r="BX22" s="42" t="e">
        <f t="shared" ca="1" si="10"/>
        <v>#N/A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0</v>
      </c>
      <c r="R23" s="28">
        <v>0</v>
      </c>
      <c r="S23" s="28">
        <v>-11165.620279114841</v>
      </c>
      <c r="T23" s="35">
        <f ca="1"/>
        <v>-100</v>
      </c>
      <c r="U23" s="30">
        <f ca="1"/>
        <v>0</v>
      </c>
      <c r="V23" s="31">
        <v>-23.287368871641775</v>
      </c>
      <c r="W23" s="32">
        <f ca="1"/>
        <v>23.287368871641775</v>
      </c>
      <c r="X23" s="28">
        <f ca="1"/>
        <v>0</v>
      </c>
      <c r="Y23" s="28">
        <f t="shared" ca="1" si="31"/>
        <v>0</v>
      </c>
      <c r="Z23" s="33">
        <f t="shared" ca="1" si="11"/>
        <v>1</v>
      </c>
      <c r="AA23" s="33">
        <f t="shared" ca="1" si="12"/>
        <v>1</v>
      </c>
      <c r="AB23" s="33">
        <f t="shared" ca="1" si="1"/>
        <v>1</v>
      </c>
      <c r="AC23" s="21">
        <v>16</v>
      </c>
      <c r="AD23" s="6" t="e">
        <f t="shared" ca="1" si="32"/>
        <v>#N/A</v>
      </c>
      <c r="AE23" s="6" t="e">
        <f t="shared" ca="1" si="13"/>
        <v>#N/A</v>
      </c>
      <c r="AF23" s="6" t="e">
        <f t="shared" ca="1" si="2"/>
        <v>#N/A</v>
      </c>
      <c r="AG23" s="6" t="e">
        <f t="shared" ca="1" si="3"/>
        <v>#N/A</v>
      </c>
      <c r="AH23" s="6" t="e">
        <f t="shared" ca="1" si="4"/>
        <v>#N/A</v>
      </c>
      <c r="AI23" s="6" t="e">
        <f t="shared" ca="1" si="5"/>
        <v>#N/A</v>
      </c>
      <c r="AJ23" s="17"/>
      <c r="AK23" s="6">
        <v>13671.117346026102</v>
      </c>
      <c r="AL23" s="6">
        <f ca="1"/>
        <v>0</v>
      </c>
      <c r="AM23" s="6">
        <f t="shared" ca="1" si="14"/>
        <v>0</v>
      </c>
      <c r="AN23" s="6">
        <f ca="1"/>
        <v>0</v>
      </c>
      <c r="AO23" s="33">
        <f t="shared" ca="1" si="15"/>
        <v>1</v>
      </c>
      <c r="AP23" s="34">
        <f ca="1"/>
        <v>0</v>
      </c>
      <c r="AQ23" s="34">
        <f ca="1"/>
        <v>0</v>
      </c>
      <c r="AR23" s="34">
        <f ca="1"/>
        <v>0</v>
      </c>
      <c r="AS23" s="34">
        <f ca="1"/>
        <v>0</v>
      </c>
      <c r="AT23" s="34">
        <f t="shared" ca="1" si="16"/>
        <v>0</v>
      </c>
      <c r="AU23" s="33">
        <f t="shared" ca="1" si="17"/>
        <v>1</v>
      </c>
      <c r="AV23" s="21">
        <v>16</v>
      </c>
      <c r="AW23" s="6" t="e">
        <f t="shared" ca="1" si="6"/>
        <v>#N/A</v>
      </c>
      <c r="AX23" s="6" t="e">
        <f t="shared" ca="1" si="18"/>
        <v>#N/A</v>
      </c>
      <c r="AY23" s="6" t="e">
        <f t="shared" ca="1" si="7"/>
        <v>#N/A</v>
      </c>
      <c r="AZ23" s="6" t="e">
        <f t="shared" ca="1" si="19"/>
        <v>#N/A</v>
      </c>
      <c r="BA23" s="197"/>
      <c r="BB23" s="36">
        <f t="shared" si="20"/>
        <v>0.38472887262620575</v>
      </c>
      <c r="BC23" s="36">
        <f ca="1"/>
        <v>0</v>
      </c>
      <c r="BD23" s="33">
        <f t="shared" ca="1" si="21"/>
        <v>1</v>
      </c>
      <c r="BE23" s="203">
        <f ca="1"/>
        <v>0</v>
      </c>
      <c r="BF23" s="33">
        <f t="shared" ca="1" si="22"/>
        <v>1</v>
      </c>
      <c r="BG23" s="36">
        <f t="shared" si="23"/>
        <v>0.57728323834879713</v>
      </c>
      <c r="BH23" s="42">
        <f ca="1"/>
        <v>0</v>
      </c>
      <c r="BI23" s="33">
        <f t="shared" ca="1" si="24"/>
        <v>1</v>
      </c>
      <c r="BJ23" s="203">
        <f ca="1"/>
        <v>0</v>
      </c>
      <c r="BK23" s="33">
        <f t="shared" ca="1" si="25"/>
        <v>1</v>
      </c>
      <c r="BL23" s="204">
        <v>16</v>
      </c>
      <c r="BM23" s="6" t="e">
        <f t="shared" ca="1" si="8"/>
        <v>#N/A</v>
      </c>
      <c r="BN23" s="42" t="e">
        <f t="shared" ca="1" si="9"/>
        <v>#N/A</v>
      </c>
      <c r="BO23" s="6" t="e">
        <f t="shared" ca="1" si="26"/>
        <v>#N/A</v>
      </c>
      <c r="BP23" s="42" t="e">
        <f t="shared" ca="1" si="27"/>
        <v>#N/A</v>
      </c>
      <c r="BQ23" s="205">
        <v>16</v>
      </c>
      <c r="BR23" s="6" t="e">
        <f t="shared" ca="1" si="28"/>
        <v>#N/A</v>
      </c>
      <c r="BS23" s="6" t="e">
        <f ca="1">VLOOKUP(BR23,Notes!$A$12:$B$206,2,0)</f>
        <v>#N/A</v>
      </c>
      <c r="BT23" s="42" t="e">
        <f t="shared" ca="1" si="29"/>
        <v>#N/A</v>
      </c>
      <c r="BU23" s="205">
        <v>16</v>
      </c>
      <c r="BV23" s="6" t="e">
        <f t="shared" ca="1" si="30"/>
        <v>#N/A</v>
      </c>
      <c r="BW23" s="6" t="e">
        <f ca="1">VLOOKUP(BV23,Notes!$A$12:$B$206,2,0)</f>
        <v>#N/A</v>
      </c>
      <c r="BX23" s="42" t="e">
        <f t="shared" ca="1" si="10"/>
        <v>#N/A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0</v>
      </c>
      <c r="R24" s="28">
        <v>0</v>
      </c>
      <c r="S24" s="28">
        <v>-9009.2736216206267</v>
      </c>
      <c r="T24" s="35">
        <f ca="1"/>
        <v>-100</v>
      </c>
      <c r="U24" s="30">
        <f ca="1"/>
        <v>0</v>
      </c>
      <c r="V24" s="31">
        <v>-5.6323394792542745</v>
      </c>
      <c r="W24" s="32">
        <f ca="1"/>
        <v>5.6323394792542745</v>
      </c>
      <c r="X24" s="28">
        <f ca="1"/>
        <v>0</v>
      </c>
      <c r="Y24" s="28">
        <f t="shared" ca="1" si="31"/>
        <v>0</v>
      </c>
      <c r="Z24" s="33">
        <f t="shared" ca="1" si="11"/>
        <v>1</v>
      </c>
      <c r="AA24" s="33">
        <f t="shared" ca="1" si="12"/>
        <v>1</v>
      </c>
      <c r="AB24" s="33">
        <f t="shared" ca="1" si="1"/>
        <v>1</v>
      </c>
      <c r="AC24" s="21">
        <v>17</v>
      </c>
      <c r="AD24" s="6" t="e">
        <f t="shared" ca="1" si="32"/>
        <v>#N/A</v>
      </c>
      <c r="AE24" s="6" t="e">
        <f t="shared" ca="1" si="13"/>
        <v>#N/A</v>
      </c>
      <c r="AF24" s="6" t="e">
        <f t="shared" ca="1" si="2"/>
        <v>#N/A</v>
      </c>
      <c r="AG24" s="6" t="e">
        <f t="shared" ca="1" si="3"/>
        <v>#N/A</v>
      </c>
      <c r="AH24" s="6" t="e">
        <f t="shared" ca="1" si="4"/>
        <v>#N/A</v>
      </c>
      <c r="AI24" s="6" t="e">
        <f t="shared" ca="1" si="5"/>
        <v>#N/A</v>
      </c>
      <c r="AJ24" s="17"/>
      <c r="AK24" s="6">
        <v>40729.341659067555</v>
      </c>
      <c r="AL24" s="6">
        <f ca="1"/>
        <v>0</v>
      </c>
      <c r="AM24" s="6">
        <f t="shared" ca="1" si="14"/>
        <v>0</v>
      </c>
      <c r="AN24" s="6">
        <f ca="1"/>
        <v>0</v>
      </c>
      <c r="AO24" s="33">
        <f t="shared" ca="1" si="15"/>
        <v>1</v>
      </c>
      <c r="AP24" s="34">
        <f ca="1"/>
        <v>0</v>
      </c>
      <c r="AQ24" s="34">
        <f ca="1"/>
        <v>0</v>
      </c>
      <c r="AR24" s="34">
        <f ca="1"/>
        <v>0</v>
      </c>
      <c r="AS24" s="34">
        <f ca="1"/>
        <v>0</v>
      </c>
      <c r="AT24" s="34">
        <f t="shared" ca="1" si="16"/>
        <v>0</v>
      </c>
      <c r="AU24" s="33">
        <f t="shared" ca="1" si="17"/>
        <v>1</v>
      </c>
      <c r="AV24" s="21">
        <v>17</v>
      </c>
      <c r="AW24" s="6" t="e">
        <f t="shared" ca="1" si="6"/>
        <v>#N/A</v>
      </c>
      <c r="AX24" s="6" t="e">
        <f t="shared" ca="1" si="18"/>
        <v>#N/A</v>
      </c>
      <c r="AY24" s="6" t="e">
        <f t="shared" ca="1" si="7"/>
        <v>#N/A</v>
      </c>
      <c r="AZ24" s="6" t="e">
        <f t="shared" ca="1" si="19"/>
        <v>#N/A</v>
      </c>
      <c r="BA24" s="197"/>
      <c r="BB24" s="36">
        <f t="shared" si="20"/>
        <v>1.1461940749016741</v>
      </c>
      <c r="BC24" s="36">
        <f ca="1"/>
        <v>0</v>
      </c>
      <c r="BD24" s="33">
        <f t="shared" ca="1" si="21"/>
        <v>1</v>
      </c>
      <c r="BE24" s="203">
        <f ca="1"/>
        <v>0</v>
      </c>
      <c r="BF24" s="33">
        <f t="shared" ca="1" si="22"/>
        <v>1</v>
      </c>
      <c r="BG24" s="36">
        <f t="shared" si="23"/>
        <v>0.2678715437841514</v>
      </c>
      <c r="BH24" s="42">
        <f ca="1"/>
        <v>0</v>
      </c>
      <c r="BI24" s="33">
        <f t="shared" ca="1" si="24"/>
        <v>1</v>
      </c>
      <c r="BJ24" s="203">
        <f ca="1"/>
        <v>0</v>
      </c>
      <c r="BK24" s="33">
        <f t="shared" ca="1" si="25"/>
        <v>1</v>
      </c>
      <c r="BL24" s="204">
        <v>17</v>
      </c>
      <c r="BM24" s="6" t="e">
        <f t="shared" ca="1" si="8"/>
        <v>#N/A</v>
      </c>
      <c r="BN24" s="42" t="e">
        <f t="shared" ca="1" si="9"/>
        <v>#N/A</v>
      </c>
      <c r="BO24" s="6" t="e">
        <f t="shared" ca="1" si="26"/>
        <v>#N/A</v>
      </c>
      <c r="BP24" s="42" t="e">
        <f t="shared" ca="1" si="27"/>
        <v>#N/A</v>
      </c>
      <c r="BQ24" s="205">
        <v>17</v>
      </c>
      <c r="BR24" s="6" t="e">
        <f t="shared" ca="1" si="28"/>
        <v>#N/A</v>
      </c>
      <c r="BS24" s="6" t="e">
        <f ca="1">VLOOKUP(BR24,Notes!$A$12:$B$206,2,0)</f>
        <v>#N/A</v>
      </c>
      <c r="BT24" s="42" t="e">
        <f t="shared" ca="1" si="29"/>
        <v>#N/A</v>
      </c>
      <c r="BU24" s="205">
        <v>17</v>
      </c>
      <c r="BV24" s="6" t="e">
        <f t="shared" ca="1" si="30"/>
        <v>#N/A</v>
      </c>
      <c r="BW24" s="6" t="e">
        <f ca="1">VLOOKUP(BV24,Notes!$A$12:$B$206,2,0)</f>
        <v>#N/A</v>
      </c>
      <c r="BX24" s="42" t="e">
        <f t="shared" ca="1" si="10"/>
        <v>#N/A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0</v>
      </c>
      <c r="R25" s="28">
        <v>0</v>
      </c>
      <c r="S25" s="28">
        <v>-3699.8393207161512</v>
      </c>
      <c r="T25" s="35">
        <f ca="1"/>
        <v>-100</v>
      </c>
      <c r="U25" s="30">
        <f ca="1"/>
        <v>0</v>
      </c>
      <c r="V25" s="31">
        <v>-3.2057045798364587</v>
      </c>
      <c r="W25" s="32">
        <f ca="1"/>
        <v>3.2057045798364587</v>
      </c>
      <c r="X25" s="28">
        <f ca="1"/>
        <v>0</v>
      </c>
      <c r="Y25" s="28">
        <f t="shared" ca="1" si="31"/>
        <v>0</v>
      </c>
      <c r="Z25" s="33">
        <f t="shared" ca="1" si="11"/>
        <v>1</v>
      </c>
      <c r="AA25" s="33">
        <f t="shared" ca="1" si="12"/>
        <v>1</v>
      </c>
      <c r="AB25" s="33">
        <f t="shared" ca="1" si="1"/>
        <v>1</v>
      </c>
      <c r="AC25" s="21">
        <v>18</v>
      </c>
      <c r="AD25" s="6" t="e">
        <f t="shared" ca="1" si="32"/>
        <v>#N/A</v>
      </c>
      <c r="AE25" s="6" t="e">
        <f t="shared" ca="1" si="13"/>
        <v>#N/A</v>
      </c>
      <c r="AF25" s="6" t="e">
        <f t="shared" ca="1" si="2"/>
        <v>#N/A</v>
      </c>
      <c r="AG25" s="6" t="e">
        <f t="shared" ca="1" si="3"/>
        <v>#N/A</v>
      </c>
      <c r="AH25" s="6" t="e">
        <f t="shared" ca="1" si="4"/>
        <v>#N/A</v>
      </c>
      <c r="AI25" s="6" t="e">
        <f t="shared" ca="1" si="5"/>
        <v>#N/A</v>
      </c>
      <c r="AJ25" s="17"/>
      <c r="AK25" s="6">
        <v>21963.228322968826</v>
      </c>
      <c r="AL25" s="6">
        <f ca="1"/>
        <v>0</v>
      </c>
      <c r="AM25" s="6">
        <f t="shared" ca="1" si="14"/>
        <v>0</v>
      </c>
      <c r="AN25" s="6">
        <f ca="1"/>
        <v>0</v>
      </c>
      <c r="AO25" s="33">
        <f t="shared" ca="1" si="15"/>
        <v>1</v>
      </c>
      <c r="AP25" s="34">
        <f ca="1"/>
        <v>0</v>
      </c>
      <c r="AQ25" s="34">
        <f ca="1"/>
        <v>0</v>
      </c>
      <c r="AR25" s="34">
        <f ca="1"/>
        <v>0</v>
      </c>
      <c r="AS25" s="34">
        <f ca="1"/>
        <v>0</v>
      </c>
      <c r="AT25" s="34">
        <f t="shared" ca="1" si="16"/>
        <v>0</v>
      </c>
      <c r="AU25" s="33">
        <f t="shared" ca="1" si="17"/>
        <v>1</v>
      </c>
      <c r="AV25" s="21">
        <v>18</v>
      </c>
      <c r="AW25" s="6" t="e">
        <f t="shared" ca="1" si="6"/>
        <v>#N/A</v>
      </c>
      <c r="AX25" s="6" t="e">
        <f t="shared" ca="1" si="18"/>
        <v>#N/A</v>
      </c>
      <c r="AY25" s="6" t="e">
        <f t="shared" ca="1" si="7"/>
        <v>#N/A</v>
      </c>
      <c r="AZ25" s="6" t="e">
        <f t="shared" ca="1" si="19"/>
        <v>#N/A</v>
      </c>
      <c r="BA25" s="197"/>
      <c r="BB25" s="36">
        <f t="shared" si="20"/>
        <v>0.61808320842070374</v>
      </c>
      <c r="BC25" s="36">
        <f ca="1"/>
        <v>0</v>
      </c>
      <c r="BD25" s="33">
        <f t="shared" ca="1" si="21"/>
        <v>1</v>
      </c>
      <c r="BE25" s="203">
        <f ca="1"/>
        <v>0</v>
      </c>
      <c r="BF25" s="33">
        <f t="shared" ca="1" si="22"/>
        <v>1</v>
      </c>
      <c r="BG25" s="36">
        <f t="shared" si="23"/>
        <v>0.1192297074284039</v>
      </c>
      <c r="BH25" s="42">
        <f ca="1"/>
        <v>0</v>
      </c>
      <c r="BI25" s="33">
        <f t="shared" ca="1" si="24"/>
        <v>1</v>
      </c>
      <c r="BJ25" s="203">
        <f ca="1"/>
        <v>0</v>
      </c>
      <c r="BK25" s="33">
        <f t="shared" ca="1" si="25"/>
        <v>1</v>
      </c>
      <c r="BL25" s="204">
        <v>18</v>
      </c>
      <c r="BM25" s="6" t="e">
        <f t="shared" ca="1" si="8"/>
        <v>#N/A</v>
      </c>
      <c r="BN25" s="42" t="e">
        <f t="shared" ca="1" si="9"/>
        <v>#N/A</v>
      </c>
      <c r="BO25" s="6" t="e">
        <f t="shared" ca="1" si="26"/>
        <v>#N/A</v>
      </c>
      <c r="BP25" s="42" t="e">
        <f t="shared" ca="1" si="27"/>
        <v>#N/A</v>
      </c>
      <c r="BQ25" s="205">
        <v>18</v>
      </c>
      <c r="BR25" s="6" t="e">
        <f t="shared" ca="1" si="28"/>
        <v>#N/A</v>
      </c>
      <c r="BS25" s="6" t="e">
        <f ca="1">VLOOKUP(BR25,Notes!$A$12:$B$206,2,0)</f>
        <v>#N/A</v>
      </c>
      <c r="BT25" s="42" t="e">
        <f t="shared" ca="1" si="29"/>
        <v>#N/A</v>
      </c>
      <c r="BU25" s="205">
        <v>18</v>
      </c>
      <c r="BV25" s="6" t="e">
        <f t="shared" ca="1" si="30"/>
        <v>#N/A</v>
      </c>
      <c r="BW25" s="6" t="e">
        <f ca="1">VLOOKUP(BV25,Notes!$A$12:$B$206,2,0)</f>
        <v>#N/A</v>
      </c>
      <c r="BX25" s="42" t="e">
        <f t="shared" ca="1" si="10"/>
        <v>#N/A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0</v>
      </c>
      <c r="R26" s="28">
        <v>0</v>
      </c>
      <c r="S26" s="28">
        <v>-3635.7058935755372</v>
      </c>
      <c r="T26" s="35">
        <f ca="1"/>
        <v>-100</v>
      </c>
      <c r="U26" s="30">
        <f ca="1"/>
        <v>0</v>
      </c>
      <c r="V26" s="31">
        <v>-2.8658249852255753</v>
      </c>
      <c r="W26" s="32">
        <f ca="1"/>
        <v>2.8658249852255753</v>
      </c>
      <c r="X26" s="28">
        <f ca="1"/>
        <v>0</v>
      </c>
      <c r="Y26" s="28">
        <f t="shared" ca="1" si="31"/>
        <v>0</v>
      </c>
      <c r="Z26" s="33">
        <f t="shared" ca="1" si="11"/>
        <v>1</v>
      </c>
      <c r="AA26" s="33">
        <f t="shared" ca="1" si="12"/>
        <v>1</v>
      </c>
      <c r="AB26" s="33">
        <f t="shared" ca="1" si="1"/>
        <v>1</v>
      </c>
      <c r="AC26" s="21">
        <v>19</v>
      </c>
      <c r="AD26" s="6" t="e">
        <f t="shared" ca="1" si="32"/>
        <v>#N/A</v>
      </c>
      <c r="AE26" s="6" t="e">
        <f t="shared" ca="1" si="13"/>
        <v>#N/A</v>
      </c>
      <c r="AF26" s="6" t="e">
        <f t="shared" ca="1" si="2"/>
        <v>#N/A</v>
      </c>
      <c r="AG26" s="6" t="e">
        <f t="shared" ca="1" si="3"/>
        <v>#N/A</v>
      </c>
      <c r="AH26" s="6" t="e">
        <f t="shared" ca="1" si="4"/>
        <v>#N/A</v>
      </c>
      <c r="AI26" s="6" t="e">
        <f t="shared" ca="1" si="5"/>
        <v>#N/A</v>
      </c>
      <c r="AJ26" s="17"/>
      <c r="AK26" s="6">
        <v>27789.485082196501</v>
      </c>
      <c r="AL26" s="6">
        <f ca="1"/>
        <v>0</v>
      </c>
      <c r="AM26" s="6">
        <f t="shared" ca="1" si="14"/>
        <v>0</v>
      </c>
      <c r="AN26" s="6">
        <f ca="1"/>
        <v>0</v>
      </c>
      <c r="AO26" s="33">
        <f t="shared" ca="1" si="15"/>
        <v>1</v>
      </c>
      <c r="AP26" s="34">
        <f ca="1"/>
        <v>0</v>
      </c>
      <c r="AQ26" s="34">
        <f ca="1"/>
        <v>0</v>
      </c>
      <c r="AR26" s="34">
        <f ca="1"/>
        <v>0</v>
      </c>
      <c r="AS26" s="34">
        <f ca="1"/>
        <v>0</v>
      </c>
      <c r="AT26" s="34">
        <f t="shared" ca="1" si="16"/>
        <v>0</v>
      </c>
      <c r="AU26" s="33">
        <f t="shared" ca="1" si="17"/>
        <v>1</v>
      </c>
      <c r="AV26" s="21">
        <v>19</v>
      </c>
      <c r="AW26" s="6" t="e">
        <f t="shared" ca="1" si="6"/>
        <v>#N/A</v>
      </c>
      <c r="AX26" s="6" t="e">
        <f t="shared" ca="1" si="18"/>
        <v>#N/A</v>
      </c>
      <c r="AY26" s="6" t="e">
        <f t="shared" ca="1" si="7"/>
        <v>#N/A</v>
      </c>
      <c r="AZ26" s="6" t="e">
        <f t="shared" ca="1" si="19"/>
        <v>#N/A</v>
      </c>
      <c r="BA26" s="197"/>
      <c r="BB26" s="36">
        <f t="shared" si="20"/>
        <v>0.78204414430280533</v>
      </c>
      <c r="BC26" s="36">
        <f ca="1"/>
        <v>0</v>
      </c>
      <c r="BD26" s="33">
        <f t="shared" ca="1" si="21"/>
        <v>1</v>
      </c>
      <c r="BE26" s="203">
        <f ca="1"/>
        <v>0</v>
      </c>
      <c r="BF26" s="33">
        <f t="shared" ca="1" si="22"/>
        <v>1</v>
      </c>
      <c r="BG26" s="36">
        <f t="shared" si="23"/>
        <v>0.57376119539865855</v>
      </c>
      <c r="BH26" s="42">
        <f ca="1"/>
        <v>0</v>
      </c>
      <c r="BI26" s="33">
        <f t="shared" ca="1" si="24"/>
        <v>1</v>
      </c>
      <c r="BJ26" s="203">
        <f ca="1"/>
        <v>0</v>
      </c>
      <c r="BK26" s="33">
        <f t="shared" ca="1" si="25"/>
        <v>1</v>
      </c>
      <c r="BL26" s="204">
        <v>19</v>
      </c>
      <c r="BM26" s="6" t="e">
        <f t="shared" ca="1" si="8"/>
        <v>#N/A</v>
      </c>
      <c r="BN26" s="42" t="e">
        <f t="shared" ca="1" si="9"/>
        <v>#N/A</v>
      </c>
      <c r="BO26" s="6" t="e">
        <f t="shared" ca="1" si="26"/>
        <v>#N/A</v>
      </c>
      <c r="BP26" s="42" t="e">
        <f t="shared" ca="1" si="27"/>
        <v>#N/A</v>
      </c>
      <c r="BQ26" s="205">
        <v>19</v>
      </c>
      <c r="BR26" s="6" t="e">
        <f t="shared" ca="1" si="28"/>
        <v>#N/A</v>
      </c>
      <c r="BS26" s="6" t="e">
        <f ca="1">VLOOKUP(BR26,Notes!$A$12:$B$206,2,0)</f>
        <v>#N/A</v>
      </c>
      <c r="BT26" s="42" t="e">
        <f t="shared" ca="1" si="29"/>
        <v>#N/A</v>
      </c>
      <c r="BU26" s="205">
        <v>19</v>
      </c>
      <c r="BV26" s="6" t="e">
        <f t="shared" ca="1" si="30"/>
        <v>#N/A</v>
      </c>
      <c r="BW26" s="6" t="e">
        <f ca="1">VLOOKUP(BV26,Notes!$A$12:$B$206,2,0)</f>
        <v>#N/A</v>
      </c>
      <c r="BX26" s="42" t="e">
        <f t="shared" ca="1" si="10"/>
        <v>#N/A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0</v>
      </c>
      <c r="R27" s="28">
        <v>0</v>
      </c>
      <c r="S27" s="28">
        <v>-409.51310239303768</v>
      </c>
      <c r="T27" s="35">
        <f ca="1"/>
        <v>-100</v>
      </c>
      <c r="U27" s="30">
        <f ca="1"/>
        <v>0</v>
      </c>
      <c r="V27" s="31">
        <v>-1.9693041431283125</v>
      </c>
      <c r="W27" s="32">
        <f ca="1"/>
        <v>1.9693041431283125</v>
      </c>
      <c r="X27" s="28">
        <f ca="1"/>
        <v>0</v>
      </c>
      <c r="Y27" s="28">
        <f t="shared" ca="1" si="31"/>
        <v>0</v>
      </c>
      <c r="Z27" s="33">
        <f t="shared" ca="1" si="11"/>
        <v>1</v>
      </c>
      <c r="AA27" s="33">
        <f t="shared" ca="1" si="12"/>
        <v>1</v>
      </c>
      <c r="AB27" s="33">
        <f t="shared" ca="1" si="1"/>
        <v>1</v>
      </c>
      <c r="AC27" s="21">
        <v>20</v>
      </c>
      <c r="AD27" s="6" t="e">
        <f t="shared" ca="1" si="32"/>
        <v>#N/A</v>
      </c>
      <c r="AE27" s="6" t="e">
        <f t="shared" ca="1" si="13"/>
        <v>#N/A</v>
      </c>
      <c r="AF27" s="6" t="e">
        <f t="shared" ca="1" si="2"/>
        <v>#N/A</v>
      </c>
      <c r="AG27" s="6" t="e">
        <f t="shared" ca="1" si="3"/>
        <v>#N/A</v>
      </c>
      <c r="AH27" s="6" t="e">
        <f t="shared" ca="1" si="4"/>
        <v>#N/A</v>
      </c>
      <c r="AI27" s="6" t="e">
        <f t="shared" ca="1" si="5"/>
        <v>#N/A</v>
      </c>
      <c r="AJ27" s="17"/>
      <c r="AK27" s="6">
        <v>6023.609044630939</v>
      </c>
      <c r="AL27" s="6">
        <f ca="1"/>
        <v>0</v>
      </c>
      <c r="AM27" s="6">
        <f t="shared" ca="1" si="14"/>
        <v>0</v>
      </c>
      <c r="AN27" s="6">
        <f ca="1"/>
        <v>0</v>
      </c>
      <c r="AO27" s="33">
        <f t="shared" ca="1" si="15"/>
        <v>1</v>
      </c>
      <c r="AP27" s="34">
        <f ca="1"/>
        <v>0</v>
      </c>
      <c r="AQ27" s="34">
        <f ca="1"/>
        <v>0</v>
      </c>
      <c r="AR27" s="34">
        <f ca="1"/>
        <v>0</v>
      </c>
      <c r="AS27" s="34">
        <f ca="1"/>
        <v>0</v>
      </c>
      <c r="AT27" s="34">
        <f t="shared" ca="1" si="16"/>
        <v>0</v>
      </c>
      <c r="AU27" s="33">
        <f t="shared" ca="1" si="17"/>
        <v>1</v>
      </c>
      <c r="AV27" s="21">
        <v>20</v>
      </c>
      <c r="AW27" s="6" t="e">
        <f t="shared" ca="1" si="6"/>
        <v>#N/A</v>
      </c>
      <c r="AX27" s="6" t="e">
        <f t="shared" ca="1" si="18"/>
        <v>#N/A</v>
      </c>
      <c r="AY27" s="6" t="e">
        <f t="shared" ca="1" si="7"/>
        <v>#N/A</v>
      </c>
      <c r="AZ27" s="6" t="e">
        <f t="shared" ca="1" si="19"/>
        <v>#N/A</v>
      </c>
      <c r="BA27" s="197"/>
      <c r="BB27" s="36">
        <f t="shared" si="20"/>
        <v>0.16951477031652515</v>
      </c>
      <c r="BC27" s="36">
        <f ca="1"/>
        <v>0</v>
      </c>
      <c r="BD27" s="33">
        <f t="shared" ca="1" si="21"/>
        <v>1</v>
      </c>
      <c r="BE27" s="203">
        <f ca="1"/>
        <v>0</v>
      </c>
      <c r="BF27" s="33">
        <f t="shared" ca="1" si="22"/>
        <v>1</v>
      </c>
      <c r="BG27" s="36">
        <f t="shared" si="23"/>
        <v>0.13063648654663923</v>
      </c>
      <c r="BH27" s="42">
        <f ca="1"/>
        <v>0</v>
      </c>
      <c r="BI27" s="33">
        <f t="shared" ca="1" si="24"/>
        <v>1</v>
      </c>
      <c r="BJ27" s="203">
        <f ca="1"/>
        <v>0</v>
      </c>
      <c r="BK27" s="33">
        <f t="shared" ca="1" si="25"/>
        <v>1</v>
      </c>
      <c r="BL27" s="204">
        <v>20</v>
      </c>
      <c r="BM27" s="6" t="e">
        <f t="shared" ca="1" si="8"/>
        <v>#N/A</v>
      </c>
      <c r="BN27" s="42" t="e">
        <f t="shared" ca="1" si="9"/>
        <v>#N/A</v>
      </c>
      <c r="BO27" s="6" t="e">
        <f t="shared" ca="1" si="26"/>
        <v>#N/A</v>
      </c>
      <c r="BP27" s="42" t="e">
        <f t="shared" ca="1" si="27"/>
        <v>#N/A</v>
      </c>
      <c r="BQ27" s="205">
        <v>20</v>
      </c>
      <c r="BR27" s="6" t="e">
        <f t="shared" ca="1" si="28"/>
        <v>#N/A</v>
      </c>
      <c r="BS27" s="6" t="e">
        <f ca="1">VLOOKUP(BR27,Notes!$A$12:$B$206,2,0)</f>
        <v>#N/A</v>
      </c>
      <c r="BT27" s="42" t="e">
        <f t="shared" ca="1" si="29"/>
        <v>#N/A</v>
      </c>
      <c r="BU27" s="205">
        <v>20</v>
      </c>
      <c r="BV27" s="6" t="e">
        <f t="shared" ca="1" si="30"/>
        <v>#N/A</v>
      </c>
      <c r="BW27" s="6" t="e">
        <f ca="1">VLOOKUP(BV27,Notes!$A$12:$B$206,2,0)</f>
        <v>#N/A</v>
      </c>
      <c r="BX27" s="42" t="e">
        <f t="shared" ca="1" si="10"/>
        <v>#N/A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0</v>
      </c>
      <c r="R28" s="28">
        <v>0</v>
      </c>
      <c r="S28" s="28">
        <v>-4079.385882503932</v>
      </c>
      <c r="T28" s="35">
        <f ca="1"/>
        <v>-100</v>
      </c>
      <c r="U28" s="30">
        <f ca="1"/>
        <v>0</v>
      </c>
      <c r="V28" s="31">
        <v>-11.797774686473929</v>
      </c>
      <c r="W28" s="32">
        <f ca="1"/>
        <v>11.797774686473929</v>
      </c>
      <c r="X28" s="28">
        <f ca="1"/>
        <v>0</v>
      </c>
      <c r="Y28" s="28">
        <f t="shared" ca="1" si="31"/>
        <v>0</v>
      </c>
      <c r="Z28" s="33">
        <f t="shared" ca="1" si="11"/>
        <v>1</v>
      </c>
      <c r="AA28" s="33">
        <f t="shared" ca="1" si="12"/>
        <v>1</v>
      </c>
      <c r="AB28" s="33">
        <f t="shared" ca="1" si="1"/>
        <v>1</v>
      </c>
      <c r="AC28" s="21">
        <v>21</v>
      </c>
      <c r="AD28" s="6" t="e">
        <f t="shared" ca="1" si="32"/>
        <v>#N/A</v>
      </c>
      <c r="AE28" s="6" t="e">
        <f t="shared" ca="1" si="13"/>
        <v>#N/A</v>
      </c>
      <c r="AF28" s="6" t="e">
        <f t="shared" ca="1" si="2"/>
        <v>#N/A</v>
      </c>
      <c r="AG28" s="6" t="e">
        <f t="shared" ca="1" si="3"/>
        <v>#N/A</v>
      </c>
      <c r="AH28" s="6" t="e">
        <f t="shared" ca="1" si="4"/>
        <v>#N/A</v>
      </c>
      <c r="AI28" s="6" t="e">
        <f t="shared" ca="1" si="5"/>
        <v>#N/A</v>
      </c>
      <c r="AJ28" s="17"/>
      <c r="AK28" s="6">
        <v>12625.804926817915</v>
      </c>
      <c r="AL28" s="6">
        <f ca="1"/>
        <v>0</v>
      </c>
      <c r="AM28" s="6">
        <f t="shared" ca="1" si="14"/>
        <v>0</v>
      </c>
      <c r="AN28" s="6">
        <f ca="1"/>
        <v>0</v>
      </c>
      <c r="AO28" s="33">
        <f t="shared" ca="1" si="15"/>
        <v>1</v>
      </c>
      <c r="AP28" s="34">
        <f ca="1"/>
        <v>0</v>
      </c>
      <c r="AQ28" s="34">
        <f ca="1"/>
        <v>0</v>
      </c>
      <c r="AR28" s="34">
        <f ca="1"/>
        <v>0</v>
      </c>
      <c r="AS28" s="34">
        <f ca="1"/>
        <v>0</v>
      </c>
      <c r="AT28" s="34">
        <f t="shared" ca="1" si="16"/>
        <v>0</v>
      </c>
      <c r="AU28" s="33">
        <f t="shared" ca="1" si="17"/>
        <v>1</v>
      </c>
      <c r="AV28" s="21">
        <v>21</v>
      </c>
      <c r="AW28" s="6" t="e">
        <f t="shared" ca="1" si="6"/>
        <v>#N/A</v>
      </c>
      <c r="AX28" s="6" t="e">
        <f t="shared" ca="1" si="18"/>
        <v>#N/A</v>
      </c>
      <c r="AY28" s="6" t="e">
        <f t="shared" ca="1" si="7"/>
        <v>#N/A</v>
      </c>
      <c r="AZ28" s="6" t="e">
        <f t="shared" ca="1" si="19"/>
        <v>#N/A</v>
      </c>
      <c r="BA28" s="197"/>
      <c r="BB28" s="36">
        <f t="shared" si="20"/>
        <v>0.35531197432849365</v>
      </c>
      <c r="BC28" s="36">
        <f ca="1"/>
        <v>0</v>
      </c>
      <c r="BD28" s="33">
        <f t="shared" ca="1" si="21"/>
        <v>1</v>
      </c>
      <c r="BE28" s="203">
        <f ca="1"/>
        <v>0</v>
      </c>
      <c r="BF28" s="33">
        <f t="shared" ca="1" si="22"/>
        <v>1</v>
      </c>
      <c r="BG28" s="36">
        <f t="shared" si="23"/>
        <v>0.29940253070021344</v>
      </c>
      <c r="BH28" s="42">
        <f ca="1"/>
        <v>0</v>
      </c>
      <c r="BI28" s="33">
        <f t="shared" ca="1" si="24"/>
        <v>1</v>
      </c>
      <c r="BJ28" s="203">
        <f ca="1"/>
        <v>0</v>
      </c>
      <c r="BK28" s="33">
        <f t="shared" ca="1" si="25"/>
        <v>1</v>
      </c>
      <c r="BL28" s="204">
        <v>21</v>
      </c>
      <c r="BM28" s="6" t="e">
        <f t="shared" ca="1" si="8"/>
        <v>#N/A</v>
      </c>
      <c r="BN28" s="42" t="e">
        <f t="shared" ca="1" si="9"/>
        <v>#N/A</v>
      </c>
      <c r="BO28" s="6" t="e">
        <f t="shared" ca="1" si="26"/>
        <v>#N/A</v>
      </c>
      <c r="BP28" s="42" t="e">
        <f t="shared" ca="1" si="27"/>
        <v>#N/A</v>
      </c>
      <c r="BQ28" s="205">
        <v>21</v>
      </c>
      <c r="BR28" s="6" t="e">
        <f t="shared" ca="1" si="28"/>
        <v>#N/A</v>
      </c>
      <c r="BS28" s="6" t="e">
        <f ca="1">VLOOKUP(BR28,Notes!$A$12:$B$206,2,0)</f>
        <v>#N/A</v>
      </c>
      <c r="BT28" s="42" t="e">
        <f t="shared" ca="1" si="29"/>
        <v>#N/A</v>
      </c>
      <c r="BU28" s="205">
        <v>21</v>
      </c>
      <c r="BV28" s="6" t="e">
        <f t="shared" ca="1" si="30"/>
        <v>#N/A</v>
      </c>
      <c r="BW28" s="6" t="e">
        <f ca="1">VLOOKUP(BV28,Notes!$A$12:$B$206,2,0)</f>
        <v>#N/A</v>
      </c>
      <c r="BX28" s="42" t="e">
        <f t="shared" ca="1" si="10"/>
        <v>#N/A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0</v>
      </c>
      <c r="R29" s="28">
        <v>0</v>
      </c>
      <c r="S29" s="28">
        <v>-120.8634545402802</v>
      </c>
      <c r="T29" s="35">
        <f ca="1"/>
        <v>-100</v>
      </c>
      <c r="U29" s="30">
        <f ca="1"/>
        <v>0</v>
      </c>
      <c r="V29" s="31">
        <v>-1.2365391053722419</v>
      </c>
      <c r="W29" s="32">
        <f ca="1"/>
        <v>1.2365391053722419</v>
      </c>
      <c r="X29" s="28">
        <f ca="1"/>
        <v>0</v>
      </c>
      <c r="Y29" s="28">
        <f t="shared" ca="1" si="31"/>
        <v>0</v>
      </c>
      <c r="Z29" s="33">
        <f t="shared" ca="1" si="11"/>
        <v>1</v>
      </c>
      <c r="AA29" s="33">
        <f t="shared" ca="1" si="12"/>
        <v>1</v>
      </c>
      <c r="AB29" s="33">
        <f t="shared" ca="1" si="1"/>
        <v>1</v>
      </c>
      <c r="AC29" s="21">
        <v>22</v>
      </c>
      <c r="AD29" s="6" t="e">
        <f t="shared" ca="1" si="32"/>
        <v>#N/A</v>
      </c>
      <c r="AE29" s="6" t="e">
        <f t="shared" ca="1" si="13"/>
        <v>#N/A</v>
      </c>
      <c r="AF29" s="6" t="e">
        <f t="shared" ca="1" si="2"/>
        <v>#N/A</v>
      </c>
      <c r="AG29" s="6" t="e">
        <f t="shared" ca="1" si="3"/>
        <v>#N/A</v>
      </c>
      <c r="AH29" s="6" t="e">
        <f t="shared" ca="1" si="4"/>
        <v>#N/A</v>
      </c>
      <c r="AI29" s="6" t="e">
        <f t="shared" ca="1" si="5"/>
        <v>#N/A</v>
      </c>
      <c r="AJ29" s="17"/>
      <c r="AK29" s="6">
        <v>3016.7141420282951</v>
      </c>
      <c r="AL29" s="6">
        <f ca="1"/>
        <v>0</v>
      </c>
      <c r="AM29" s="6">
        <f t="shared" ca="1" si="14"/>
        <v>0</v>
      </c>
      <c r="AN29" s="6">
        <f ca="1"/>
        <v>0</v>
      </c>
      <c r="AO29" s="33">
        <f t="shared" ca="1" si="15"/>
        <v>1</v>
      </c>
      <c r="AP29" s="34">
        <f ca="1"/>
        <v>0</v>
      </c>
      <c r="AQ29" s="34">
        <f ca="1"/>
        <v>0</v>
      </c>
      <c r="AR29" s="34">
        <f ca="1"/>
        <v>0</v>
      </c>
      <c r="AS29" s="34">
        <f ca="1"/>
        <v>0</v>
      </c>
      <c r="AT29" s="34">
        <f t="shared" ca="1" si="16"/>
        <v>0</v>
      </c>
      <c r="AU29" s="33">
        <f t="shared" ca="1" si="17"/>
        <v>1</v>
      </c>
      <c r="AV29" s="21">
        <v>22</v>
      </c>
      <c r="AW29" s="6" t="e">
        <f t="shared" ca="1" si="6"/>
        <v>#N/A</v>
      </c>
      <c r="AX29" s="6" t="e">
        <f t="shared" ca="1" si="18"/>
        <v>#N/A</v>
      </c>
      <c r="AY29" s="6" t="e">
        <f t="shared" ca="1" si="7"/>
        <v>#N/A</v>
      </c>
      <c r="AZ29" s="6" t="e">
        <f t="shared" ca="1" si="19"/>
        <v>#N/A</v>
      </c>
      <c r="BA29" s="197"/>
      <c r="BB29" s="36">
        <f t="shared" si="20"/>
        <v>8.4895550343252954E-2</v>
      </c>
      <c r="BC29" s="36">
        <f ca="1"/>
        <v>0</v>
      </c>
      <c r="BD29" s="33">
        <f t="shared" ca="1" si="21"/>
        <v>1</v>
      </c>
      <c r="BE29" s="203">
        <f ca="1"/>
        <v>0</v>
      </c>
      <c r="BF29" s="33">
        <f t="shared" ca="1" si="22"/>
        <v>1</v>
      </c>
      <c r="BG29" s="36">
        <f t="shared" si="23"/>
        <v>0.11181961155763318</v>
      </c>
      <c r="BH29" s="42">
        <f ca="1"/>
        <v>0</v>
      </c>
      <c r="BI29" s="33">
        <f t="shared" ca="1" si="24"/>
        <v>1</v>
      </c>
      <c r="BJ29" s="203">
        <f ca="1"/>
        <v>0</v>
      </c>
      <c r="BK29" s="33">
        <f t="shared" ca="1" si="25"/>
        <v>1</v>
      </c>
      <c r="BL29" s="204">
        <v>22</v>
      </c>
      <c r="BM29" s="6" t="e">
        <f t="shared" ca="1" si="8"/>
        <v>#N/A</v>
      </c>
      <c r="BN29" s="42" t="e">
        <f t="shared" ca="1" si="9"/>
        <v>#N/A</v>
      </c>
      <c r="BO29" s="6" t="e">
        <f t="shared" ca="1" si="26"/>
        <v>#N/A</v>
      </c>
      <c r="BP29" s="42" t="e">
        <f t="shared" ca="1" si="27"/>
        <v>#N/A</v>
      </c>
      <c r="BQ29" s="205">
        <v>22</v>
      </c>
      <c r="BR29" s="6" t="e">
        <f t="shared" ca="1" si="28"/>
        <v>#N/A</v>
      </c>
      <c r="BS29" s="6" t="e">
        <f ca="1">VLOOKUP(BR29,Notes!$A$12:$B$206,2,0)</f>
        <v>#N/A</v>
      </c>
      <c r="BT29" s="42" t="e">
        <f t="shared" ca="1" si="29"/>
        <v>#N/A</v>
      </c>
      <c r="BU29" s="205">
        <v>22</v>
      </c>
      <c r="BV29" s="6" t="e">
        <f t="shared" ca="1" si="30"/>
        <v>#N/A</v>
      </c>
      <c r="BW29" s="6" t="e">
        <f ca="1">VLOOKUP(BV29,Notes!$A$12:$B$206,2,0)</f>
        <v>#N/A</v>
      </c>
      <c r="BX29" s="42" t="e">
        <f t="shared" ca="1" si="10"/>
        <v>#N/A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0</v>
      </c>
      <c r="R30" s="28">
        <v>0</v>
      </c>
      <c r="S30" s="28">
        <v>-1307.1031309044085</v>
      </c>
      <c r="T30" s="35">
        <f ca="1"/>
        <v>-100</v>
      </c>
      <c r="U30" s="30">
        <f ca="1"/>
        <v>0</v>
      </c>
      <c r="V30" s="31">
        <v>-2.7945764498320016</v>
      </c>
      <c r="W30" s="32">
        <f ca="1"/>
        <v>2.7945764498320016</v>
      </c>
      <c r="X30" s="28">
        <f ca="1"/>
        <v>0</v>
      </c>
      <c r="Y30" s="28">
        <f t="shared" ca="1" si="31"/>
        <v>0</v>
      </c>
      <c r="Z30" s="33">
        <f t="shared" ca="1" si="11"/>
        <v>1</v>
      </c>
      <c r="AA30" s="33">
        <f t="shared" ca="1" si="12"/>
        <v>1</v>
      </c>
      <c r="AB30" s="33">
        <f t="shared" ca="1" si="1"/>
        <v>1</v>
      </c>
      <c r="AC30" s="21">
        <v>23</v>
      </c>
      <c r="AD30" s="6" t="e">
        <f t="shared" ca="1" si="32"/>
        <v>#N/A</v>
      </c>
      <c r="AE30" s="6" t="e">
        <f t="shared" ca="1" si="13"/>
        <v>#N/A</v>
      </c>
      <c r="AF30" s="6" t="e">
        <f t="shared" ca="1" si="2"/>
        <v>#N/A</v>
      </c>
      <c r="AG30" s="6" t="e">
        <f t="shared" ca="1" si="3"/>
        <v>#N/A</v>
      </c>
      <c r="AH30" s="6" t="e">
        <f t="shared" ca="1" si="4"/>
        <v>#N/A</v>
      </c>
      <c r="AI30" s="6" t="e">
        <f t="shared" ca="1" si="5"/>
        <v>#N/A</v>
      </c>
      <c r="AJ30" s="17"/>
      <c r="AK30" s="6">
        <v>12522.307117476332</v>
      </c>
      <c r="AL30" s="6">
        <f ca="1"/>
        <v>0</v>
      </c>
      <c r="AM30" s="6">
        <f t="shared" ca="1" si="14"/>
        <v>0</v>
      </c>
      <c r="AN30" s="6">
        <f ca="1"/>
        <v>0</v>
      </c>
      <c r="AO30" s="33">
        <f t="shared" ca="1" si="15"/>
        <v>1</v>
      </c>
      <c r="AP30" s="34">
        <f ca="1"/>
        <v>0</v>
      </c>
      <c r="AQ30" s="34">
        <f ca="1"/>
        <v>0</v>
      </c>
      <c r="AR30" s="34">
        <f ca="1"/>
        <v>0</v>
      </c>
      <c r="AS30" s="34">
        <f ca="1"/>
        <v>0</v>
      </c>
      <c r="AT30" s="34">
        <f t="shared" ca="1" si="16"/>
        <v>0</v>
      </c>
      <c r="AU30" s="33">
        <f t="shared" ca="1" si="17"/>
        <v>1</v>
      </c>
      <c r="AV30" s="21">
        <v>23</v>
      </c>
      <c r="AW30" s="6" t="e">
        <f t="shared" ca="1" si="6"/>
        <v>#N/A</v>
      </c>
      <c r="AX30" s="6" t="e">
        <f t="shared" ca="1" si="18"/>
        <v>#N/A</v>
      </c>
      <c r="AY30" s="6" t="e">
        <f t="shared" ca="1" si="7"/>
        <v>#N/A</v>
      </c>
      <c r="AZ30" s="6" t="e">
        <f t="shared" ca="1" si="19"/>
        <v>#N/A</v>
      </c>
      <c r="BA30" s="197"/>
      <c r="BB30" s="36">
        <f t="shared" si="20"/>
        <v>0.35239936707778907</v>
      </c>
      <c r="BC30" s="36">
        <f ca="1"/>
        <v>0</v>
      </c>
      <c r="BD30" s="33">
        <f t="shared" ca="1" si="21"/>
        <v>1</v>
      </c>
      <c r="BE30" s="203">
        <f ca="1"/>
        <v>0</v>
      </c>
      <c r="BF30" s="33">
        <f t="shared" ca="1" si="22"/>
        <v>1</v>
      </c>
      <c r="BG30" s="36">
        <f t="shared" si="23"/>
        <v>0.50291241059313163</v>
      </c>
      <c r="BH30" s="42">
        <f ca="1"/>
        <v>0</v>
      </c>
      <c r="BI30" s="33">
        <f t="shared" ca="1" si="24"/>
        <v>1</v>
      </c>
      <c r="BJ30" s="203">
        <f ca="1"/>
        <v>0</v>
      </c>
      <c r="BK30" s="33">
        <f t="shared" ca="1" si="25"/>
        <v>1</v>
      </c>
      <c r="BL30" s="204">
        <v>23</v>
      </c>
      <c r="BM30" s="6" t="e">
        <f t="shared" ca="1" si="8"/>
        <v>#N/A</v>
      </c>
      <c r="BN30" s="42" t="e">
        <f t="shared" ca="1" si="9"/>
        <v>#N/A</v>
      </c>
      <c r="BO30" s="6" t="e">
        <f t="shared" ca="1" si="26"/>
        <v>#N/A</v>
      </c>
      <c r="BP30" s="42" t="e">
        <f t="shared" ca="1" si="27"/>
        <v>#N/A</v>
      </c>
      <c r="BQ30" s="205">
        <v>23</v>
      </c>
      <c r="BR30" s="6" t="e">
        <f t="shared" ca="1" si="28"/>
        <v>#N/A</v>
      </c>
      <c r="BS30" s="6" t="e">
        <f ca="1">VLOOKUP(BR30,Notes!$A$12:$B$206,2,0)</f>
        <v>#N/A</v>
      </c>
      <c r="BT30" s="42" t="e">
        <f t="shared" ca="1" si="29"/>
        <v>#N/A</v>
      </c>
      <c r="BU30" s="205">
        <v>23</v>
      </c>
      <c r="BV30" s="6" t="e">
        <f t="shared" ca="1" si="30"/>
        <v>#N/A</v>
      </c>
      <c r="BW30" s="6" t="e">
        <f ca="1">VLOOKUP(BV30,Notes!$A$12:$B$206,2,0)</f>
        <v>#N/A</v>
      </c>
      <c r="BX30" s="42" t="e">
        <f t="shared" ca="1" si="10"/>
        <v>#N/A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0</v>
      </c>
      <c r="R31" s="28">
        <v>0</v>
      </c>
      <c r="S31" s="28">
        <v>-2172.9748407715256</v>
      </c>
      <c r="T31" s="35">
        <f ca="1"/>
        <v>-100</v>
      </c>
      <c r="U31" s="30">
        <f ca="1"/>
        <v>0</v>
      </c>
      <c r="V31" s="31">
        <v>-1.3145480780080014</v>
      </c>
      <c r="W31" s="32">
        <f ca="1"/>
        <v>1.3145480780080014</v>
      </c>
      <c r="X31" s="28">
        <f ca="1"/>
        <v>0</v>
      </c>
      <c r="Y31" s="28">
        <f t="shared" ca="1" si="31"/>
        <v>0</v>
      </c>
      <c r="Z31" s="33">
        <f t="shared" ca="1" si="11"/>
        <v>1</v>
      </c>
      <c r="AA31" s="33">
        <f t="shared" ca="1" si="12"/>
        <v>1</v>
      </c>
      <c r="AB31" s="33">
        <f t="shared" ca="1" si="1"/>
        <v>1</v>
      </c>
      <c r="AC31" s="21">
        <v>24</v>
      </c>
      <c r="AD31" s="6" t="e">
        <f t="shared" ca="1" si="32"/>
        <v>#N/A</v>
      </c>
      <c r="AE31" s="6" t="e">
        <f t="shared" ca="1" si="13"/>
        <v>#N/A</v>
      </c>
      <c r="AF31" s="6" t="e">
        <f t="shared" ca="1" si="2"/>
        <v>#N/A</v>
      </c>
      <c r="AG31" s="6" t="e">
        <f t="shared" ca="1" si="3"/>
        <v>#N/A</v>
      </c>
      <c r="AH31" s="6" t="e">
        <f t="shared" ca="1" si="4"/>
        <v>#N/A</v>
      </c>
      <c r="AI31" s="6" t="e">
        <f t="shared" ca="1" si="5"/>
        <v>#N/A</v>
      </c>
      <c r="AJ31" s="17"/>
      <c r="AK31" s="6">
        <v>18426.285025698515</v>
      </c>
      <c r="AL31" s="6">
        <f ca="1"/>
        <v>0</v>
      </c>
      <c r="AM31" s="6">
        <f t="shared" ca="1" si="14"/>
        <v>0</v>
      </c>
      <c r="AN31" s="6">
        <f ca="1"/>
        <v>0</v>
      </c>
      <c r="AO31" s="33">
        <f t="shared" ca="1" si="15"/>
        <v>1</v>
      </c>
      <c r="AP31" s="34">
        <f ca="1"/>
        <v>0</v>
      </c>
      <c r="AQ31" s="34">
        <f ca="1"/>
        <v>0</v>
      </c>
      <c r="AR31" s="34">
        <f ca="1"/>
        <v>0</v>
      </c>
      <c r="AS31" s="34">
        <f ca="1"/>
        <v>0</v>
      </c>
      <c r="AT31" s="34">
        <f t="shared" ca="1" si="16"/>
        <v>0</v>
      </c>
      <c r="AU31" s="33">
        <f t="shared" ca="1" si="17"/>
        <v>1</v>
      </c>
      <c r="AV31" s="21">
        <v>24</v>
      </c>
      <c r="AW31" s="6" t="e">
        <f t="shared" ca="1" si="6"/>
        <v>#N/A</v>
      </c>
      <c r="AX31" s="6" t="e">
        <f t="shared" ca="1" si="18"/>
        <v>#N/A</v>
      </c>
      <c r="AY31" s="6" t="e">
        <f t="shared" ca="1" si="7"/>
        <v>#N/A</v>
      </c>
      <c r="AZ31" s="6" t="e">
        <f t="shared" ca="1" si="19"/>
        <v>#N/A</v>
      </c>
      <c r="BA31" s="197"/>
      <c r="BB31" s="36">
        <f t="shared" si="20"/>
        <v>0.51854751043350389</v>
      </c>
      <c r="BC31" s="36">
        <f ca="1"/>
        <v>0</v>
      </c>
      <c r="BD31" s="33">
        <f t="shared" ca="1" si="21"/>
        <v>1</v>
      </c>
      <c r="BE31" s="203">
        <f ca="1"/>
        <v>0</v>
      </c>
      <c r="BF31" s="33">
        <f t="shared" ca="1" si="22"/>
        <v>1</v>
      </c>
      <c r="BG31" s="36">
        <f t="shared" si="23"/>
        <v>0.75047347437731282</v>
      </c>
      <c r="BH31" s="42">
        <f ca="1"/>
        <v>0</v>
      </c>
      <c r="BI31" s="33">
        <f t="shared" ca="1" si="24"/>
        <v>1</v>
      </c>
      <c r="BJ31" s="203">
        <f ca="1"/>
        <v>0</v>
      </c>
      <c r="BK31" s="33">
        <f t="shared" ca="1" si="25"/>
        <v>1</v>
      </c>
      <c r="BL31" s="204">
        <v>24</v>
      </c>
      <c r="BM31" s="6" t="e">
        <f t="shared" ca="1" si="8"/>
        <v>#N/A</v>
      </c>
      <c r="BN31" s="42" t="e">
        <f t="shared" ca="1" si="9"/>
        <v>#N/A</v>
      </c>
      <c r="BO31" s="6" t="e">
        <f t="shared" ca="1" si="26"/>
        <v>#N/A</v>
      </c>
      <c r="BP31" s="42" t="e">
        <f t="shared" ca="1" si="27"/>
        <v>#N/A</v>
      </c>
      <c r="BQ31" s="205">
        <v>24</v>
      </c>
      <c r="BR31" s="6" t="e">
        <f t="shared" ca="1" si="28"/>
        <v>#N/A</v>
      </c>
      <c r="BS31" s="6" t="e">
        <f ca="1">VLOOKUP(BR31,Notes!$A$12:$B$206,2,0)</f>
        <v>#N/A</v>
      </c>
      <c r="BT31" s="42" t="e">
        <f t="shared" ca="1" si="29"/>
        <v>#N/A</v>
      </c>
      <c r="BU31" s="205">
        <v>24</v>
      </c>
      <c r="BV31" s="6" t="e">
        <f t="shared" ca="1" si="30"/>
        <v>#N/A</v>
      </c>
      <c r="BW31" s="6" t="e">
        <f ca="1">VLOOKUP(BV31,Notes!$A$12:$B$206,2,0)</f>
        <v>#N/A</v>
      </c>
      <c r="BX31" s="42" t="e">
        <f t="shared" ca="1" si="10"/>
        <v>#N/A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0</v>
      </c>
      <c r="R32" s="28">
        <v>0</v>
      </c>
      <c r="S32" s="28">
        <v>-738.78262631385576</v>
      </c>
      <c r="T32" s="35">
        <f ca="1"/>
        <v>-100</v>
      </c>
      <c r="U32" s="30">
        <f ca="1"/>
        <v>0</v>
      </c>
      <c r="V32" s="31">
        <v>-1.5142859621168965</v>
      </c>
      <c r="W32" s="32">
        <f ca="1"/>
        <v>1.5142859621168965</v>
      </c>
      <c r="X32" s="28">
        <f ca="1"/>
        <v>0</v>
      </c>
      <c r="Y32" s="28">
        <f t="shared" ca="1" si="31"/>
        <v>0</v>
      </c>
      <c r="Z32" s="33">
        <f t="shared" ca="1" si="11"/>
        <v>1</v>
      </c>
      <c r="AA32" s="33">
        <f t="shared" ca="1" si="12"/>
        <v>1</v>
      </c>
      <c r="AB32" s="33">
        <f t="shared" ca="1" si="1"/>
        <v>1</v>
      </c>
      <c r="AC32" s="21">
        <v>25</v>
      </c>
      <c r="AD32" s="6" t="e">
        <f t="shared" ca="1" si="32"/>
        <v>#N/A</v>
      </c>
      <c r="AE32" s="6" t="e">
        <f t="shared" ca="1" si="13"/>
        <v>#N/A</v>
      </c>
      <c r="AF32" s="6" t="e">
        <f t="shared" ca="1" si="2"/>
        <v>#N/A</v>
      </c>
      <c r="AG32" s="6" t="e">
        <f t="shared" ca="1" si="3"/>
        <v>#N/A</v>
      </c>
      <c r="AH32" s="6" t="e">
        <f t="shared" ca="1" si="4"/>
        <v>#N/A</v>
      </c>
      <c r="AI32" s="6" t="e">
        <f t="shared" ca="1" si="5"/>
        <v>#N/A</v>
      </c>
      <c r="AJ32" s="17"/>
      <c r="AK32" s="6">
        <v>8917.4891927943318</v>
      </c>
      <c r="AL32" s="6">
        <f ca="1"/>
        <v>0</v>
      </c>
      <c r="AM32" s="6">
        <f t="shared" ca="1" si="14"/>
        <v>0</v>
      </c>
      <c r="AN32" s="6">
        <f ca="1"/>
        <v>0</v>
      </c>
      <c r="AO32" s="33">
        <f t="shared" ca="1" si="15"/>
        <v>1</v>
      </c>
      <c r="AP32" s="34">
        <f ca="1"/>
        <v>0</v>
      </c>
      <c r="AQ32" s="34">
        <f ca="1"/>
        <v>0</v>
      </c>
      <c r="AR32" s="34">
        <f ca="1"/>
        <v>0</v>
      </c>
      <c r="AS32" s="34">
        <f ca="1"/>
        <v>0</v>
      </c>
      <c r="AT32" s="34">
        <f t="shared" ca="1" si="16"/>
        <v>0</v>
      </c>
      <c r="AU32" s="33">
        <f t="shared" ca="1" si="17"/>
        <v>1</v>
      </c>
      <c r="AV32" s="21">
        <v>25</v>
      </c>
      <c r="AW32" s="6" t="e">
        <f t="shared" ca="1" si="6"/>
        <v>#N/A</v>
      </c>
      <c r="AX32" s="6" t="e">
        <f t="shared" ca="1" si="18"/>
        <v>#N/A</v>
      </c>
      <c r="AY32" s="6" t="e">
        <f t="shared" ca="1" si="7"/>
        <v>#N/A</v>
      </c>
      <c r="AZ32" s="6" t="e">
        <f t="shared" ca="1" si="19"/>
        <v>#N/A</v>
      </c>
      <c r="BA32" s="197"/>
      <c r="BB32" s="36">
        <f t="shared" si="20"/>
        <v>0.25095355975401679</v>
      </c>
      <c r="BC32" s="36">
        <f ca="1"/>
        <v>0</v>
      </c>
      <c r="BD32" s="33">
        <f t="shared" ca="1" si="21"/>
        <v>1</v>
      </c>
      <c r="BE32" s="203">
        <f ca="1"/>
        <v>0</v>
      </c>
      <c r="BF32" s="33">
        <f t="shared" ca="1" si="22"/>
        <v>1</v>
      </c>
      <c r="BG32" s="36">
        <f t="shared" si="23"/>
        <v>0.12556892512238868</v>
      </c>
      <c r="BH32" s="42">
        <f ca="1"/>
        <v>0</v>
      </c>
      <c r="BI32" s="33">
        <f t="shared" ca="1" si="24"/>
        <v>1</v>
      </c>
      <c r="BJ32" s="203">
        <f ca="1"/>
        <v>0</v>
      </c>
      <c r="BK32" s="33">
        <f t="shared" ca="1" si="25"/>
        <v>1</v>
      </c>
      <c r="BL32" s="204">
        <v>25</v>
      </c>
      <c r="BM32" s="6" t="e">
        <f t="shared" ca="1" si="8"/>
        <v>#N/A</v>
      </c>
      <c r="BN32" s="42" t="e">
        <f t="shared" ca="1" si="9"/>
        <v>#N/A</v>
      </c>
      <c r="BO32" s="6" t="e">
        <f t="shared" ca="1" si="26"/>
        <v>#N/A</v>
      </c>
      <c r="BP32" s="42" t="e">
        <f t="shared" ca="1" si="27"/>
        <v>#N/A</v>
      </c>
      <c r="BQ32" s="205">
        <v>25</v>
      </c>
      <c r="BR32" s="6" t="e">
        <f t="shared" ca="1" si="28"/>
        <v>#N/A</v>
      </c>
      <c r="BS32" s="6" t="e">
        <f ca="1">VLOOKUP(BR32,Notes!$A$12:$B$206,2,0)</f>
        <v>#N/A</v>
      </c>
      <c r="BT32" s="42" t="e">
        <f t="shared" ca="1" si="29"/>
        <v>#N/A</v>
      </c>
      <c r="BU32" s="205">
        <v>25</v>
      </c>
      <c r="BV32" s="6" t="e">
        <f t="shared" ca="1" si="30"/>
        <v>#N/A</v>
      </c>
      <c r="BW32" s="6" t="e">
        <f ca="1">VLOOKUP(BV32,Notes!$A$12:$B$206,2,0)</f>
        <v>#N/A</v>
      </c>
      <c r="BX32" s="42" t="e">
        <f t="shared" ca="1" si="10"/>
        <v>#N/A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0</v>
      </c>
      <c r="R33" s="28">
        <v>0</v>
      </c>
      <c r="S33" s="28">
        <v>-4170.5884891305677</v>
      </c>
      <c r="T33" s="35">
        <f ca="1"/>
        <v>-100</v>
      </c>
      <c r="U33" s="30">
        <f ca="1"/>
        <v>0</v>
      </c>
      <c r="V33" s="31">
        <v>-4.4276059633621214</v>
      </c>
      <c r="W33" s="32">
        <f ca="1"/>
        <v>4.4276059633621214</v>
      </c>
      <c r="X33" s="28">
        <f ca="1"/>
        <v>0</v>
      </c>
      <c r="Y33" s="28">
        <f t="shared" ca="1" si="31"/>
        <v>0</v>
      </c>
      <c r="Z33" s="33">
        <f t="shared" ca="1" si="11"/>
        <v>1</v>
      </c>
      <c r="AA33" s="33">
        <f t="shared" ca="1" si="12"/>
        <v>1</v>
      </c>
      <c r="AB33" s="33">
        <f t="shared" ca="1" si="1"/>
        <v>1</v>
      </c>
      <c r="AC33" s="21">
        <v>26</v>
      </c>
      <c r="AD33" s="6" t="e">
        <f t="shared" ca="1" si="32"/>
        <v>#N/A</v>
      </c>
      <c r="AE33" s="6" t="e">
        <f t="shared" ca="1" si="13"/>
        <v>#N/A</v>
      </c>
      <c r="AF33" s="6" t="e">
        <f t="shared" ca="1" si="2"/>
        <v>#N/A</v>
      </c>
      <c r="AG33" s="6" t="e">
        <f t="shared" ca="1" si="3"/>
        <v>#N/A</v>
      </c>
      <c r="AH33" s="6" t="e">
        <f t="shared" ca="1" si="4"/>
        <v>#N/A</v>
      </c>
      <c r="AI33" s="6" t="e">
        <f t="shared" ca="1" si="5"/>
        <v>#N/A</v>
      </c>
      <c r="AJ33" s="17"/>
      <c r="AK33" s="6">
        <v>26550.897184613448</v>
      </c>
      <c r="AL33" s="6">
        <f ca="1"/>
        <v>0</v>
      </c>
      <c r="AM33" s="6">
        <f t="shared" ca="1" si="14"/>
        <v>0</v>
      </c>
      <c r="AN33" s="6">
        <f ca="1"/>
        <v>0</v>
      </c>
      <c r="AO33" s="33">
        <f t="shared" ca="1" si="15"/>
        <v>1</v>
      </c>
      <c r="AP33" s="34">
        <f ca="1"/>
        <v>0</v>
      </c>
      <c r="AQ33" s="34">
        <f ca="1"/>
        <v>0</v>
      </c>
      <c r="AR33" s="34">
        <f ca="1"/>
        <v>0</v>
      </c>
      <c r="AS33" s="34">
        <f ca="1"/>
        <v>0</v>
      </c>
      <c r="AT33" s="34">
        <f t="shared" ca="1" si="16"/>
        <v>0</v>
      </c>
      <c r="AU33" s="33">
        <f t="shared" ca="1" si="17"/>
        <v>1</v>
      </c>
      <c r="AV33" s="21">
        <v>26</v>
      </c>
      <c r="AW33" s="6" t="e">
        <f t="shared" ca="1" si="6"/>
        <v>#N/A</v>
      </c>
      <c r="AX33" s="6" t="e">
        <f t="shared" ca="1" si="18"/>
        <v>#N/A</v>
      </c>
      <c r="AY33" s="6" t="e">
        <f t="shared" ca="1" si="7"/>
        <v>#N/A</v>
      </c>
      <c r="AZ33" s="6" t="e">
        <f t="shared" ca="1" si="19"/>
        <v>#N/A</v>
      </c>
      <c r="BA33" s="197"/>
      <c r="BB33" s="36">
        <f t="shared" si="20"/>
        <v>0.74718813996720479</v>
      </c>
      <c r="BC33" s="36">
        <f ca="1"/>
        <v>0</v>
      </c>
      <c r="BD33" s="33">
        <f t="shared" ca="1" si="21"/>
        <v>1</v>
      </c>
      <c r="BE33" s="203">
        <f ca="1"/>
        <v>0</v>
      </c>
      <c r="BF33" s="33">
        <f t="shared" ca="1" si="22"/>
        <v>1</v>
      </c>
      <c r="BG33" s="36">
        <f t="shared" si="23"/>
        <v>1.1222338006142321</v>
      </c>
      <c r="BH33" s="42">
        <f ca="1"/>
        <v>0</v>
      </c>
      <c r="BI33" s="33">
        <f t="shared" ca="1" si="24"/>
        <v>1</v>
      </c>
      <c r="BJ33" s="203">
        <f ca="1"/>
        <v>0</v>
      </c>
      <c r="BK33" s="33">
        <f t="shared" ca="1" si="25"/>
        <v>1</v>
      </c>
      <c r="BL33" s="204">
        <v>26</v>
      </c>
      <c r="BM33" s="6" t="e">
        <f t="shared" ca="1" si="8"/>
        <v>#N/A</v>
      </c>
      <c r="BN33" s="42" t="e">
        <f t="shared" ca="1" si="9"/>
        <v>#N/A</v>
      </c>
      <c r="BO33" s="6" t="e">
        <f t="shared" ca="1" si="26"/>
        <v>#N/A</v>
      </c>
      <c r="BP33" s="42" t="e">
        <f t="shared" ca="1" si="27"/>
        <v>#N/A</v>
      </c>
      <c r="BQ33" s="205">
        <v>26</v>
      </c>
      <c r="BR33" s="6" t="e">
        <f t="shared" ca="1" si="28"/>
        <v>#N/A</v>
      </c>
      <c r="BS33" s="6" t="e">
        <f ca="1">VLOOKUP(BR33,Notes!$A$12:$B$206,2,0)</f>
        <v>#N/A</v>
      </c>
      <c r="BT33" s="42" t="e">
        <f t="shared" ca="1" si="29"/>
        <v>#N/A</v>
      </c>
      <c r="BU33" s="205">
        <v>26</v>
      </c>
      <c r="BV33" s="6" t="e">
        <f t="shared" ca="1" si="30"/>
        <v>#N/A</v>
      </c>
      <c r="BW33" s="6" t="e">
        <f ca="1">VLOOKUP(BV33,Notes!$A$12:$B$206,2,0)</f>
        <v>#N/A</v>
      </c>
      <c r="BX33" s="42" t="e">
        <f t="shared" ca="1" si="10"/>
        <v>#N/A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0</v>
      </c>
      <c r="R34" s="28">
        <v>0</v>
      </c>
      <c r="S34" s="28">
        <v>-1960.7048986886546</v>
      </c>
      <c r="T34" s="35">
        <f ca="1"/>
        <v>-100</v>
      </c>
      <c r="U34" s="30">
        <f ca="1"/>
        <v>0</v>
      </c>
      <c r="V34" s="31">
        <v>-2.0337336967038233</v>
      </c>
      <c r="W34" s="32">
        <f ca="1"/>
        <v>2.0337336967038233</v>
      </c>
      <c r="X34" s="28">
        <f ca="1"/>
        <v>0</v>
      </c>
      <c r="Y34" s="28">
        <f t="shared" ca="1" si="31"/>
        <v>0</v>
      </c>
      <c r="Z34" s="33">
        <f t="shared" ca="1" si="11"/>
        <v>1</v>
      </c>
      <c r="AA34" s="33">
        <f t="shared" ca="1" si="12"/>
        <v>1</v>
      </c>
      <c r="AB34" s="33">
        <f t="shared" ca="1" si="1"/>
        <v>1</v>
      </c>
      <c r="AC34" s="21">
        <v>27</v>
      </c>
      <c r="AD34" s="6" t="e">
        <f t="shared" ca="1" si="32"/>
        <v>#N/A</v>
      </c>
      <c r="AE34" s="6" t="e">
        <f t="shared" ca="1" si="13"/>
        <v>#N/A</v>
      </c>
      <c r="AF34" s="6" t="e">
        <f t="shared" ca="1" si="2"/>
        <v>#N/A</v>
      </c>
      <c r="AG34" s="6" t="e">
        <f t="shared" ca="1" si="3"/>
        <v>#N/A</v>
      </c>
      <c r="AH34" s="6" t="e">
        <f t="shared" ca="1" si="4"/>
        <v>#N/A</v>
      </c>
      <c r="AI34" s="6" t="e">
        <f t="shared" ca="1" si="5"/>
        <v>#N/A</v>
      </c>
      <c r="AJ34" s="17"/>
      <c r="AK34" s="6">
        <v>31420.028224180081</v>
      </c>
      <c r="AL34" s="6">
        <f ca="1"/>
        <v>0</v>
      </c>
      <c r="AM34" s="6">
        <f t="shared" ca="1" si="14"/>
        <v>0</v>
      </c>
      <c r="AN34" s="6">
        <f ca="1"/>
        <v>0</v>
      </c>
      <c r="AO34" s="33">
        <f t="shared" ca="1" si="15"/>
        <v>1</v>
      </c>
      <c r="AP34" s="34">
        <f ca="1"/>
        <v>0</v>
      </c>
      <c r="AQ34" s="34">
        <f ca="1"/>
        <v>0</v>
      </c>
      <c r="AR34" s="34">
        <f ca="1"/>
        <v>0</v>
      </c>
      <c r="AS34" s="34">
        <f ca="1"/>
        <v>0</v>
      </c>
      <c r="AT34" s="34">
        <f t="shared" ca="1" si="16"/>
        <v>0</v>
      </c>
      <c r="AU34" s="33">
        <f t="shared" ca="1" si="17"/>
        <v>1</v>
      </c>
      <c r="AV34" s="21">
        <v>27</v>
      </c>
      <c r="AW34" s="6" t="e">
        <f t="shared" ca="1" si="6"/>
        <v>#N/A</v>
      </c>
      <c r="AX34" s="6" t="e">
        <f t="shared" ca="1" si="18"/>
        <v>#N/A</v>
      </c>
      <c r="AY34" s="6" t="e">
        <f t="shared" ca="1" si="7"/>
        <v>#N/A</v>
      </c>
      <c r="AZ34" s="6" t="e">
        <f t="shared" ca="1" si="19"/>
        <v>#N/A</v>
      </c>
      <c r="BA34" s="197"/>
      <c r="BB34" s="36">
        <f t="shared" si="20"/>
        <v>0.88421390370744957</v>
      </c>
      <c r="BC34" s="36">
        <f ca="1"/>
        <v>0</v>
      </c>
      <c r="BD34" s="33">
        <f t="shared" ca="1" si="21"/>
        <v>1</v>
      </c>
      <c r="BE34" s="203">
        <f ca="1"/>
        <v>0</v>
      </c>
      <c r="BF34" s="33">
        <f t="shared" ca="1" si="22"/>
        <v>1</v>
      </c>
      <c r="BG34" s="36">
        <f t="shared" si="23"/>
        <v>0.73079717547548551</v>
      </c>
      <c r="BH34" s="42">
        <f ca="1"/>
        <v>0</v>
      </c>
      <c r="BI34" s="33">
        <f t="shared" ca="1" si="24"/>
        <v>1</v>
      </c>
      <c r="BJ34" s="203">
        <f ca="1"/>
        <v>0</v>
      </c>
      <c r="BK34" s="33">
        <f t="shared" ca="1" si="25"/>
        <v>1</v>
      </c>
      <c r="BL34" s="204">
        <v>27</v>
      </c>
      <c r="BM34" s="6" t="e">
        <f t="shared" ca="1" si="8"/>
        <v>#N/A</v>
      </c>
      <c r="BN34" s="42" t="e">
        <f t="shared" ca="1" si="9"/>
        <v>#N/A</v>
      </c>
      <c r="BO34" s="6" t="e">
        <f t="shared" ca="1" si="26"/>
        <v>#N/A</v>
      </c>
      <c r="BP34" s="42" t="e">
        <f t="shared" ca="1" si="27"/>
        <v>#N/A</v>
      </c>
      <c r="BQ34" s="205">
        <v>27</v>
      </c>
      <c r="BR34" s="6" t="e">
        <f t="shared" ca="1" si="28"/>
        <v>#N/A</v>
      </c>
      <c r="BS34" s="6" t="e">
        <f ca="1">VLOOKUP(BR34,Notes!$A$12:$B$206,2,0)</f>
        <v>#N/A</v>
      </c>
      <c r="BT34" s="42" t="e">
        <f t="shared" ca="1" si="29"/>
        <v>#N/A</v>
      </c>
      <c r="BU34" s="205">
        <v>27</v>
      </c>
      <c r="BV34" s="6" t="e">
        <f t="shared" ca="1" si="30"/>
        <v>#N/A</v>
      </c>
      <c r="BW34" s="6" t="e">
        <f ca="1">VLOOKUP(BV34,Notes!$A$12:$B$206,2,0)</f>
        <v>#N/A</v>
      </c>
      <c r="BX34" s="42" t="e">
        <f t="shared" ca="1" si="10"/>
        <v>#N/A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0</v>
      </c>
      <c r="R35" s="28">
        <v>0</v>
      </c>
      <c r="S35" s="28">
        <v>-1036.8984205210088</v>
      </c>
      <c r="T35" s="35">
        <f ca="1"/>
        <v>-100</v>
      </c>
      <c r="U35" s="30">
        <f ca="1"/>
        <v>0</v>
      </c>
      <c r="V35" s="31">
        <v>-2.0663973939867679</v>
      </c>
      <c r="W35" s="32">
        <f ca="1"/>
        <v>2.0663973939867679</v>
      </c>
      <c r="X35" s="28">
        <f ca="1"/>
        <v>0</v>
      </c>
      <c r="Y35" s="28">
        <f t="shared" ca="1" si="31"/>
        <v>0</v>
      </c>
      <c r="Z35" s="33">
        <f t="shared" ca="1" si="11"/>
        <v>1</v>
      </c>
      <c r="AA35" s="33">
        <f t="shared" ca="1" si="12"/>
        <v>1</v>
      </c>
      <c r="AB35" s="33">
        <f t="shared" ca="1" si="1"/>
        <v>1</v>
      </c>
      <c r="AC35" s="21">
        <v>28</v>
      </c>
      <c r="AD35" s="6" t="e">
        <f t="shared" ca="1" si="32"/>
        <v>#N/A</v>
      </c>
      <c r="AE35" s="6" t="e">
        <f t="shared" ca="1" si="13"/>
        <v>#N/A</v>
      </c>
      <c r="AF35" s="6" t="e">
        <f t="shared" ca="1" si="2"/>
        <v>#N/A</v>
      </c>
      <c r="AG35" s="6" t="e">
        <f t="shared" ca="1" si="3"/>
        <v>#N/A</v>
      </c>
      <c r="AH35" s="6" t="e">
        <f t="shared" ca="1" si="4"/>
        <v>#N/A</v>
      </c>
      <c r="AI35" s="6" t="e">
        <f t="shared" ca="1" si="5"/>
        <v>#N/A</v>
      </c>
      <c r="AJ35" s="17"/>
      <c r="AK35" s="6">
        <v>7488.4574357530018</v>
      </c>
      <c r="AL35" s="6">
        <f ca="1"/>
        <v>0</v>
      </c>
      <c r="AM35" s="6">
        <f t="shared" ca="1" si="14"/>
        <v>0</v>
      </c>
      <c r="AN35" s="6">
        <f ca="1"/>
        <v>0</v>
      </c>
      <c r="AO35" s="33">
        <f t="shared" ca="1" si="15"/>
        <v>1</v>
      </c>
      <c r="AP35" s="34">
        <f ca="1"/>
        <v>0</v>
      </c>
      <c r="AQ35" s="34">
        <f ca="1"/>
        <v>0</v>
      </c>
      <c r="AR35" s="34">
        <f ca="1"/>
        <v>0</v>
      </c>
      <c r="AS35" s="34">
        <f ca="1"/>
        <v>0</v>
      </c>
      <c r="AT35" s="34">
        <f t="shared" ca="1" si="16"/>
        <v>0</v>
      </c>
      <c r="AU35" s="33">
        <f t="shared" ca="1" si="17"/>
        <v>1</v>
      </c>
      <c r="AV35" s="21">
        <v>28</v>
      </c>
      <c r="AW35" s="6" t="e">
        <f t="shared" ca="1" si="6"/>
        <v>#N/A</v>
      </c>
      <c r="AX35" s="6" t="e">
        <f t="shared" ca="1" si="18"/>
        <v>#N/A</v>
      </c>
      <c r="AY35" s="6" t="e">
        <f t="shared" ca="1" si="7"/>
        <v>#N/A</v>
      </c>
      <c r="AZ35" s="6" t="e">
        <f t="shared" ca="1" si="19"/>
        <v>#N/A</v>
      </c>
      <c r="BA35" s="197"/>
      <c r="BB35" s="36">
        <f t="shared" si="20"/>
        <v>0.21073813603129024</v>
      </c>
      <c r="BC35" s="36">
        <f ca="1"/>
        <v>0</v>
      </c>
      <c r="BD35" s="33">
        <f t="shared" ca="1" si="21"/>
        <v>1</v>
      </c>
      <c r="BE35" s="203">
        <f ca="1"/>
        <v>0</v>
      </c>
      <c r="BF35" s="33">
        <f t="shared" ca="1" si="22"/>
        <v>1</v>
      </c>
      <c r="BG35" s="36">
        <f t="shared" si="23"/>
        <v>0.20956605537966067</v>
      </c>
      <c r="BH35" s="42">
        <f ca="1"/>
        <v>0</v>
      </c>
      <c r="BI35" s="33">
        <f t="shared" ca="1" si="24"/>
        <v>1</v>
      </c>
      <c r="BJ35" s="203">
        <f ca="1"/>
        <v>0</v>
      </c>
      <c r="BK35" s="33">
        <f t="shared" ca="1" si="25"/>
        <v>1</v>
      </c>
      <c r="BL35" s="204">
        <v>28</v>
      </c>
      <c r="BM35" s="6" t="e">
        <f t="shared" ca="1" si="8"/>
        <v>#N/A</v>
      </c>
      <c r="BN35" s="42" t="e">
        <f t="shared" ca="1" si="9"/>
        <v>#N/A</v>
      </c>
      <c r="BO35" s="6" t="e">
        <f t="shared" ca="1" si="26"/>
        <v>#N/A</v>
      </c>
      <c r="BP35" s="42" t="e">
        <f t="shared" ca="1" si="27"/>
        <v>#N/A</v>
      </c>
      <c r="BQ35" s="205">
        <v>28</v>
      </c>
      <c r="BR35" s="6" t="e">
        <f t="shared" ca="1" si="28"/>
        <v>#N/A</v>
      </c>
      <c r="BS35" s="6" t="e">
        <f ca="1">VLOOKUP(BR35,Notes!$A$12:$B$206,2,0)</f>
        <v>#N/A</v>
      </c>
      <c r="BT35" s="42" t="e">
        <f t="shared" ca="1" si="29"/>
        <v>#N/A</v>
      </c>
      <c r="BU35" s="205">
        <v>28</v>
      </c>
      <c r="BV35" s="6" t="e">
        <f t="shared" ca="1" si="30"/>
        <v>#N/A</v>
      </c>
      <c r="BW35" s="6" t="e">
        <f ca="1">VLOOKUP(BV35,Notes!$A$12:$B$206,2,0)</f>
        <v>#N/A</v>
      </c>
      <c r="BX35" s="42" t="e">
        <f t="shared" ca="1" si="10"/>
        <v>#N/A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0</v>
      </c>
      <c r="R36" s="28">
        <v>0</v>
      </c>
      <c r="S36" s="28">
        <v>-584.15871873208778</v>
      </c>
      <c r="T36" s="35">
        <f ca="1"/>
        <v>-100</v>
      </c>
      <c r="U36" s="30">
        <f ca="1"/>
        <v>0</v>
      </c>
      <c r="V36" s="31">
        <v>-4.1559949298652796</v>
      </c>
      <c r="W36" s="32">
        <f ca="1"/>
        <v>4.1559949298652796</v>
      </c>
      <c r="X36" s="28">
        <f ca="1"/>
        <v>0</v>
      </c>
      <c r="Y36" s="28">
        <f t="shared" ca="1" si="31"/>
        <v>0</v>
      </c>
      <c r="Z36" s="33">
        <f t="shared" ca="1" si="11"/>
        <v>1</v>
      </c>
      <c r="AA36" s="33">
        <f t="shared" ca="1" si="12"/>
        <v>1</v>
      </c>
      <c r="AB36" s="33">
        <f t="shared" ca="1" si="1"/>
        <v>1</v>
      </c>
      <c r="AC36" s="21">
        <v>29</v>
      </c>
      <c r="AD36" s="6" t="e">
        <f t="shared" ca="1" si="32"/>
        <v>#N/A</v>
      </c>
      <c r="AE36" s="6" t="e">
        <f t="shared" ca="1" si="13"/>
        <v>#N/A</v>
      </c>
      <c r="AF36" s="6" t="e">
        <f t="shared" ca="1" si="2"/>
        <v>#N/A</v>
      </c>
      <c r="AG36" s="6" t="e">
        <f t="shared" ca="1" si="3"/>
        <v>#N/A</v>
      </c>
      <c r="AH36" s="6" t="e">
        <f t="shared" ca="1" si="4"/>
        <v>#N/A</v>
      </c>
      <c r="AI36" s="6" t="e">
        <f t="shared" ca="1" si="5"/>
        <v>#N/A</v>
      </c>
      <c r="AJ36" s="17"/>
      <c r="AK36" s="6">
        <v>4004.303818894839</v>
      </c>
      <c r="AL36" s="6">
        <f ca="1"/>
        <v>0</v>
      </c>
      <c r="AM36" s="6">
        <f t="shared" ca="1" si="14"/>
        <v>0</v>
      </c>
      <c r="AN36" s="6">
        <f ca="1"/>
        <v>0</v>
      </c>
      <c r="AO36" s="33">
        <f t="shared" ca="1" si="15"/>
        <v>1</v>
      </c>
      <c r="AP36" s="34">
        <f ca="1"/>
        <v>0</v>
      </c>
      <c r="AQ36" s="34">
        <f ca="1"/>
        <v>0</v>
      </c>
      <c r="AR36" s="34">
        <f ca="1"/>
        <v>0</v>
      </c>
      <c r="AS36" s="34">
        <f ca="1"/>
        <v>0</v>
      </c>
      <c r="AT36" s="34">
        <f t="shared" ca="1" si="16"/>
        <v>0</v>
      </c>
      <c r="AU36" s="33">
        <f t="shared" ca="1" si="17"/>
        <v>1</v>
      </c>
      <c r="AV36" s="21">
        <v>29</v>
      </c>
      <c r="AW36" s="6" t="e">
        <f t="shared" ca="1" si="6"/>
        <v>#N/A</v>
      </c>
      <c r="AX36" s="6" t="e">
        <f t="shared" ca="1" si="18"/>
        <v>#N/A</v>
      </c>
      <c r="AY36" s="6" t="e">
        <f t="shared" ca="1" si="7"/>
        <v>#N/A</v>
      </c>
      <c r="AZ36" s="6" t="e">
        <f t="shared" ca="1" si="19"/>
        <v>#N/A</v>
      </c>
      <c r="BA36" s="197"/>
      <c r="BB36" s="36">
        <f t="shared" si="20"/>
        <v>0.11268803089778412</v>
      </c>
      <c r="BC36" s="36">
        <f ca="1"/>
        <v>0</v>
      </c>
      <c r="BD36" s="33">
        <f t="shared" ca="1" si="21"/>
        <v>1</v>
      </c>
      <c r="BE36" s="203">
        <f ca="1"/>
        <v>0</v>
      </c>
      <c r="BF36" s="33">
        <f t="shared" ca="1" si="22"/>
        <v>1</v>
      </c>
      <c r="BG36" s="36">
        <f t="shared" si="23"/>
        <v>3.355718875655421E-2</v>
      </c>
      <c r="BH36" s="42">
        <f ca="1"/>
        <v>0</v>
      </c>
      <c r="BI36" s="33">
        <f t="shared" ca="1" si="24"/>
        <v>1</v>
      </c>
      <c r="BJ36" s="203">
        <f ca="1"/>
        <v>0</v>
      </c>
      <c r="BK36" s="33">
        <f t="shared" ca="1" si="25"/>
        <v>1</v>
      </c>
      <c r="BL36" s="204">
        <v>29</v>
      </c>
      <c r="BM36" s="6" t="e">
        <f t="shared" ca="1" si="8"/>
        <v>#N/A</v>
      </c>
      <c r="BN36" s="42" t="e">
        <f t="shared" ca="1" si="9"/>
        <v>#N/A</v>
      </c>
      <c r="BO36" s="6" t="e">
        <f t="shared" ca="1" si="26"/>
        <v>#N/A</v>
      </c>
      <c r="BP36" s="42" t="e">
        <f t="shared" ca="1" si="27"/>
        <v>#N/A</v>
      </c>
      <c r="BQ36" s="205">
        <v>29</v>
      </c>
      <c r="BR36" s="6" t="e">
        <f t="shared" ca="1" si="28"/>
        <v>#N/A</v>
      </c>
      <c r="BS36" s="6" t="e">
        <f ca="1">VLOOKUP(BR36,Notes!$A$12:$B$206,2,0)</f>
        <v>#N/A</v>
      </c>
      <c r="BT36" s="42" t="e">
        <f t="shared" ca="1" si="29"/>
        <v>#N/A</v>
      </c>
      <c r="BU36" s="205">
        <v>29</v>
      </c>
      <c r="BV36" s="6" t="e">
        <f t="shared" ca="1" si="30"/>
        <v>#N/A</v>
      </c>
      <c r="BW36" s="6" t="e">
        <f ca="1">VLOOKUP(BV36,Notes!$A$12:$B$206,2,0)</f>
        <v>#N/A</v>
      </c>
      <c r="BX36" s="42" t="e">
        <f t="shared" ca="1" si="10"/>
        <v>#N/A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0</v>
      </c>
      <c r="R37" s="28">
        <v>0</v>
      </c>
      <c r="S37" s="28">
        <v>-58.649254183031161</v>
      </c>
      <c r="T37" s="35">
        <f ca="1"/>
        <v>-100</v>
      </c>
      <c r="U37" s="30">
        <f ca="1"/>
        <v>0</v>
      </c>
      <c r="V37" s="31">
        <v>-0.61210969579695163</v>
      </c>
      <c r="W37" s="32">
        <f ca="1"/>
        <v>0.61210969579695163</v>
      </c>
      <c r="X37" s="28">
        <f ca="1"/>
        <v>0</v>
      </c>
      <c r="Y37" s="28">
        <f t="shared" ca="1" si="31"/>
        <v>0</v>
      </c>
      <c r="Z37" s="33">
        <f t="shared" ca="1" si="11"/>
        <v>1</v>
      </c>
      <c r="AA37" s="33">
        <f t="shared" ca="1" si="12"/>
        <v>1</v>
      </c>
      <c r="AB37" s="33">
        <f t="shared" ca="1" si="1"/>
        <v>1</v>
      </c>
      <c r="AC37" s="21">
        <v>30</v>
      </c>
      <c r="AD37" s="6" t="e">
        <f t="shared" ca="1" si="32"/>
        <v>#N/A</v>
      </c>
      <c r="AE37" s="6" t="e">
        <f t="shared" ca="1" si="13"/>
        <v>#N/A</v>
      </c>
      <c r="AF37" s="6" t="e">
        <f t="shared" ca="1" si="2"/>
        <v>#N/A</v>
      </c>
      <c r="AG37" s="6" t="e">
        <f t="shared" ca="1" si="3"/>
        <v>#N/A</v>
      </c>
      <c r="AH37" s="6" t="e">
        <f t="shared" ca="1" si="4"/>
        <v>#N/A</v>
      </c>
      <c r="AI37" s="6" t="e">
        <f t="shared" ca="1" si="5"/>
        <v>#N/A</v>
      </c>
      <c r="AJ37" s="17"/>
      <c r="AK37" s="6">
        <v>3260.8015679417335</v>
      </c>
      <c r="AL37" s="6">
        <f ca="1"/>
        <v>0</v>
      </c>
      <c r="AM37" s="6">
        <f t="shared" ca="1" si="14"/>
        <v>0</v>
      </c>
      <c r="AN37" s="6">
        <f ca="1"/>
        <v>0</v>
      </c>
      <c r="AO37" s="33">
        <f t="shared" ca="1" si="15"/>
        <v>1</v>
      </c>
      <c r="AP37" s="34">
        <f ca="1"/>
        <v>0</v>
      </c>
      <c r="AQ37" s="34">
        <f ca="1"/>
        <v>0</v>
      </c>
      <c r="AR37" s="34">
        <f ca="1"/>
        <v>0</v>
      </c>
      <c r="AS37" s="34">
        <f ca="1"/>
        <v>0</v>
      </c>
      <c r="AT37" s="34">
        <f t="shared" ca="1" si="16"/>
        <v>0</v>
      </c>
      <c r="AU37" s="33">
        <f t="shared" ca="1" si="17"/>
        <v>1</v>
      </c>
      <c r="AV37" s="21">
        <v>30</v>
      </c>
      <c r="AW37" s="6" t="e">
        <f t="shared" ca="1" si="6"/>
        <v>#N/A</v>
      </c>
      <c r="AX37" s="6" t="e">
        <f t="shared" ca="1" si="18"/>
        <v>#N/A</v>
      </c>
      <c r="AY37" s="6" t="e">
        <f t="shared" ca="1" si="7"/>
        <v>#N/A</v>
      </c>
      <c r="AZ37" s="6" t="e">
        <f t="shared" ca="1" si="19"/>
        <v>#N/A</v>
      </c>
      <c r="BA37" s="197"/>
      <c r="BB37" s="36">
        <f t="shared" si="20"/>
        <v>9.1764592413263887E-2</v>
      </c>
      <c r="BC37" s="36">
        <f ca="1"/>
        <v>0</v>
      </c>
      <c r="BD37" s="33">
        <f t="shared" ca="1" si="21"/>
        <v>1</v>
      </c>
      <c r="BE37" s="203">
        <f ca="1"/>
        <v>0</v>
      </c>
      <c r="BF37" s="33">
        <f t="shared" ca="1" si="22"/>
        <v>1</v>
      </c>
      <c r="BG37" s="36">
        <f t="shared" si="23"/>
        <v>0.1240742095698275</v>
      </c>
      <c r="BH37" s="42">
        <f ca="1"/>
        <v>0</v>
      </c>
      <c r="BI37" s="33">
        <f t="shared" ca="1" si="24"/>
        <v>1</v>
      </c>
      <c r="BJ37" s="203">
        <f ca="1"/>
        <v>0</v>
      </c>
      <c r="BK37" s="33">
        <f t="shared" ca="1" si="25"/>
        <v>1</v>
      </c>
      <c r="BL37" s="204">
        <v>30</v>
      </c>
      <c r="BM37" s="6" t="e">
        <f t="shared" ca="1" si="8"/>
        <v>#N/A</v>
      </c>
      <c r="BN37" s="42" t="e">
        <f t="shared" ca="1" si="9"/>
        <v>#N/A</v>
      </c>
      <c r="BO37" s="6" t="e">
        <f t="shared" ca="1" si="26"/>
        <v>#N/A</v>
      </c>
      <c r="BP37" s="42" t="e">
        <f t="shared" ca="1" si="27"/>
        <v>#N/A</v>
      </c>
      <c r="BQ37" s="205">
        <v>30</v>
      </c>
      <c r="BR37" s="6" t="e">
        <f t="shared" ca="1" si="28"/>
        <v>#N/A</v>
      </c>
      <c r="BS37" s="6" t="e">
        <f ca="1">VLOOKUP(BR37,Notes!$A$12:$B$206,2,0)</f>
        <v>#N/A</v>
      </c>
      <c r="BT37" s="42" t="e">
        <f t="shared" ca="1" si="29"/>
        <v>#N/A</v>
      </c>
      <c r="BU37" s="205">
        <v>30</v>
      </c>
      <c r="BV37" s="6" t="e">
        <f t="shared" ca="1" si="30"/>
        <v>#N/A</v>
      </c>
      <c r="BW37" s="6" t="e">
        <f ca="1">VLOOKUP(BV37,Notes!$A$12:$B$206,2,0)</f>
        <v>#N/A</v>
      </c>
      <c r="BX37" s="42" t="e">
        <f t="shared" ca="1" si="10"/>
        <v>#N/A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0</v>
      </c>
      <c r="R38" s="28">
        <v>0</v>
      </c>
      <c r="S38" s="28">
        <v>-2762.49174809027</v>
      </c>
      <c r="T38" s="35">
        <f ca="1"/>
        <v>-100</v>
      </c>
      <c r="U38" s="30">
        <f ca="1"/>
        <v>0</v>
      </c>
      <c r="V38" s="31">
        <v>-1.4732036702544076</v>
      </c>
      <c r="W38" s="32">
        <f ca="1"/>
        <v>1.4732036702544076</v>
      </c>
      <c r="X38" s="28">
        <f ca="1"/>
        <v>0</v>
      </c>
      <c r="Y38" s="28">
        <f t="shared" ca="1" si="31"/>
        <v>0</v>
      </c>
      <c r="Z38" s="33">
        <f t="shared" ca="1" si="11"/>
        <v>1</v>
      </c>
      <c r="AA38" s="33">
        <f t="shared" ca="1" si="12"/>
        <v>1</v>
      </c>
      <c r="AB38" s="33">
        <f t="shared" ca="1" si="1"/>
        <v>1</v>
      </c>
      <c r="AC38" s="21">
        <v>31</v>
      </c>
      <c r="AD38" s="6" t="e">
        <f t="shared" ca="1" si="32"/>
        <v>#N/A</v>
      </c>
      <c r="AE38" s="6" t="e">
        <f t="shared" ca="1" si="13"/>
        <v>#N/A</v>
      </c>
      <c r="AF38" s="6" t="e">
        <f t="shared" ca="1" si="2"/>
        <v>#N/A</v>
      </c>
      <c r="AG38" s="6" t="e">
        <f t="shared" ca="1" si="3"/>
        <v>#N/A</v>
      </c>
      <c r="AH38" s="6" t="e">
        <f t="shared" ca="1" si="4"/>
        <v>#N/A</v>
      </c>
      <c r="AI38" s="6" t="e">
        <f t="shared" ca="1" si="5"/>
        <v>#N/A</v>
      </c>
      <c r="AJ38" s="17"/>
      <c r="AK38" s="6">
        <v>25366.777483814796</v>
      </c>
      <c r="AL38" s="6">
        <f ca="1"/>
        <v>0</v>
      </c>
      <c r="AM38" s="6">
        <f t="shared" ca="1" si="14"/>
        <v>0</v>
      </c>
      <c r="AN38" s="6">
        <f ca="1"/>
        <v>0</v>
      </c>
      <c r="AO38" s="33">
        <f t="shared" ca="1" si="15"/>
        <v>1</v>
      </c>
      <c r="AP38" s="34">
        <f ca="1"/>
        <v>0</v>
      </c>
      <c r="AQ38" s="34">
        <f ca="1"/>
        <v>0</v>
      </c>
      <c r="AR38" s="34">
        <f ca="1"/>
        <v>0</v>
      </c>
      <c r="AS38" s="34">
        <f ca="1"/>
        <v>0</v>
      </c>
      <c r="AT38" s="34">
        <f t="shared" ca="1" si="16"/>
        <v>0</v>
      </c>
      <c r="AU38" s="33">
        <f t="shared" ca="1" si="17"/>
        <v>1</v>
      </c>
      <c r="AV38" s="21">
        <v>31</v>
      </c>
      <c r="AW38" s="6" t="e">
        <f t="shared" ca="1" si="6"/>
        <v>#N/A</v>
      </c>
      <c r="AX38" s="6" t="e">
        <f t="shared" ca="1" si="18"/>
        <v>#N/A</v>
      </c>
      <c r="AY38" s="6" t="e">
        <f t="shared" ca="1" si="7"/>
        <v>#N/A</v>
      </c>
      <c r="AZ38" s="6" t="e">
        <f t="shared" ca="1" si="19"/>
        <v>#N/A</v>
      </c>
      <c r="BA38" s="197"/>
      <c r="BB38" s="36">
        <f t="shared" si="20"/>
        <v>0.71386496483732642</v>
      </c>
      <c r="BC38" s="36">
        <f ca="1"/>
        <v>0</v>
      </c>
      <c r="BD38" s="33">
        <f t="shared" ca="1" si="21"/>
        <v>1</v>
      </c>
      <c r="BE38" s="203">
        <f ca="1"/>
        <v>0</v>
      </c>
      <c r="BF38" s="33">
        <f t="shared" ca="1" si="22"/>
        <v>1</v>
      </c>
      <c r="BG38" s="36">
        <f t="shared" si="23"/>
        <v>0.75912447464808075</v>
      </c>
      <c r="BH38" s="42">
        <f ca="1"/>
        <v>0</v>
      </c>
      <c r="BI38" s="33">
        <f t="shared" ca="1" si="24"/>
        <v>1</v>
      </c>
      <c r="BJ38" s="203">
        <f ca="1"/>
        <v>0</v>
      </c>
      <c r="BK38" s="33">
        <f t="shared" ca="1" si="25"/>
        <v>1</v>
      </c>
      <c r="BL38" s="204">
        <v>31</v>
      </c>
      <c r="BM38" s="6" t="e">
        <f t="shared" ca="1" si="8"/>
        <v>#N/A</v>
      </c>
      <c r="BN38" s="42" t="e">
        <f t="shared" ca="1" si="9"/>
        <v>#N/A</v>
      </c>
      <c r="BO38" s="6" t="e">
        <f t="shared" ca="1" si="26"/>
        <v>#N/A</v>
      </c>
      <c r="BP38" s="42" t="e">
        <f t="shared" ca="1" si="27"/>
        <v>#N/A</v>
      </c>
      <c r="BQ38" s="205">
        <v>31</v>
      </c>
      <c r="BR38" s="6" t="e">
        <f t="shared" ca="1" si="28"/>
        <v>#N/A</v>
      </c>
      <c r="BS38" s="6" t="e">
        <f ca="1">VLOOKUP(BR38,Notes!$A$12:$B$206,2,0)</f>
        <v>#N/A</v>
      </c>
      <c r="BT38" s="42" t="e">
        <f t="shared" ca="1" si="29"/>
        <v>#N/A</v>
      </c>
      <c r="BU38" s="205">
        <v>31</v>
      </c>
      <c r="BV38" s="6" t="e">
        <f t="shared" ca="1" si="30"/>
        <v>#N/A</v>
      </c>
      <c r="BW38" s="6" t="e">
        <f ca="1">VLOOKUP(BV38,Notes!$A$12:$B$206,2,0)</f>
        <v>#N/A</v>
      </c>
      <c r="BX38" s="42" t="e">
        <f t="shared" ca="1" si="10"/>
        <v>#N/A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0</v>
      </c>
      <c r="R39" s="28">
        <v>0</v>
      </c>
      <c r="S39" s="28">
        <v>-37.998532698949376</v>
      </c>
      <c r="T39" s="35">
        <f ca="1"/>
        <v>-100</v>
      </c>
      <c r="U39" s="30">
        <f ca="1"/>
        <v>0</v>
      </c>
      <c r="V39" s="31">
        <v>-0.20424972749340464</v>
      </c>
      <c r="W39" s="32">
        <f ca="1"/>
        <v>0.20424972749340464</v>
      </c>
      <c r="X39" s="28">
        <f ca="1"/>
        <v>0</v>
      </c>
      <c r="Y39" s="28">
        <f t="shared" ca="1" si="31"/>
        <v>0</v>
      </c>
      <c r="Z39" s="33">
        <f t="shared" ca="1" si="11"/>
        <v>1</v>
      </c>
      <c r="AA39" s="33">
        <f t="shared" ca="1" si="12"/>
        <v>1</v>
      </c>
      <c r="AB39" s="33">
        <f t="shared" ca="1" si="1"/>
        <v>1</v>
      </c>
      <c r="AC39" s="21">
        <v>32</v>
      </c>
      <c r="AD39" s="6" t="e">
        <f t="shared" ca="1" si="32"/>
        <v>#N/A</v>
      </c>
      <c r="AE39" s="6" t="e">
        <f t="shared" ca="1" si="13"/>
        <v>#N/A</v>
      </c>
      <c r="AF39" s="6" t="e">
        <f t="shared" ca="1" si="2"/>
        <v>#N/A</v>
      </c>
      <c r="AG39" s="6" t="e">
        <f t="shared" ca="1" si="3"/>
        <v>#N/A</v>
      </c>
      <c r="AH39" s="6" t="e">
        <f t="shared" ca="1" si="4"/>
        <v>#N/A</v>
      </c>
      <c r="AI39" s="6" t="e">
        <f t="shared" ca="1" si="5"/>
        <v>#N/A</v>
      </c>
      <c r="AJ39" s="17"/>
      <c r="AK39" s="6">
        <v>5628.1452329343529</v>
      </c>
      <c r="AL39" s="6">
        <f ca="1"/>
        <v>0</v>
      </c>
      <c r="AM39" s="6">
        <f t="shared" ca="1" si="14"/>
        <v>0</v>
      </c>
      <c r="AN39" s="6">
        <f ca="1"/>
        <v>0</v>
      </c>
      <c r="AO39" s="33">
        <f t="shared" ca="1" si="15"/>
        <v>1</v>
      </c>
      <c r="AP39" s="34">
        <f ca="1"/>
        <v>0</v>
      </c>
      <c r="AQ39" s="34">
        <f ca="1"/>
        <v>0</v>
      </c>
      <c r="AR39" s="34">
        <f ca="1"/>
        <v>0</v>
      </c>
      <c r="AS39" s="34">
        <f ca="1"/>
        <v>0</v>
      </c>
      <c r="AT39" s="34">
        <f t="shared" ca="1" si="16"/>
        <v>0</v>
      </c>
      <c r="AU39" s="33">
        <f t="shared" ca="1" si="17"/>
        <v>1</v>
      </c>
      <c r="AV39" s="21">
        <v>32</v>
      </c>
      <c r="AW39" s="6" t="e">
        <f t="shared" ca="1" si="6"/>
        <v>#N/A</v>
      </c>
      <c r="AX39" s="6" t="e">
        <f t="shared" ca="1" si="18"/>
        <v>#N/A</v>
      </c>
      <c r="AY39" s="6" t="e">
        <f t="shared" ca="1" si="7"/>
        <v>#N/A</v>
      </c>
      <c r="AZ39" s="6" t="e">
        <f t="shared" ca="1" si="19"/>
        <v>#N/A</v>
      </c>
      <c r="BA39" s="197"/>
      <c r="BB39" s="36">
        <f t="shared" si="20"/>
        <v>0.15838573509668519</v>
      </c>
      <c r="BC39" s="36">
        <f ca="1"/>
        <v>0</v>
      </c>
      <c r="BD39" s="33">
        <f t="shared" ca="1" si="21"/>
        <v>1</v>
      </c>
      <c r="BE39" s="203">
        <f ca="1"/>
        <v>0</v>
      </c>
      <c r="BF39" s="33">
        <f t="shared" ca="1" si="22"/>
        <v>1</v>
      </c>
      <c r="BG39" s="36">
        <f t="shared" si="23"/>
        <v>0.10554086648047317</v>
      </c>
      <c r="BH39" s="42">
        <f ca="1"/>
        <v>0</v>
      </c>
      <c r="BI39" s="33">
        <f t="shared" ca="1" si="24"/>
        <v>1</v>
      </c>
      <c r="BJ39" s="203">
        <f ca="1"/>
        <v>0</v>
      </c>
      <c r="BK39" s="33">
        <f t="shared" ca="1" si="25"/>
        <v>1</v>
      </c>
      <c r="BL39" s="204">
        <v>32</v>
      </c>
      <c r="BM39" s="6" t="e">
        <f t="shared" ca="1" si="8"/>
        <v>#N/A</v>
      </c>
      <c r="BN39" s="42" t="e">
        <f t="shared" ca="1" si="9"/>
        <v>#N/A</v>
      </c>
      <c r="BO39" s="6" t="e">
        <f t="shared" ca="1" si="26"/>
        <v>#N/A</v>
      </c>
      <c r="BP39" s="42" t="e">
        <f t="shared" ca="1" si="27"/>
        <v>#N/A</v>
      </c>
      <c r="BQ39" s="205">
        <v>32</v>
      </c>
      <c r="BR39" s="6" t="e">
        <f t="shared" ca="1" si="28"/>
        <v>#N/A</v>
      </c>
      <c r="BS39" s="6" t="e">
        <f ca="1">VLOOKUP(BR39,Notes!$A$12:$B$206,2,0)</f>
        <v>#N/A</v>
      </c>
      <c r="BT39" s="42" t="e">
        <f t="shared" ca="1" si="29"/>
        <v>#N/A</v>
      </c>
      <c r="BU39" s="205">
        <v>32</v>
      </c>
      <c r="BV39" s="6" t="e">
        <f t="shared" ca="1" si="30"/>
        <v>#N/A</v>
      </c>
      <c r="BW39" s="6" t="e">
        <f ca="1">VLOOKUP(BV39,Notes!$A$12:$B$206,2,0)</f>
        <v>#N/A</v>
      </c>
      <c r="BX39" s="42" t="e">
        <f t="shared" ca="1" si="10"/>
        <v>#N/A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0</v>
      </c>
      <c r="R40" s="28">
        <v>0</v>
      </c>
      <c r="S40" s="28">
        <v>-840.15289071990469</v>
      </c>
      <c r="T40" s="35">
        <f ca="1"/>
        <v>-100</v>
      </c>
      <c r="U40" s="30">
        <f ca="1"/>
        <v>0</v>
      </c>
      <c r="V40" s="31">
        <v>-4.0591875702634175</v>
      </c>
      <c r="W40" s="32">
        <f ca="1"/>
        <v>4.0591875702634175</v>
      </c>
      <c r="X40" s="28">
        <f ca="1"/>
        <v>0</v>
      </c>
      <c r="Y40" s="28">
        <f t="shared" ca="1" si="31"/>
        <v>0</v>
      </c>
      <c r="Z40" s="33">
        <f t="shared" ca="1" si="11"/>
        <v>1</v>
      </c>
      <c r="AA40" s="33">
        <f t="shared" ca="1" si="12"/>
        <v>1</v>
      </c>
      <c r="AB40" s="33">
        <f t="shared" ref="AB40:AB69" ca="1" si="33">RANK(Q40,Q$8:Q$69,1)</f>
        <v>1</v>
      </c>
      <c r="AC40" s="21">
        <v>33</v>
      </c>
      <c r="AD40" s="6" t="e">
        <f t="shared" ca="1" si="32"/>
        <v>#N/A</v>
      </c>
      <c r="AE40" s="6" t="e">
        <f t="shared" ca="1" si="13"/>
        <v>#N/A</v>
      </c>
      <c r="AF40" s="6" t="e">
        <f t="shared" ref="AF40:AF69" ca="1" si="34">INDEX($A$8:$A$69,MATCH($AC40,$AA$8:$AA$69,0),1)</f>
        <v>#N/A</v>
      </c>
      <c r="AG40" s="6" t="e">
        <f t="shared" ref="AG40:AG69" ca="1" si="35">INDEX($Y$8:$Y$69,MATCH($AC40,$AA$8:$AA$69,0),1)</f>
        <v>#N/A</v>
      </c>
      <c r="AH40" s="6" t="e">
        <f t="shared" ref="AH40:AH69" ca="1" si="36">INDEX($A$8:$A$69,MATCH($AC40,$AB$8:$AB$69,0),1)</f>
        <v>#N/A</v>
      </c>
      <c r="AI40" s="6" t="e">
        <f t="shared" ref="AI40:AI69" ca="1" si="37">INDEX($Q$8:$Q$69,MATCH($AC40,$AB$8:$AB$69,0),1)</f>
        <v>#N/A</v>
      </c>
      <c r="AJ40" s="17"/>
      <c r="AK40" s="6">
        <v>5033.5644922268402</v>
      </c>
      <c r="AL40" s="6">
        <f ca="1"/>
        <v>0</v>
      </c>
      <c r="AM40" s="6">
        <f t="shared" ca="1" si="14"/>
        <v>0</v>
      </c>
      <c r="AN40" s="6">
        <f ca="1"/>
        <v>0</v>
      </c>
      <c r="AO40" s="33">
        <f t="shared" ca="1" si="15"/>
        <v>1</v>
      </c>
      <c r="AP40" s="34">
        <f ca="1"/>
        <v>0</v>
      </c>
      <c r="AQ40" s="34">
        <f ca="1"/>
        <v>0</v>
      </c>
      <c r="AR40" s="34">
        <f ca="1"/>
        <v>0</v>
      </c>
      <c r="AS40" s="34">
        <f ca="1"/>
        <v>0</v>
      </c>
      <c r="AT40" s="34">
        <f t="shared" ca="1" si="16"/>
        <v>0</v>
      </c>
      <c r="AU40" s="33">
        <f t="shared" ca="1" si="17"/>
        <v>1</v>
      </c>
      <c r="AV40" s="21">
        <v>33</v>
      </c>
      <c r="AW40" s="6" t="e">
        <f t="shared" ref="AW40:AW69" ca="1" si="38">INDEX($A$8:$A$69,MATCH($AV40,$AO$8:$AO$69,0),1)</f>
        <v>#N/A</v>
      </c>
      <c r="AX40" s="6" t="e">
        <f t="shared" ca="1" si="18"/>
        <v>#N/A</v>
      </c>
      <c r="AY40" s="6" t="e">
        <f t="shared" ref="AY40:AY69" ca="1" si="39">INDEX($A$8:$A$69,MATCH($AV40,$AU$8:$AU$69,0),1)</f>
        <v>#N/A</v>
      </c>
      <c r="AZ40" s="6" t="e">
        <f t="shared" ca="1" si="19"/>
        <v>#N/A</v>
      </c>
      <c r="BA40" s="197"/>
      <c r="BB40" s="36">
        <f t="shared" si="20"/>
        <v>0.14165320532111791</v>
      </c>
      <c r="BC40" s="36">
        <f ca="1"/>
        <v>0</v>
      </c>
      <c r="BD40" s="33">
        <f t="shared" ca="1" si="21"/>
        <v>1</v>
      </c>
      <c r="BE40" s="203">
        <f ca="1"/>
        <v>0</v>
      </c>
      <c r="BF40" s="33">
        <f t="shared" ca="1" si="22"/>
        <v>1</v>
      </c>
      <c r="BG40" s="36">
        <f t="shared" si="23"/>
        <v>0.30690580994454059</v>
      </c>
      <c r="BH40" s="42">
        <f ca="1"/>
        <v>0</v>
      </c>
      <c r="BI40" s="33">
        <f t="shared" ca="1" si="24"/>
        <v>1</v>
      </c>
      <c r="BJ40" s="203">
        <f ca="1"/>
        <v>0</v>
      </c>
      <c r="BK40" s="33">
        <f t="shared" ca="1" si="25"/>
        <v>1</v>
      </c>
      <c r="BL40" s="204">
        <v>33</v>
      </c>
      <c r="BM40" s="6" t="e">
        <f t="shared" ca="1" si="8"/>
        <v>#N/A</v>
      </c>
      <c r="BN40" s="42" t="e">
        <f t="shared" ca="1" si="9"/>
        <v>#N/A</v>
      </c>
      <c r="BO40" s="6" t="e">
        <f t="shared" ca="1" si="26"/>
        <v>#N/A</v>
      </c>
      <c r="BP40" s="42" t="e">
        <f t="shared" ca="1" si="27"/>
        <v>#N/A</v>
      </c>
      <c r="BQ40" s="205">
        <v>33</v>
      </c>
      <c r="BR40" s="6" t="e">
        <f t="shared" ca="1" si="28"/>
        <v>#N/A</v>
      </c>
      <c r="BS40" s="6" t="e">
        <f ca="1">VLOOKUP(BR40,Notes!$A$12:$B$206,2,0)</f>
        <v>#N/A</v>
      </c>
      <c r="BT40" s="42" t="e">
        <f t="shared" ca="1" si="29"/>
        <v>#N/A</v>
      </c>
      <c r="BU40" s="205">
        <v>33</v>
      </c>
      <c r="BV40" s="6" t="e">
        <f t="shared" ca="1" si="30"/>
        <v>#N/A</v>
      </c>
      <c r="BW40" s="6" t="e">
        <f ca="1">VLOOKUP(BV40,Notes!$A$12:$B$206,2,0)</f>
        <v>#N/A</v>
      </c>
      <c r="BX40" s="42" t="e">
        <f t="shared" ca="1" si="10"/>
        <v>#N/A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0</v>
      </c>
      <c r="R41" s="28">
        <v>0</v>
      </c>
      <c r="S41" s="28">
        <v>-672.64039272199557</v>
      </c>
      <c r="T41" s="35">
        <f ca="1"/>
        <v>-100</v>
      </c>
      <c r="U41" s="30">
        <f ca="1"/>
        <v>0</v>
      </c>
      <c r="V41" s="31">
        <v>-1.3067781984583078</v>
      </c>
      <c r="W41" s="32">
        <f ca="1"/>
        <v>1.3067781984583078</v>
      </c>
      <c r="X41" s="28">
        <f ca="1"/>
        <v>0</v>
      </c>
      <c r="Y41" s="28">
        <f t="shared" ca="1" si="31"/>
        <v>0</v>
      </c>
      <c r="Z41" s="33">
        <f t="shared" ca="1" si="11"/>
        <v>1</v>
      </c>
      <c r="AA41" s="33">
        <f t="shared" ref="AA41:AA69" ca="1" si="40">RANK(Y41,Y$8:Y$69,1)</f>
        <v>1</v>
      </c>
      <c r="AB41" s="33">
        <f t="shared" ca="1" si="33"/>
        <v>1</v>
      </c>
      <c r="AC41" s="21">
        <v>34</v>
      </c>
      <c r="AD41" s="6" t="e">
        <f t="shared" ca="1" si="32"/>
        <v>#N/A</v>
      </c>
      <c r="AE41" s="6" t="e">
        <f t="shared" ca="1" si="13"/>
        <v>#N/A</v>
      </c>
      <c r="AF41" s="6" t="e">
        <f t="shared" ca="1" si="34"/>
        <v>#N/A</v>
      </c>
      <c r="AG41" s="6" t="e">
        <f t="shared" ca="1" si="35"/>
        <v>#N/A</v>
      </c>
      <c r="AH41" s="6" t="e">
        <f t="shared" ca="1" si="36"/>
        <v>#N/A</v>
      </c>
      <c r="AI41" s="6" t="e">
        <f t="shared" ca="1" si="37"/>
        <v>#N/A</v>
      </c>
      <c r="AJ41" s="17"/>
      <c r="AK41" s="6">
        <v>20228.06235494588</v>
      </c>
      <c r="AL41" s="6">
        <f ca="1"/>
        <v>0</v>
      </c>
      <c r="AM41" s="6">
        <f t="shared" ca="1" si="14"/>
        <v>0</v>
      </c>
      <c r="AN41" s="6">
        <f ca="1"/>
        <v>0</v>
      </c>
      <c r="AO41" s="33">
        <f t="shared" ca="1" si="15"/>
        <v>1</v>
      </c>
      <c r="AP41" s="34">
        <f ca="1"/>
        <v>0</v>
      </c>
      <c r="AQ41" s="34">
        <f ca="1"/>
        <v>0</v>
      </c>
      <c r="AR41" s="34">
        <f ca="1"/>
        <v>0</v>
      </c>
      <c r="AS41" s="34">
        <f ca="1"/>
        <v>0</v>
      </c>
      <c r="AT41" s="34">
        <f t="shared" ca="1" si="16"/>
        <v>0</v>
      </c>
      <c r="AU41" s="33">
        <f t="shared" ca="1" si="17"/>
        <v>1</v>
      </c>
      <c r="AV41" s="21">
        <v>34</v>
      </c>
      <c r="AW41" s="6" t="e">
        <f t="shared" ca="1" si="38"/>
        <v>#N/A</v>
      </c>
      <c r="AX41" s="6" t="e">
        <f t="shared" ca="1" si="18"/>
        <v>#N/A</v>
      </c>
      <c r="AY41" s="6" t="e">
        <f t="shared" ca="1" si="39"/>
        <v>#N/A</v>
      </c>
      <c r="AZ41" s="6" t="e">
        <f t="shared" ca="1" si="19"/>
        <v>#N/A</v>
      </c>
      <c r="BA41" s="197"/>
      <c r="BB41" s="36">
        <f t="shared" si="20"/>
        <v>0.56925263884835819</v>
      </c>
      <c r="BC41" s="36">
        <f ca="1"/>
        <v>0</v>
      </c>
      <c r="BD41" s="33">
        <f t="shared" ca="1" si="21"/>
        <v>1</v>
      </c>
      <c r="BE41" s="203">
        <f ca="1"/>
        <v>0</v>
      </c>
      <c r="BF41" s="33">
        <f t="shared" ca="1" si="22"/>
        <v>1</v>
      </c>
      <c r="BG41" s="36">
        <f t="shared" si="23"/>
        <v>0.19270484941060004</v>
      </c>
      <c r="BH41" s="42">
        <f ca="1"/>
        <v>0</v>
      </c>
      <c r="BI41" s="33">
        <f t="shared" ca="1" si="24"/>
        <v>1</v>
      </c>
      <c r="BJ41" s="203">
        <f ca="1"/>
        <v>0</v>
      </c>
      <c r="BK41" s="33">
        <f t="shared" ca="1" si="25"/>
        <v>1</v>
      </c>
      <c r="BL41" s="204">
        <v>34</v>
      </c>
      <c r="BM41" s="6" t="e">
        <f t="shared" ca="1" si="8"/>
        <v>#N/A</v>
      </c>
      <c r="BN41" s="42" t="e">
        <f t="shared" ca="1" si="9"/>
        <v>#N/A</v>
      </c>
      <c r="BO41" s="6" t="e">
        <f t="shared" ca="1" si="26"/>
        <v>#N/A</v>
      </c>
      <c r="BP41" s="42" t="e">
        <f t="shared" ca="1" si="27"/>
        <v>#N/A</v>
      </c>
      <c r="BQ41" s="205">
        <v>34</v>
      </c>
      <c r="BR41" s="6" t="e">
        <f t="shared" ca="1" si="28"/>
        <v>#N/A</v>
      </c>
      <c r="BS41" s="6" t="e">
        <f ca="1">VLOOKUP(BR41,Notes!$A$12:$B$206,2,0)</f>
        <v>#N/A</v>
      </c>
      <c r="BT41" s="42" t="e">
        <f t="shared" ca="1" si="29"/>
        <v>#N/A</v>
      </c>
      <c r="BU41" s="205">
        <v>34</v>
      </c>
      <c r="BV41" s="6" t="e">
        <f t="shared" ca="1" si="30"/>
        <v>#N/A</v>
      </c>
      <c r="BW41" s="6" t="e">
        <f ca="1">VLOOKUP(BV41,Notes!$A$12:$B$206,2,0)</f>
        <v>#N/A</v>
      </c>
      <c r="BX41" s="42" t="e">
        <f t="shared" ca="1" si="10"/>
        <v>#N/A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0</v>
      </c>
      <c r="R42" s="28">
        <v>0</v>
      </c>
      <c r="S42" s="28">
        <v>-3756.8502716943285</v>
      </c>
      <c r="T42" s="35">
        <f ca="1"/>
        <v>-100</v>
      </c>
      <c r="U42" s="30">
        <f ca="1"/>
        <v>0</v>
      </c>
      <c r="V42" s="31">
        <v>-2.1142136719918927</v>
      </c>
      <c r="W42" s="32">
        <f ca="1"/>
        <v>2.1142136719918927</v>
      </c>
      <c r="X42" s="28">
        <f ca="1"/>
        <v>0</v>
      </c>
      <c r="Y42" s="28">
        <f t="shared" ca="1" si="31"/>
        <v>0</v>
      </c>
      <c r="Z42" s="33">
        <f t="shared" ca="1" si="11"/>
        <v>1</v>
      </c>
      <c r="AA42" s="33">
        <f t="shared" ca="1" si="40"/>
        <v>1</v>
      </c>
      <c r="AB42" s="33">
        <f t="shared" ca="1" si="33"/>
        <v>1</v>
      </c>
      <c r="AC42" s="21">
        <v>35</v>
      </c>
      <c r="AD42" s="6" t="e">
        <f t="shared" ca="1" si="32"/>
        <v>#N/A</v>
      </c>
      <c r="AE42" s="6" t="e">
        <f t="shared" ca="1" si="13"/>
        <v>#N/A</v>
      </c>
      <c r="AF42" s="6" t="e">
        <f t="shared" ca="1" si="34"/>
        <v>#N/A</v>
      </c>
      <c r="AG42" s="6" t="e">
        <f t="shared" ca="1" si="35"/>
        <v>#N/A</v>
      </c>
      <c r="AH42" s="6" t="e">
        <f t="shared" ca="1" si="36"/>
        <v>#N/A</v>
      </c>
      <c r="AI42" s="6" t="e">
        <f t="shared" ca="1" si="37"/>
        <v>#N/A</v>
      </c>
      <c r="AJ42" s="17"/>
      <c r="AK42" s="6">
        <v>107582.99406347789</v>
      </c>
      <c r="AL42" s="6">
        <f ca="1"/>
        <v>0</v>
      </c>
      <c r="AM42" s="6">
        <f t="shared" ca="1" si="14"/>
        <v>0</v>
      </c>
      <c r="AN42" s="6">
        <f ca="1"/>
        <v>0</v>
      </c>
      <c r="AO42" s="33">
        <f t="shared" ca="1" si="15"/>
        <v>1</v>
      </c>
      <c r="AP42" s="34">
        <f ca="1"/>
        <v>0</v>
      </c>
      <c r="AQ42" s="34">
        <f ca="1"/>
        <v>0</v>
      </c>
      <c r="AR42" s="34">
        <f ca="1"/>
        <v>0</v>
      </c>
      <c r="AS42" s="34">
        <f ca="1"/>
        <v>0</v>
      </c>
      <c r="AT42" s="34">
        <f t="shared" ca="1" si="16"/>
        <v>0</v>
      </c>
      <c r="AU42" s="33">
        <f t="shared" ca="1" si="17"/>
        <v>1</v>
      </c>
      <c r="AV42" s="21">
        <v>35</v>
      </c>
      <c r="AW42" s="6" t="e">
        <f t="shared" ca="1" si="38"/>
        <v>#N/A</v>
      </c>
      <c r="AX42" s="6" t="e">
        <f t="shared" ca="1" si="18"/>
        <v>#N/A</v>
      </c>
      <c r="AY42" s="6" t="e">
        <f t="shared" ca="1" si="39"/>
        <v>#N/A</v>
      </c>
      <c r="AZ42" s="6" t="e">
        <f t="shared" ca="1" si="19"/>
        <v>#N/A</v>
      </c>
      <c r="BA42" s="197"/>
      <c r="BB42" s="36">
        <f t="shared" si="20"/>
        <v>3.0275714100153559</v>
      </c>
      <c r="BC42" s="36">
        <f ca="1"/>
        <v>0</v>
      </c>
      <c r="BD42" s="33">
        <f t="shared" ca="1" si="21"/>
        <v>1</v>
      </c>
      <c r="BE42" s="203">
        <f ca="1"/>
        <v>0</v>
      </c>
      <c r="BF42" s="33">
        <f t="shared" ca="1" si="22"/>
        <v>1</v>
      </c>
      <c r="BG42" s="36">
        <f t="shared" si="23"/>
        <v>0.55032287622865805</v>
      </c>
      <c r="BH42" s="42">
        <f ca="1"/>
        <v>0</v>
      </c>
      <c r="BI42" s="33">
        <f t="shared" ca="1" si="24"/>
        <v>1</v>
      </c>
      <c r="BJ42" s="203">
        <f ca="1"/>
        <v>0</v>
      </c>
      <c r="BK42" s="33">
        <f t="shared" ca="1" si="25"/>
        <v>1</v>
      </c>
      <c r="BL42" s="204">
        <v>35</v>
      </c>
      <c r="BM42" s="6" t="e">
        <f t="shared" ca="1" si="8"/>
        <v>#N/A</v>
      </c>
      <c r="BN42" s="42" t="e">
        <f t="shared" ca="1" si="9"/>
        <v>#N/A</v>
      </c>
      <c r="BO42" s="6" t="e">
        <f t="shared" ca="1" si="26"/>
        <v>#N/A</v>
      </c>
      <c r="BP42" s="42" t="e">
        <f t="shared" ca="1" si="27"/>
        <v>#N/A</v>
      </c>
      <c r="BQ42" s="205">
        <v>35</v>
      </c>
      <c r="BR42" s="6" t="e">
        <f t="shared" ca="1" si="28"/>
        <v>#N/A</v>
      </c>
      <c r="BS42" s="6" t="e">
        <f ca="1">VLOOKUP(BR42,Notes!$A$12:$B$206,2,0)</f>
        <v>#N/A</v>
      </c>
      <c r="BT42" s="42" t="e">
        <f t="shared" ca="1" si="29"/>
        <v>#N/A</v>
      </c>
      <c r="BU42" s="205">
        <v>35</v>
      </c>
      <c r="BV42" s="6" t="e">
        <f t="shared" ca="1" si="30"/>
        <v>#N/A</v>
      </c>
      <c r="BW42" s="6" t="e">
        <f ca="1">VLOOKUP(BV42,Notes!$A$12:$B$206,2,0)</f>
        <v>#N/A</v>
      </c>
      <c r="BX42" s="42" t="e">
        <f t="shared" ca="1" si="10"/>
        <v>#N/A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0</v>
      </c>
      <c r="R43" s="28">
        <v>0</v>
      </c>
      <c r="S43" s="28">
        <v>-886.83977239442152</v>
      </c>
      <c r="T43" s="35">
        <f ca="1"/>
        <v>-100</v>
      </c>
      <c r="U43" s="30">
        <f ca="1"/>
        <v>0</v>
      </c>
      <c r="V43" s="31">
        <v>-1.4048281099749578</v>
      </c>
      <c r="W43" s="32">
        <f ca="1"/>
        <v>1.4048281099749578</v>
      </c>
      <c r="X43" s="28">
        <f ca="1"/>
        <v>0</v>
      </c>
      <c r="Y43" s="28">
        <f t="shared" ca="1" si="31"/>
        <v>0</v>
      </c>
      <c r="Z43" s="33">
        <f t="shared" ca="1" si="11"/>
        <v>1</v>
      </c>
      <c r="AA43" s="33">
        <f t="shared" ca="1" si="40"/>
        <v>1</v>
      </c>
      <c r="AB43" s="33">
        <f t="shared" ca="1" si="33"/>
        <v>1</v>
      </c>
      <c r="AC43" s="21">
        <v>36</v>
      </c>
      <c r="AD43" s="6" t="e">
        <f t="shared" ca="1" si="32"/>
        <v>#N/A</v>
      </c>
      <c r="AE43" s="6" t="e">
        <f t="shared" ca="1" si="13"/>
        <v>#N/A</v>
      </c>
      <c r="AF43" s="6" t="e">
        <f t="shared" ca="1" si="34"/>
        <v>#N/A</v>
      </c>
      <c r="AG43" s="6" t="e">
        <f t="shared" ca="1" si="35"/>
        <v>#N/A</v>
      </c>
      <c r="AH43" s="6" t="e">
        <f t="shared" ca="1" si="36"/>
        <v>#N/A</v>
      </c>
      <c r="AI43" s="6" t="e">
        <f t="shared" ca="1" si="37"/>
        <v>#N/A</v>
      </c>
      <c r="AJ43" s="17"/>
      <c r="AK43" s="6">
        <v>29379.110323085428</v>
      </c>
      <c r="AL43" s="6">
        <f ca="1"/>
        <v>0</v>
      </c>
      <c r="AM43" s="6">
        <f t="shared" ca="1" si="14"/>
        <v>0</v>
      </c>
      <c r="AN43" s="6">
        <f ca="1"/>
        <v>0</v>
      </c>
      <c r="AO43" s="33">
        <f t="shared" ca="1" si="15"/>
        <v>1</v>
      </c>
      <c r="AP43" s="34">
        <f ca="1"/>
        <v>0</v>
      </c>
      <c r="AQ43" s="34">
        <f ca="1"/>
        <v>0</v>
      </c>
      <c r="AR43" s="34">
        <f ca="1"/>
        <v>0</v>
      </c>
      <c r="AS43" s="34">
        <f ca="1"/>
        <v>0</v>
      </c>
      <c r="AT43" s="34">
        <f t="shared" ca="1" si="16"/>
        <v>0</v>
      </c>
      <c r="AU43" s="33">
        <f t="shared" ca="1" si="17"/>
        <v>1</v>
      </c>
      <c r="AV43" s="21">
        <v>36</v>
      </c>
      <c r="AW43" s="6" t="e">
        <f t="shared" ca="1" si="38"/>
        <v>#N/A</v>
      </c>
      <c r="AX43" s="6" t="e">
        <f t="shared" ca="1" si="18"/>
        <v>#N/A</v>
      </c>
      <c r="AY43" s="6" t="e">
        <f t="shared" ca="1" si="39"/>
        <v>#N/A</v>
      </c>
      <c r="AZ43" s="6" t="e">
        <f t="shared" ca="1" si="19"/>
        <v>#N/A</v>
      </c>
      <c r="BA43" s="197"/>
      <c r="BB43" s="36">
        <f t="shared" si="20"/>
        <v>0.82677894624663684</v>
      </c>
      <c r="BC43" s="36">
        <f ca="1"/>
        <v>0</v>
      </c>
      <c r="BD43" s="33">
        <f t="shared" ca="1" si="21"/>
        <v>1</v>
      </c>
      <c r="BE43" s="203">
        <f ca="1"/>
        <v>0</v>
      </c>
      <c r="BF43" s="33">
        <f t="shared" ca="1" si="22"/>
        <v>1</v>
      </c>
      <c r="BG43" s="36">
        <f t="shared" si="23"/>
        <v>0.22210730796623193</v>
      </c>
      <c r="BH43" s="42">
        <f ca="1"/>
        <v>0</v>
      </c>
      <c r="BI43" s="33">
        <f t="shared" ca="1" si="24"/>
        <v>1</v>
      </c>
      <c r="BJ43" s="203">
        <f ca="1"/>
        <v>0</v>
      </c>
      <c r="BK43" s="33">
        <f t="shared" ca="1" si="25"/>
        <v>1</v>
      </c>
      <c r="BL43" s="204">
        <v>36</v>
      </c>
      <c r="BM43" s="6" t="e">
        <f t="shared" ca="1" si="8"/>
        <v>#N/A</v>
      </c>
      <c r="BN43" s="42" t="e">
        <f t="shared" ca="1" si="9"/>
        <v>#N/A</v>
      </c>
      <c r="BO43" s="6" t="e">
        <f t="shared" ca="1" si="26"/>
        <v>#N/A</v>
      </c>
      <c r="BP43" s="42" t="e">
        <f t="shared" ca="1" si="27"/>
        <v>#N/A</v>
      </c>
      <c r="BQ43" s="205">
        <v>36</v>
      </c>
      <c r="BR43" s="6" t="e">
        <f t="shared" ca="1" si="28"/>
        <v>#N/A</v>
      </c>
      <c r="BS43" s="6" t="e">
        <f ca="1">VLOOKUP(BR43,Notes!$A$12:$B$206,2,0)</f>
        <v>#N/A</v>
      </c>
      <c r="BT43" s="42" t="e">
        <f t="shared" ca="1" si="29"/>
        <v>#N/A</v>
      </c>
      <c r="BU43" s="205">
        <v>36</v>
      </c>
      <c r="BV43" s="6" t="e">
        <f t="shared" ca="1" si="30"/>
        <v>#N/A</v>
      </c>
      <c r="BW43" s="6" t="e">
        <f ca="1">VLOOKUP(BV43,Notes!$A$12:$B$206,2,0)</f>
        <v>#N/A</v>
      </c>
      <c r="BX43" s="42" t="e">
        <f t="shared" ca="1" si="10"/>
        <v>#N/A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0</v>
      </c>
      <c r="R44" s="28">
        <v>0</v>
      </c>
      <c r="S44" s="28">
        <v>-8907.4531046926495</v>
      </c>
      <c r="T44" s="35">
        <f ca="1"/>
        <v>-100</v>
      </c>
      <c r="U44" s="30">
        <f ca="1"/>
        <v>0</v>
      </c>
      <c r="V44" s="31">
        <v>-2.1750154138583739</v>
      </c>
      <c r="W44" s="32">
        <f ca="1"/>
        <v>2.1750154138583739</v>
      </c>
      <c r="X44" s="28">
        <f ca="1"/>
        <v>0</v>
      </c>
      <c r="Y44" s="28">
        <f t="shared" ca="1" si="31"/>
        <v>0</v>
      </c>
      <c r="Z44" s="33">
        <f t="shared" ca="1" si="11"/>
        <v>1</v>
      </c>
      <c r="AA44" s="33">
        <f t="shared" ca="1" si="40"/>
        <v>1</v>
      </c>
      <c r="AB44" s="33">
        <f t="shared" ca="1" si="33"/>
        <v>1</v>
      </c>
      <c r="AC44" s="21">
        <v>37</v>
      </c>
      <c r="AD44" s="6" t="e">
        <f t="shared" ca="1" si="32"/>
        <v>#N/A</v>
      </c>
      <c r="AE44" s="6" t="e">
        <f t="shared" ca="1" si="13"/>
        <v>#N/A</v>
      </c>
      <c r="AF44" s="6" t="e">
        <f t="shared" ca="1" si="34"/>
        <v>#N/A</v>
      </c>
      <c r="AG44" s="6" t="e">
        <f t="shared" ca="1" si="35"/>
        <v>#N/A</v>
      </c>
      <c r="AH44" s="6" t="e">
        <f t="shared" ca="1" si="36"/>
        <v>#N/A</v>
      </c>
      <c r="AI44" s="6" t="e">
        <f t="shared" ca="1" si="37"/>
        <v>#N/A</v>
      </c>
      <c r="AJ44" s="17"/>
      <c r="AK44" s="6">
        <v>122309.64918933986</v>
      </c>
      <c r="AL44" s="6">
        <f ca="1"/>
        <v>0</v>
      </c>
      <c r="AM44" s="6">
        <f t="shared" ca="1" si="14"/>
        <v>0</v>
      </c>
      <c r="AN44" s="6">
        <f ca="1"/>
        <v>0</v>
      </c>
      <c r="AO44" s="33">
        <f t="shared" ca="1" si="15"/>
        <v>1</v>
      </c>
      <c r="AP44" s="34">
        <f ca="1"/>
        <v>0</v>
      </c>
      <c r="AQ44" s="34">
        <f ca="1"/>
        <v>0</v>
      </c>
      <c r="AR44" s="34">
        <f ca="1"/>
        <v>0</v>
      </c>
      <c r="AS44" s="34">
        <f ca="1"/>
        <v>0</v>
      </c>
      <c r="AT44" s="34">
        <f t="shared" ca="1" si="16"/>
        <v>0</v>
      </c>
      <c r="AU44" s="33">
        <f t="shared" ca="1" si="17"/>
        <v>1</v>
      </c>
      <c r="AV44" s="21">
        <v>37</v>
      </c>
      <c r="AW44" s="6" t="e">
        <f t="shared" ca="1" si="38"/>
        <v>#N/A</v>
      </c>
      <c r="AX44" s="6" t="e">
        <f t="shared" ca="1" si="18"/>
        <v>#N/A</v>
      </c>
      <c r="AY44" s="6" t="e">
        <f t="shared" ca="1" si="39"/>
        <v>#N/A</v>
      </c>
      <c r="AZ44" s="6" t="e">
        <f t="shared" ca="1" si="19"/>
        <v>#N/A</v>
      </c>
      <c r="BA44" s="197"/>
      <c r="BB44" s="36">
        <f t="shared" si="20"/>
        <v>3.4420049402618593</v>
      </c>
      <c r="BC44" s="36">
        <f ca="1"/>
        <v>0</v>
      </c>
      <c r="BD44" s="33">
        <f t="shared" ca="1" si="21"/>
        <v>1</v>
      </c>
      <c r="BE44" s="203">
        <f ca="1"/>
        <v>0</v>
      </c>
      <c r="BF44" s="33">
        <f t="shared" ca="1" si="22"/>
        <v>1</v>
      </c>
      <c r="BG44" s="36">
        <f t="shared" si="23"/>
        <v>8.2458572654651086</v>
      </c>
      <c r="BH44" s="42">
        <f ca="1"/>
        <v>0</v>
      </c>
      <c r="BI44" s="33">
        <f t="shared" ca="1" si="24"/>
        <v>1</v>
      </c>
      <c r="BJ44" s="203">
        <f ca="1"/>
        <v>0</v>
      </c>
      <c r="BK44" s="33">
        <f t="shared" ca="1" si="25"/>
        <v>1</v>
      </c>
      <c r="BL44" s="204">
        <v>37</v>
      </c>
      <c r="BM44" s="6" t="e">
        <f t="shared" ca="1" si="8"/>
        <v>#N/A</v>
      </c>
      <c r="BN44" s="42" t="e">
        <f t="shared" ca="1" si="9"/>
        <v>#N/A</v>
      </c>
      <c r="BO44" s="6" t="e">
        <f t="shared" ca="1" si="26"/>
        <v>#N/A</v>
      </c>
      <c r="BP44" s="42" t="e">
        <f t="shared" ca="1" si="27"/>
        <v>#N/A</v>
      </c>
      <c r="BQ44" s="205">
        <v>37</v>
      </c>
      <c r="BR44" s="6" t="e">
        <f t="shared" ca="1" si="28"/>
        <v>#N/A</v>
      </c>
      <c r="BS44" s="6" t="e">
        <f ca="1">VLOOKUP(BR44,Notes!$A$12:$B$206,2,0)</f>
        <v>#N/A</v>
      </c>
      <c r="BT44" s="42" t="e">
        <f t="shared" ca="1" si="29"/>
        <v>#N/A</v>
      </c>
      <c r="BU44" s="205">
        <v>37</v>
      </c>
      <c r="BV44" s="6" t="e">
        <f t="shared" ca="1" si="30"/>
        <v>#N/A</v>
      </c>
      <c r="BW44" s="6" t="e">
        <f ca="1">VLOOKUP(BV44,Notes!$A$12:$B$206,2,0)</f>
        <v>#N/A</v>
      </c>
      <c r="BX44" s="42" t="e">
        <f t="shared" ca="1" si="10"/>
        <v>#N/A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0</v>
      </c>
      <c r="R45" s="28">
        <f>-90%*N45</f>
        <v>-305978.19015535282</v>
      </c>
      <c r="S45" s="28">
        <v>-319290.41110649414</v>
      </c>
      <c r="T45" s="35">
        <f ca="1"/>
        <v>-100</v>
      </c>
      <c r="U45" s="30">
        <f ca="1"/>
        <v>0</v>
      </c>
      <c r="V45" s="31">
        <v>-93.915638186481246</v>
      </c>
      <c r="W45" s="32">
        <f ca="1"/>
        <v>93.915638186481246</v>
      </c>
      <c r="X45" s="28">
        <f ca="1"/>
        <v>0</v>
      </c>
      <c r="Y45" s="28">
        <f t="shared" ca="1" si="31"/>
        <v>0</v>
      </c>
      <c r="Z45" s="33">
        <f t="shared" ca="1" si="11"/>
        <v>1</v>
      </c>
      <c r="AA45" s="33">
        <f t="shared" ca="1" si="40"/>
        <v>1</v>
      </c>
      <c r="AB45" s="33">
        <f t="shared" ca="1" si="33"/>
        <v>1</v>
      </c>
      <c r="AC45" s="21">
        <v>38</v>
      </c>
      <c r="AD45" s="6" t="e">
        <f t="shared" ca="1" si="32"/>
        <v>#N/A</v>
      </c>
      <c r="AE45" s="6" t="e">
        <f t="shared" ca="1" si="13"/>
        <v>#N/A</v>
      </c>
      <c r="AF45" s="6" t="e">
        <f t="shared" ca="1" si="34"/>
        <v>#N/A</v>
      </c>
      <c r="AG45" s="6" t="e">
        <f t="shared" ca="1" si="35"/>
        <v>#N/A</v>
      </c>
      <c r="AH45" s="6" t="e">
        <f t="shared" ca="1" si="36"/>
        <v>#N/A</v>
      </c>
      <c r="AI45" s="6" t="e">
        <f t="shared" ca="1" si="37"/>
        <v>#N/A</v>
      </c>
      <c r="AJ45" s="17"/>
      <c r="AK45" s="6">
        <v>174356.36692392637</v>
      </c>
      <c r="AL45" s="6">
        <f ca="1"/>
        <v>0</v>
      </c>
      <c r="AM45" s="6">
        <f t="shared" ca="1" si="14"/>
        <v>0</v>
      </c>
      <c r="AN45" s="6">
        <f ca="1"/>
        <v>0</v>
      </c>
      <c r="AO45" s="33">
        <f t="shared" ca="1" si="15"/>
        <v>1</v>
      </c>
      <c r="AP45" s="34">
        <f ca="1"/>
        <v>0</v>
      </c>
      <c r="AQ45" s="34">
        <f ca="1"/>
        <v>0</v>
      </c>
      <c r="AR45" s="34">
        <f ca="1"/>
        <v>0</v>
      </c>
      <c r="AS45" s="34">
        <f ca="1"/>
        <v>0</v>
      </c>
      <c r="AT45" s="34">
        <f t="shared" ca="1" si="16"/>
        <v>0</v>
      </c>
      <c r="AU45" s="33">
        <f t="shared" ca="1" si="17"/>
        <v>1</v>
      </c>
      <c r="AV45" s="21">
        <v>38</v>
      </c>
      <c r="AW45" s="6" t="e">
        <f t="shared" ca="1" si="38"/>
        <v>#N/A</v>
      </c>
      <c r="AX45" s="6" t="e">
        <f t="shared" ca="1" si="18"/>
        <v>#N/A</v>
      </c>
      <c r="AY45" s="6" t="e">
        <f t="shared" ca="1" si="39"/>
        <v>#N/A</v>
      </c>
      <c r="AZ45" s="6" t="e">
        <f t="shared" ca="1" si="19"/>
        <v>#N/A</v>
      </c>
      <c r="BA45" s="197"/>
      <c r="BB45" s="36">
        <f t="shared" si="20"/>
        <v>4.9066895399988608</v>
      </c>
      <c r="BC45" s="36">
        <f ca="1"/>
        <v>0</v>
      </c>
      <c r="BD45" s="33">
        <f t="shared" ca="1" si="21"/>
        <v>1</v>
      </c>
      <c r="BE45" s="203">
        <f ca="1"/>
        <v>0</v>
      </c>
      <c r="BF45" s="33">
        <f t="shared" ca="1" si="22"/>
        <v>1</v>
      </c>
      <c r="BG45" s="36">
        <f t="shared" si="23"/>
        <v>1.276894255984677</v>
      </c>
      <c r="BH45" s="42">
        <f ca="1"/>
        <v>0</v>
      </c>
      <c r="BI45" s="33">
        <f t="shared" ca="1" si="24"/>
        <v>1</v>
      </c>
      <c r="BJ45" s="203">
        <f ca="1"/>
        <v>0</v>
      </c>
      <c r="BK45" s="33">
        <f t="shared" ca="1" si="25"/>
        <v>1</v>
      </c>
      <c r="BL45" s="204">
        <v>38</v>
      </c>
      <c r="BM45" s="6" t="e">
        <f t="shared" ca="1" si="8"/>
        <v>#N/A</v>
      </c>
      <c r="BN45" s="42" t="e">
        <f t="shared" ca="1" si="9"/>
        <v>#N/A</v>
      </c>
      <c r="BO45" s="6" t="e">
        <f t="shared" ca="1" si="26"/>
        <v>#N/A</v>
      </c>
      <c r="BP45" s="42" t="e">
        <f t="shared" ca="1" si="27"/>
        <v>#N/A</v>
      </c>
      <c r="BQ45" s="205">
        <v>38</v>
      </c>
      <c r="BR45" s="6" t="e">
        <f t="shared" ca="1" si="28"/>
        <v>#N/A</v>
      </c>
      <c r="BS45" s="6" t="e">
        <f ca="1">VLOOKUP(BR45,Notes!$A$12:$B$206,2,0)</f>
        <v>#N/A</v>
      </c>
      <c r="BT45" s="42" t="e">
        <f t="shared" ca="1" si="29"/>
        <v>#N/A</v>
      </c>
      <c r="BU45" s="205">
        <v>38</v>
      </c>
      <c r="BV45" s="6" t="e">
        <f t="shared" ca="1" si="30"/>
        <v>#N/A</v>
      </c>
      <c r="BW45" s="6" t="e">
        <f ca="1">VLOOKUP(BV45,Notes!$A$12:$B$206,2,0)</f>
        <v>#N/A</v>
      </c>
      <c r="BX45" s="42" t="e">
        <f t="shared" ca="1" si="10"/>
        <v>#N/A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0</v>
      </c>
      <c r="R46" s="28">
        <v>0</v>
      </c>
      <c r="S46" s="28">
        <v>-10709.139238438031</v>
      </c>
      <c r="T46" s="35">
        <f ca="1"/>
        <v>-100</v>
      </c>
      <c r="U46" s="30">
        <f ca="1"/>
        <v>0</v>
      </c>
      <c r="V46" s="31">
        <v>-3.9266285701320727</v>
      </c>
      <c r="W46" s="32">
        <f ca="1"/>
        <v>3.9266285701320727</v>
      </c>
      <c r="X46" s="28">
        <f ca="1"/>
        <v>0</v>
      </c>
      <c r="Y46" s="28">
        <f t="shared" ca="1" si="31"/>
        <v>0</v>
      </c>
      <c r="Z46" s="33">
        <f t="shared" ca="1" si="11"/>
        <v>1</v>
      </c>
      <c r="AA46" s="33">
        <f t="shared" ca="1" si="40"/>
        <v>1</v>
      </c>
      <c r="AB46" s="33">
        <f t="shared" ca="1" si="33"/>
        <v>1</v>
      </c>
      <c r="AC46" s="21">
        <v>39</v>
      </c>
      <c r="AD46" s="6" t="e">
        <f t="shared" ca="1" si="32"/>
        <v>#N/A</v>
      </c>
      <c r="AE46" s="6" t="e">
        <f t="shared" ca="1" si="13"/>
        <v>#N/A</v>
      </c>
      <c r="AF46" s="6" t="e">
        <f t="shared" ca="1" si="34"/>
        <v>#N/A</v>
      </c>
      <c r="AG46" s="6" t="e">
        <f t="shared" ca="1" si="35"/>
        <v>#N/A</v>
      </c>
      <c r="AH46" s="6" t="e">
        <f t="shared" ca="1" si="36"/>
        <v>#N/A</v>
      </c>
      <c r="AI46" s="6" t="e">
        <f t="shared" ca="1" si="37"/>
        <v>#N/A</v>
      </c>
      <c r="AJ46" s="17"/>
      <c r="AK46" s="6">
        <v>141810.71158727509</v>
      </c>
      <c r="AL46" s="6">
        <f ca="1"/>
        <v>0</v>
      </c>
      <c r="AM46" s="6">
        <f t="shared" ca="1" si="14"/>
        <v>0</v>
      </c>
      <c r="AN46" s="6">
        <f ca="1"/>
        <v>0</v>
      </c>
      <c r="AO46" s="33">
        <f t="shared" ca="1" si="15"/>
        <v>1</v>
      </c>
      <c r="AP46" s="34">
        <f ca="1"/>
        <v>0</v>
      </c>
      <c r="AQ46" s="34">
        <f ca="1"/>
        <v>0</v>
      </c>
      <c r="AR46" s="34">
        <f ca="1"/>
        <v>0</v>
      </c>
      <c r="AS46" s="34">
        <f ca="1"/>
        <v>0</v>
      </c>
      <c r="AT46" s="34">
        <f t="shared" ca="1" si="16"/>
        <v>0</v>
      </c>
      <c r="AU46" s="33">
        <f t="shared" ca="1" si="17"/>
        <v>1</v>
      </c>
      <c r="AV46" s="21">
        <v>39</v>
      </c>
      <c r="AW46" s="6" t="e">
        <f t="shared" ca="1" si="38"/>
        <v>#N/A</v>
      </c>
      <c r="AX46" s="6" t="e">
        <f t="shared" ca="1" si="18"/>
        <v>#N/A</v>
      </c>
      <c r="AY46" s="6" t="e">
        <f t="shared" ca="1" si="39"/>
        <v>#N/A</v>
      </c>
      <c r="AZ46" s="6" t="e">
        <f t="shared" ca="1" si="19"/>
        <v>#N/A</v>
      </c>
      <c r="BA46" s="197"/>
      <c r="BB46" s="36">
        <f t="shared" si="20"/>
        <v>3.9907985437014322</v>
      </c>
      <c r="BC46" s="36">
        <f ca="1"/>
        <v>0</v>
      </c>
      <c r="BD46" s="33">
        <f t="shared" ca="1" si="21"/>
        <v>1</v>
      </c>
      <c r="BE46" s="203">
        <f ca="1"/>
        <v>0</v>
      </c>
      <c r="BF46" s="33">
        <f t="shared" ca="1" si="22"/>
        <v>1</v>
      </c>
      <c r="BG46" s="36">
        <f t="shared" si="23"/>
        <v>15.623573740966965</v>
      </c>
      <c r="BH46" s="42">
        <f ca="1"/>
        <v>0</v>
      </c>
      <c r="BI46" s="33">
        <f t="shared" ca="1" si="24"/>
        <v>1</v>
      </c>
      <c r="BJ46" s="203">
        <f ca="1"/>
        <v>0</v>
      </c>
      <c r="BK46" s="33">
        <f t="shared" ca="1" si="25"/>
        <v>1</v>
      </c>
      <c r="BL46" s="204">
        <v>39</v>
      </c>
      <c r="BM46" s="6" t="e">
        <f t="shared" ca="1" si="8"/>
        <v>#N/A</v>
      </c>
      <c r="BN46" s="42" t="e">
        <f t="shared" ca="1" si="9"/>
        <v>#N/A</v>
      </c>
      <c r="BO46" s="6" t="e">
        <f t="shared" ca="1" si="26"/>
        <v>#N/A</v>
      </c>
      <c r="BP46" s="42" t="e">
        <f t="shared" ca="1" si="27"/>
        <v>#N/A</v>
      </c>
      <c r="BQ46" s="205">
        <v>39</v>
      </c>
      <c r="BR46" s="6" t="e">
        <f t="shared" ca="1" si="28"/>
        <v>#N/A</v>
      </c>
      <c r="BS46" s="6" t="e">
        <f ca="1">VLOOKUP(BR46,Notes!$A$12:$B$206,2,0)</f>
        <v>#N/A</v>
      </c>
      <c r="BT46" s="42" t="e">
        <f t="shared" ca="1" si="29"/>
        <v>#N/A</v>
      </c>
      <c r="BU46" s="205">
        <v>39</v>
      </c>
      <c r="BV46" s="6" t="e">
        <f t="shared" ca="1" si="30"/>
        <v>#N/A</v>
      </c>
      <c r="BW46" s="6" t="e">
        <f ca="1">VLOOKUP(BV46,Notes!$A$12:$B$206,2,0)</f>
        <v>#N/A</v>
      </c>
      <c r="BX46" s="42" t="e">
        <f t="shared" ca="1" si="10"/>
        <v>#N/A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0</v>
      </c>
      <c r="R47" s="28">
        <v>0</v>
      </c>
      <c r="S47" s="28">
        <v>-5554.1282755353041</v>
      </c>
      <c r="T47" s="35">
        <f ca="1"/>
        <v>-100</v>
      </c>
      <c r="U47" s="30">
        <f ca="1"/>
        <v>0</v>
      </c>
      <c r="V47" s="31">
        <v>-4.0859758719366015</v>
      </c>
      <c r="W47" s="32">
        <f ca="1"/>
        <v>4.0859758719366015</v>
      </c>
      <c r="X47" s="28">
        <f ca="1"/>
        <v>0</v>
      </c>
      <c r="Y47" s="28">
        <f t="shared" ca="1" si="31"/>
        <v>0</v>
      </c>
      <c r="Z47" s="33">
        <f t="shared" ca="1" si="11"/>
        <v>1</v>
      </c>
      <c r="AA47" s="33">
        <f t="shared" ca="1" si="40"/>
        <v>1</v>
      </c>
      <c r="AB47" s="33">
        <f t="shared" ca="1" si="33"/>
        <v>1</v>
      </c>
      <c r="AC47" s="21">
        <v>40</v>
      </c>
      <c r="AD47" s="6" t="e">
        <f t="shared" ca="1" si="32"/>
        <v>#N/A</v>
      </c>
      <c r="AE47" s="6" t="e">
        <f t="shared" ca="1" si="13"/>
        <v>#N/A</v>
      </c>
      <c r="AF47" s="6" t="e">
        <f t="shared" ca="1" si="34"/>
        <v>#N/A</v>
      </c>
      <c r="AG47" s="6" t="e">
        <f t="shared" ca="1" si="35"/>
        <v>#N/A</v>
      </c>
      <c r="AH47" s="6" t="e">
        <f t="shared" ca="1" si="36"/>
        <v>#N/A</v>
      </c>
      <c r="AI47" s="6" t="e">
        <f t="shared" ca="1" si="37"/>
        <v>#N/A</v>
      </c>
      <c r="AJ47" s="17"/>
      <c r="AK47" s="6">
        <v>76754.463258311487</v>
      </c>
      <c r="AL47" s="6">
        <f ca="1"/>
        <v>0</v>
      </c>
      <c r="AM47" s="6">
        <f t="shared" ca="1" si="14"/>
        <v>0</v>
      </c>
      <c r="AN47" s="6">
        <f ca="1"/>
        <v>0</v>
      </c>
      <c r="AO47" s="33">
        <f t="shared" ca="1" si="15"/>
        <v>1</v>
      </c>
      <c r="AP47" s="34">
        <f ca="1"/>
        <v>0</v>
      </c>
      <c r="AQ47" s="34">
        <f ca="1"/>
        <v>0</v>
      </c>
      <c r="AR47" s="34">
        <f ca="1"/>
        <v>0</v>
      </c>
      <c r="AS47" s="34">
        <f ca="1"/>
        <v>0</v>
      </c>
      <c r="AT47" s="34">
        <f t="shared" ca="1" si="16"/>
        <v>0</v>
      </c>
      <c r="AU47" s="33">
        <f t="shared" ca="1" si="17"/>
        <v>1</v>
      </c>
      <c r="AV47" s="21">
        <v>40</v>
      </c>
      <c r="AW47" s="6" t="e">
        <f t="shared" ca="1" si="38"/>
        <v>#N/A</v>
      </c>
      <c r="AX47" s="6" t="e">
        <f t="shared" ca="1" si="18"/>
        <v>#N/A</v>
      </c>
      <c r="AY47" s="6" t="e">
        <f t="shared" ca="1" si="39"/>
        <v>#N/A</v>
      </c>
      <c r="AZ47" s="6" t="e">
        <f t="shared" ca="1" si="19"/>
        <v>#N/A</v>
      </c>
      <c r="BA47" s="197"/>
      <c r="BB47" s="36">
        <f t="shared" si="20"/>
        <v>2.1600032660814912</v>
      </c>
      <c r="BC47" s="36">
        <f ca="1"/>
        <v>0</v>
      </c>
      <c r="BD47" s="33">
        <f t="shared" ca="1" si="21"/>
        <v>1</v>
      </c>
      <c r="BE47" s="203">
        <f ca="1"/>
        <v>0</v>
      </c>
      <c r="BF47" s="33">
        <f t="shared" ca="1" si="22"/>
        <v>1</v>
      </c>
      <c r="BG47" s="36">
        <f t="shared" si="23"/>
        <v>4.2390315739204789</v>
      </c>
      <c r="BH47" s="42">
        <f ca="1"/>
        <v>0</v>
      </c>
      <c r="BI47" s="33">
        <f t="shared" ca="1" si="24"/>
        <v>1</v>
      </c>
      <c r="BJ47" s="203">
        <f ca="1"/>
        <v>0</v>
      </c>
      <c r="BK47" s="33">
        <f t="shared" ca="1" si="25"/>
        <v>1</v>
      </c>
      <c r="BL47" s="204">
        <v>40</v>
      </c>
      <c r="BM47" s="6" t="e">
        <f t="shared" ca="1" si="8"/>
        <v>#N/A</v>
      </c>
      <c r="BN47" s="42" t="e">
        <f t="shared" ca="1" si="9"/>
        <v>#N/A</v>
      </c>
      <c r="BO47" s="6" t="e">
        <f t="shared" ca="1" si="26"/>
        <v>#N/A</v>
      </c>
      <c r="BP47" s="42" t="e">
        <f t="shared" ca="1" si="27"/>
        <v>#N/A</v>
      </c>
      <c r="BQ47" s="205">
        <v>40</v>
      </c>
      <c r="BR47" s="6" t="e">
        <f t="shared" ca="1" si="28"/>
        <v>#N/A</v>
      </c>
      <c r="BS47" s="6" t="e">
        <f ca="1">VLOOKUP(BR47,Notes!$A$12:$B$206,2,0)</f>
        <v>#N/A</v>
      </c>
      <c r="BT47" s="42" t="e">
        <f t="shared" ca="1" si="29"/>
        <v>#N/A</v>
      </c>
      <c r="BU47" s="205">
        <v>40</v>
      </c>
      <c r="BV47" s="6" t="e">
        <f t="shared" ca="1" si="30"/>
        <v>#N/A</v>
      </c>
      <c r="BW47" s="6" t="e">
        <f ca="1">VLOOKUP(BV47,Notes!$A$12:$B$206,2,0)</f>
        <v>#N/A</v>
      </c>
      <c r="BX47" s="42" t="e">
        <f t="shared" ca="1" si="10"/>
        <v>#N/A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0</v>
      </c>
      <c r="R48" s="28">
        <v>0</v>
      </c>
      <c r="S48" s="28">
        <v>-1599.1007032558066</v>
      </c>
      <c r="T48" s="35">
        <f ca="1"/>
        <v>-100</v>
      </c>
      <c r="U48" s="30">
        <f ca="1"/>
        <v>0</v>
      </c>
      <c r="V48" s="31">
        <v>-1.9914193397381124</v>
      </c>
      <c r="W48" s="32">
        <f ca="1"/>
        <v>1.9914193397381124</v>
      </c>
      <c r="X48" s="28">
        <f ca="1"/>
        <v>0</v>
      </c>
      <c r="Y48" s="28">
        <f t="shared" ca="1" si="31"/>
        <v>0</v>
      </c>
      <c r="Z48" s="33">
        <f t="shared" ca="1" si="11"/>
        <v>1</v>
      </c>
      <c r="AA48" s="33">
        <f t="shared" ca="1" si="40"/>
        <v>1</v>
      </c>
      <c r="AB48" s="33">
        <f t="shared" ca="1" si="33"/>
        <v>1</v>
      </c>
      <c r="AC48" s="21">
        <v>41</v>
      </c>
      <c r="AD48" s="6" t="e">
        <f t="shared" ca="1" si="32"/>
        <v>#N/A</v>
      </c>
      <c r="AE48" s="6" t="e">
        <f t="shared" ca="1" si="13"/>
        <v>#N/A</v>
      </c>
      <c r="AF48" s="6" t="e">
        <f t="shared" ca="1" si="34"/>
        <v>#N/A</v>
      </c>
      <c r="AG48" s="6" t="e">
        <f t="shared" ca="1" si="35"/>
        <v>#N/A</v>
      </c>
      <c r="AH48" s="6" t="e">
        <f t="shared" ca="1" si="36"/>
        <v>#N/A</v>
      </c>
      <c r="AI48" s="6" t="e">
        <f t="shared" ca="1" si="37"/>
        <v>#N/A</v>
      </c>
      <c r="AJ48" s="17"/>
      <c r="AK48" s="6">
        <v>30563.962825792696</v>
      </c>
      <c r="AL48" s="6">
        <f ca="1"/>
        <v>0</v>
      </c>
      <c r="AM48" s="6">
        <f t="shared" ca="1" si="14"/>
        <v>0</v>
      </c>
      <c r="AN48" s="6">
        <f ca="1"/>
        <v>0</v>
      </c>
      <c r="AO48" s="33">
        <f t="shared" ca="1" si="15"/>
        <v>1</v>
      </c>
      <c r="AP48" s="34">
        <f ca="1"/>
        <v>0</v>
      </c>
      <c r="AQ48" s="34">
        <f ca="1"/>
        <v>0</v>
      </c>
      <c r="AR48" s="34">
        <f ca="1"/>
        <v>0</v>
      </c>
      <c r="AS48" s="34">
        <f ca="1"/>
        <v>0</v>
      </c>
      <c r="AT48" s="34">
        <f t="shared" ca="1" si="16"/>
        <v>0</v>
      </c>
      <c r="AU48" s="33">
        <f t="shared" ca="1" si="17"/>
        <v>1</v>
      </c>
      <c r="AV48" s="21">
        <v>41</v>
      </c>
      <c r="AW48" s="6" t="e">
        <f t="shared" ca="1" si="38"/>
        <v>#N/A</v>
      </c>
      <c r="AX48" s="6" t="e">
        <f t="shared" ca="1" si="18"/>
        <v>#N/A</v>
      </c>
      <c r="AY48" s="6" t="e">
        <f t="shared" ca="1" si="39"/>
        <v>#N/A</v>
      </c>
      <c r="AZ48" s="6" t="e">
        <f t="shared" ca="1" si="19"/>
        <v>#N/A</v>
      </c>
      <c r="BA48" s="197"/>
      <c r="BB48" s="36">
        <f t="shared" si="20"/>
        <v>0.86012274368887098</v>
      </c>
      <c r="BC48" s="36">
        <f ca="1"/>
        <v>0</v>
      </c>
      <c r="BD48" s="33">
        <f t="shared" ca="1" si="21"/>
        <v>1</v>
      </c>
      <c r="BE48" s="203">
        <f ca="1"/>
        <v>0</v>
      </c>
      <c r="BF48" s="33">
        <f t="shared" ca="1" si="22"/>
        <v>1</v>
      </c>
      <c r="BG48" s="36">
        <f t="shared" si="23"/>
        <v>2.3783379495175545</v>
      </c>
      <c r="BH48" s="42">
        <f ca="1"/>
        <v>0</v>
      </c>
      <c r="BI48" s="33">
        <f t="shared" ca="1" si="24"/>
        <v>1</v>
      </c>
      <c r="BJ48" s="203">
        <f ca="1"/>
        <v>0</v>
      </c>
      <c r="BK48" s="33">
        <f t="shared" ca="1" si="25"/>
        <v>1</v>
      </c>
      <c r="BL48" s="204">
        <v>41</v>
      </c>
      <c r="BM48" s="6" t="e">
        <f t="shared" ca="1" si="8"/>
        <v>#N/A</v>
      </c>
      <c r="BN48" s="42" t="e">
        <f t="shared" ca="1" si="9"/>
        <v>#N/A</v>
      </c>
      <c r="BO48" s="6" t="e">
        <f t="shared" ca="1" si="26"/>
        <v>#N/A</v>
      </c>
      <c r="BP48" s="42" t="e">
        <f t="shared" ca="1" si="27"/>
        <v>#N/A</v>
      </c>
      <c r="BQ48" s="205">
        <v>41</v>
      </c>
      <c r="BR48" s="6" t="e">
        <f t="shared" ca="1" si="28"/>
        <v>#N/A</v>
      </c>
      <c r="BS48" s="6" t="e">
        <f ca="1">VLOOKUP(BR48,Notes!$A$12:$B$206,2,0)</f>
        <v>#N/A</v>
      </c>
      <c r="BT48" s="42" t="e">
        <f t="shared" ca="1" si="29"/>
        <v>#N/A</v>
      </c>
      <c r="BU48" s="205">
        <v>41</v>
      </c>
      <c r="BV48" s="6" t="e">
        <f t="shared" ca="1" si="30"/>
        <v>#N/A</v>
      </c>
      <c r="BW48" s="6" t="e">
        <f ca="1">VLOOKUP(BV48,Notes!$A$12:$B$206,2,0)</f>
        <v>#N/A</v>
      </c>
      <c r="BX48" s="42" t="e">
        <f t="shared" ca="1" si="10"/>
        <v>#N/A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0</v>
      </c>
      <c r="R49" s="28">
        <v>0</v>
      </c>
      <c r="S49" s="28">
        <v>-16303.332033690949</v>
      </c>
      <c r="T49" s="35">
        <f ca="1"/>
        <v>-100</v>
      </c>
      <c r="U49" s="30">
        <f ca="1"/>
        <v>0</v>
      </c>
      <c r="V49" s="31">
        <v>-4.3274301302465759</v>
      </c>
      <c r="W49" s="32">
        <f ca="1"/>
        <v>4.3274301302465759</v>
      </c>
      <c r="X49" s="28">
        <f ca="1"/>
        <v>0</v>
      </c>
      <c r="Y49" s="28">
        <f t="shared" ca="1" si="31"/>
        <v>0</v>
      </c>
      <c r="Z49" s="33">
        <f t="shared" ca="1" si="11"/>
        <v>1</v>
      </c>
      <c r="AA49" s="33">
        <f t="shared" ca="1" si="40"/>
        <v>1</v>
      </c>
      <c r="AB49" s="33">
        <f t="shared" ca="1" si="33"/>
        <v>1</v>
      </c>
      <c r="AC49" s="21">
        <v>42</v>
      </c>
      <c r="AD49" s="6" t="e">
        <f t="shared" ca="1" si="32"/>
        <v>#N/A</v>
      </c>
      <c r="AE49" s="6" t="e">
        <f t="shared" ca="1" si="13"/>
        <v>#N/A</v>
      </c>
      <c r="AF49" s="6" t="e">
        <f t="shared" ca="1" si="34"/>
        <v>#N/A</v>
      </c>
      <c r="AG49" s="6" t="e">
        <f t="shared" ca="1" si="35"/>
        <v>#N/A</v>
      </c>
      <c r="AH49" s="6" t="e">
        <f t="shared" ca="1" si="36"/>
        <v>#N/A</v>
      </c>
      <c r="AI49" s="6" t="e">
        <f t="shared" ca="1" si="37"/>
        <v>#N/A</v>
      </c>
      <c r="AJ49" s="17"/>
      <c r="AK49" s="6">
        <v>203224.88471910675</v>
      </c>
      <c r="AL49" s="6">
        <f ca="1"/>
        <v>0</v>
      </c>
      <c r="AM49" s="6">
        <f t="shared" ca="1" si="14"/>
        <v>0</v>
      </c>
      <c r="AN49" s="6">
        <f ca="1"/>
        <v>0</v>
      </c>
      <c r="AO49" s="33">
        <f t="shared" ca="1" si="15"/>
        <v>1</v>
      </c>
      <c r="AP49" s="34">
        <f ca="1"/>
        <v>0</v>
      </c>
      <c r="AQ49" s="34">
        <f ca="1"/>
        <v>0</v>
      </c>
      <c r="AR49" s="34">
        <f ca="1"/>
        <v>0</v>
      </c>
      <c r="AS49" s="34">
        <f ca="1"/>
        <v>0</v>
      </c>
      <c r="AT49" s="34">
        <f t="shared" ca="1" si="16"/>
        <v>0</v>
      </c>
      <c r="AU49" s="33">
        <f t="shared" ca="1" si="17"/>
        <v>1</v>
      </c>
      <c r="AV49" s="21">
        <v>42</v>
      </c>
      <c r="AW49" s="6" t="e">
        <f t="shared" ca="1" si="38"/>
        <v>#N/A</v>
      </c>
      <c r="AX49" s="6" t="e">
        <f t="shared" ca="1" si="18"/>
        <v>#N/A</v>
      </c>
      <c r="AY49" s="6" t="e">
        <f t="shared" ca="1" si="39"/>
        <v>#N/A</v>
      </c>
      <c r="AZ49" s="6" t="e">
        <f t="shared" ca="1" si="19"/>
        <v>#N/A</v>
      </c>
      <c r="BA49" s="197"/>
      <c r="BB49" s="36">
        <f t="shared" si="20"/>
        <v>5.7190995299517109</v>
      </c>
      <c r="BC49" s="36">
        <f ca="1"/>
        <v>0</v>
      </c>
      <c r="BD49" s="33">
        <f t="shared" ca="1" si="21"/>
        <v>1</v>
      </c>
      <c r="BE49" s="203">
        <f ca="1"/>
        <v>0</v>
      </c>
      <c r="BF49" s="33">
        <f t="shared" ca="1" si="22"/>
        <v>1</v>
      </c>
      <c r="BG49" s="36">
        <f t="shared" si="23"/>
        <v>2.5443187168844212</v>
      </c>
      <c r="BH49" s="42">
        <f ca="1"/>
        <v>0</v>
      </c>
      <c r="BI49" s="33">
        <f t="shared" ca="1" si="24"/>
        <v>1</v>
      </c>
      <c r="BJ49" s="203">
        <f ca="1"/>
        <v>0</v>
      </c>
      <c r="BK49" s="33">
        <f t="shared" ca="1" si="25"/>
        <v>1</v>
      </c>
      <c r="BL49" s="204">
        <v>42</v>
      </c>
      <c r="BM49" s="6" t="e">
        <f t="shared" ca="1" si="8"/>
        <v>#N/A</v>
      </c>
      <c r="BN49" s="42" t="e">
        <f t="shared" ca="1" si="9"/>
        <v>#N/A</v>
      </c>
      <c r="BO49" s="6" t="e">
        <f t="shared" ca="1" si="26"/>
        <v>#N/A</v>
      </c>
      <c r="BP49" s="42" t="e">
        <f t="shared" ca="1" si="27"/>
        <v>#N/A</v>
      </c>
      <c r="BQ49" s="205">
        <v>42</v>
      </c>
      <c r="BR49" s="6" t="e">
        <f t="shared" ca="1" si="28"/>
        <v>#N/A</v>
      </c>
      <c r="BS49" s="6" t="e">
        <f ca="1">VLOOKUP(BR49,Notes!$A$12:$B$206,2,0)</f>
        <v>#N/A</v>
      </c>
      <c r="BT49" s="42" t="e">
        <f t="shared" ca="1" si="29"/>
        <v>#N/A</v>
      </c>
      <c r="BU49" s="205">
        <v>42</v>
      </c>
      <c r="BV49" s="6" t="e">
        <f t="shared" ca="1" si="30"/>
        <v>#N/A</v>
      </c>
      <c r="BW49" s="6" t="e">
        <f ca="1">VLOOKUP(BV49,Notes!$A$12:$B$206,2,0)</f>
        <v>#N/A</v>
      </c>
      <c r="BX49" s="42" t="e">
        <f t="shared" ca="1" si="10"/>
        <v>#N/A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0</v>
      </c>
      <c r="R50" s="28">
        <v>0</v>
      </c>
      <c r="S50" s="28">
        <v>-200.24341870393283</v>
      </c>
      <c r="T50" s="35">
        <f ca="1"/>
        <v>-100</v>
      </c>
      <c r="U50" s="30">
        <f ca="1"/>
        <v>0</v>
      </c>
      <c r="V50" s="31">
        <v>-4.6256284782171235</v>
      </c>
      <c r="W50" s="32">
        <f ca="1"/>
        <v>4.6256284782171235</v>
      </c>
      <c r="X50" s="28">
        <f ca="1"/>
        <v>0</v>
      </c>
      <c r="Y50" s="28">
        <f t="shared" ca="1" si="31"/>
        <v>0</v>
      </c>
      <c r="Z50" s="33">
        <f t="shared" ca="1" si="11"/>
        <v>1</v>
      </c>
      <c r="AA50" s="33">
        <f t="shared" ca="1" si="40"/>
        <v>1</v>
      </c>
      <c r="AB50" s="33">
        <f t="shared" ca="1" si="33"/>
        <v>1</v>
      </c>
      <c r="AC50" s="21">
        <v>43</v>
      </c>
      <c r="AD50" s="6" t="e">
        <f t="shared" ca="1" si="32"/>
        <v>#N/A</v>
      </c>
      <c r="AE50" s="6" t="e">
        <f t="shared" ca="1" si="13"/>
        <v>#N/A</v>
      </c>
      <c r="AF50" s="6" t="e">
        <f t="shared" ca="1" si="34"/>
        <v>#N/A</v>
      </c>
      <c r="AG50" s="6" t="e">
        <f t="shared" ca="1" si="35"/>
        <v>#N/A</v>
      </c>
      <c r="AH50" s="6" t="e">
        <f t="shared" ca="1" si="36"/>
        <v>#N/A</v>
      </c>
      <c r="AI50" s="6" t="e">
        <f t="shared" ca="1" si="37"/>
        <v>#N/A</v>
      </c>
      <c r="AJ50" s="17"/>
      <c r="AK50" s="6">
        <v>1888.5297348594806</v>
      </c>
      <c r="AL50" s="6">
        <f ca="1"/>
        <v>0</v>
      </c>
      <c r="AM50" s="6">
        <f t="shared" ca="1" si="14"/>
        <v>0</v>
      </c>
      <c r="AN50" s="6">
        <f ca="1"/>
        <v>0</v>
      </c>
      <c r="AO50" s="33">
        <f t="shared" ca="1" si="15"/>
        <v>1</v>
      </c>
      <c r="AP50" s="34">
        <f ca="1"/>
        <v>0</v>
      </c>
      <c r="AQ50" s="34">
        <f ca="1"/>
        <v>0</v>
      </c>
      <c r="AR50" s="34">
        <f ca="1"/>
        <v>0</v>
      </c>
      <c r="AS50" s="34">
        <f ca="1"/>
        <v>0</v>
      </c>
      <c r="AT50" s="34">
        <f t="shared" ca="1" si="16"/>
        <v>0</v>
      </c>
      <c r="AU50" s="33">
        <f t="shared" ca="1" si="17"/>
        <v>1</v>
      </c>
      <c r="AV50" s="21">
        <v>43</v>
      </c>
      <c r="AW50" s="6" t="e">
        <f t="shared" ca="1" si="38"/>
        <v>#N/A</v>
      </c>
      <c r="AX50" s="6" t="e">
        <f t="shared" ca="1" si="18"/>
        <v>#N/A</v>
      </c>
      <c r="AY50" s="6" t="e">
        <f t="shared" ca="1" si="39"/>
        <v>#N/A</v>
      </c>
      <c r="AZ50" s="6" t="e">
        <f t="shared" ca="1" si="19"/>
        <v>#N/A</v>
      </c>
      <c r="BA50" s="197"/>
      <c r="BB50" s="36">
        <f t="shared" si="20"/>
        <v>5.3146491060202472E-2</v>
      </c>
      <c r="BC50" s="36">
        <f ca="1"/>
        <v>0</v>
      </c>
      <c r="BD50" s="33">
        <f t="shared" ca="1" si="21"/>
        <v>1</v>
      </c>
      <c r="BE50" s="203">
        <f ca="1"/>
        <v>0</v>
      </c>
      <c r="BF50" s="33">
        <f t="shared" ca="1" si="22"/>
        <v>1</v>
      </c>
      <c r="BG50" s="36">
        <f t="shared" si="23"/>
        <v>2.5418054932595482E-2</v>
      </c>
      <c r="BH50" s="42">
        <f ca="1"/>
        <v>0</v>
      </c>
      <c r="BI50" s="33">
        <f t="shared" ca="1" si="24"/>
        <v>1</v>
      </c>
      <c r="BJ50" s="203">
        <f ca="1"/>
        <v>0</v>
      </c>
      <c r="BK50" s="33">
        <f t="shared" ca="1" si="25"/>
        <v>1</v>
      </c>
      <c r="BL50" s="204">
        <v>43</v>
      </c>
      <c r="BM50" s="6" t="e">
        <f t="shared" ca="1" si="8"/>
        <v>#N/A</v>
      </c>
      <c r="BN50" s="42" t="e">
        <f t="shared" ca="1" si="9"/>
        <v>#N/A</v>
      </c>
      <c r="BO50" s="6" t="e">
        <f t="shared" ca="1" si="26"/>
        <v>#N/A</v>
      </c>
      <c r="BP50" s="42" t="e">
        <f t="shared" ca="1" si="27"/>
        <v>#N/A</v>
      </c>
      <c r="BQ50" s="205">
        <v>43</v>
      </c>
      <c r="BR50" s="6" t="e">
        <f t="shared" ca="1" si="28"/>
        <v>#N/A</v>
      </c>
      <c r="BS50" s="6" t="e">
        <f ca="1">VLOOKUP(BR50,Notes!$A$12:$B$206,2,0)</f>
        <v>#N/A</v>
      </c>
      <c r="BT50" s="42" t="e">
        <f t="shared" ca="1" si="29"/>
        <v>#N/A</v>
      </c>
      <c r="BU50" s="205">
        <v>43</v>
      </c>
      <c r="BV50" s="6" t="e">
        <f t="shared" ca="1" si="30"/>
        <v>#N/A</v>
      </c>
      <c r="BW50" s="6" t="e">
        <f ca="1">VLOOKUP(BV50,Notes!$A$12:$B$206,2,0)</f>
        <v>#N/A</v>
      </c>
      <c r="BX50" s="42" t="e">
        <f t="shared" ca="1" si="10"/>
        <v>#N/A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0</v>
      </c>
      <c r="R51" s="28">
        <v>0</v>
      </c>
      <c r="S51" s="28">
        <v>-1685.7167999796252</v>
      </c>
      <c r="T51" s="35">
        <f ca="1"/>
        <v>-100</v>
      </c>
      <c r="U51" s="30">
        <f ca="1"/>
        <v>0</v>
      </c>
      <c r="V51" s="31">
        <v>-3.9131369416160453</v>
      </c>
      <c r="W51" s="32">
        <f ca="1"/>
        <v>3.9131369416160453</v>
      </c>
      <c r="X51" s="28">
        <f ca="1"/>
        <v>0</v>
      </c>
      <c r="Y51" s="28">
        <f t="shared" ca="1" si="31"/>
        <v>0</v>
      </c>
      <c r="Z51" s="33">
        <f t="shared" ca="1" si="11"/>
        <v>1</v>
      </c>
      <c r="AA51" s="33">
        <f t="shared" ca="1" si="40"/>
        <v>1</v>
      </c>
      <c r="AB51" s="33">
        <f t="shared" ca="1" si="33"/>
        <v>1</v>
      </c>
      <c r="AC51" s="21">
        <v>44</v>
      </c>
      <c r="AD51" s="6" t="e">
        <f t="shared" ca="1" si="32"/>
        <v>#N/A</v>
      </c>
      <c r="AE51" s="6" t="e">
        <f t="shared" ca="1" si="13"/>
        <v>#N/A</v>
      </c>
      <c r="AF51" s="6" t="e">
        <f t="shared" ca="1" si="34"/>
        <v>#N/A</v>
      </c>
      <c r="AG51" s="6" t="e">
        <f t="shared" ca="1" si="35"/>
        <v>#N/A</v>
      </c>
      <c r="AH51" s="6" t="e">
        <f t="shared" ca="1" si="36"/>
        <v>#N/A</v>
      </c>
      <c r="AI51" s="6" t="e">
        <f t="shared" ca="1" si="37"/>
        <v>#N/A</v>
      </c>
      <c r="AJ51" s="17"/>
      <c r="AK51" s="6">
        <v>15501.353297354992</v>
      </c>
      <c r="AL51" s="6">
        <f ca="1"/>
        <v>0</v>
      </c>
      <c r="AM51" s="6">
        <f t="shared" ca="1" si="14"/>
        <v>0</v>
      </c>
      <c r="AN51" s="6">
        <f ca="1"/>
        <v>0</v>
      </c>
      <c r="AO51" s="33">
        <f t="shared" ca="1" si="15"/>
        <v>1</v>
      </c>
      <c r="AP51" s="34">
        <f ca="1"/>
        <v>0</v>
      </c>
      <c r="AQ51" s="34">
        <f ca="1"/>
        <v>0</v>
      </c>
      <c r="AR51" s="34">
        <f ca="1"/>
        <v>0</v>
      </c>
      <c r="AS51" s="34">
        <f ca="1"/>
        <v>0</v>
      </c>
      <c r="AT51" s="34">
        <f t="shared" ca="1" si="16"/>
        <v>0</v>
      </c>
      <c r="AU51" s="33">
        <f t="shared" ca="1" si="17"/>
        <v>1</v>
      </c>
      <c r="AV51" s="21">
        <v>44</v>
      </c>
      <c r="AW51" s="6" t="e">
        <f t="shared" ca="1" si="38"/>
        <v>#N/A</v>
      </c>
      <c r="AX51" s="6" t="e">
        <f t="shared" ca="1" si="18"/>
        <v>#N/A</v>
      </c>
      <c r="AY51" s="6" t="e">
        <f t="shared" ca="1" si="39"/>
        <v>#N/A</v>
      </c>
      <c r="AZ51" s="6" t="e">
        <f t="shared" ca="1" si="19"/>
        <v>#N/A</v>
      </c>
      <c r="BA51" s="197"/>
      <c r="BB51" s="36">
        <f t="shared" si="20"/>
        <v>0.43623487585712634</v>
      </c>
      <c r="BC51" s="36">
        <f ca="1"/>
        <v>0</v>
      </c>
      <c r="BD51" s="33">
        <f t="shared" ca="1" si="21"/>
        <v>1</v>
      </c>
      <c r="BE51" s="203">
        <f ca="1"/>
        <v>0</v>
      </c>
      <c r="BF51" s="33">
        <f t="shared" ca="1" si="22"/>
        <v>1</v>
      </c>
      <c r="BG51" s="36">
        <f t="shared" si="23"/>
        <v>0.17313125027135728</v>
      </c>
      <c r="BH51" s="42">
        <f ca="1"/>
        <v>0</v>
      </c>
      <c r="BI51" s="33">
        <f t="shared" ca="1" si="24"/>
        <v>1</v>
      </c>
      <c r="BJ51" s="203">
        <f ca="1"/>
        <v>0</v>
      </c>
      <c r="BK51" s="33">
        <f t="shared" ca="1" si="25"/>
        <v>1</v>
      </c>
      <c r="BL51" s="204">
        <v>44</v>
      </c>
      <c r="BM51" s="6" t="e">
        <f t="shared" ca="1" si="8"/>
        <v>#N/A</v>
      </c>
      <c r="BN51" s="42" t="e">
        <f t="shared" ca="1" si="9"/>
        <v>#N/A</v>
      </c>
      <c r="BO51" s="6" t="e">
        <f t="shared" ca="1" si="26"/>
        <v>#N/A</v>
      </c>
      <c r="BP51" s="42" t="e">
        <f t="shared" ca="1" si="27"/>
        <v>#N/A</v>
      </c>
      <c r="BQ51" s="205">
        <v>44</v>
      </c>
      <c r="BR51" s="6" t="e">
        <f t="shared" ca="1" si="28"/>
        <v>#N/A</v>
      </c>
      <c r="BS51" s="6" t="e">
        <f ca="1">VLOOKUP(BR51,Notes!$A$12:$B$206,2,0)</f>
        <v>#N/A</v>
      </c>
      <c r="BT51" s="42" t="e">
        <f t="shared" ca="1" si="29"/>
        <v>#N/A</v>
      </c>
      <c r="BU51" s="205">
        <v>44</v>
      </c>
      <c r="BV51" s="6" t="e">
        <f t="shared" ca="1" si="30"/>
        <v>#N/A</v>
      </c>
      <c r="BW51" s="6" t="e">
        <f ca="1">VLOOKUP(BV51,Notes!$A$12:$B$206,2,0)</f>
        <v>#N/A</v>
      </c>
      <c r="BX51" s="42" t="e">
        <f t="shared" ca="1" si="10"/>
        <v>#N/A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0</v>
      </c>
      <c r="R52" s="28">
        <v>0</v>
      </c>
      <c r="S52" s="28">
        <v>-2426.1048123400574</v>
      </c>
      <c r="T52" s="35">
        <f ca="1"/>
        <v>-100</v>
      </c>
      <c r="U52" s="30">
        <f ca="1"/>
        <v>0</v>
      </c>
      <c r="V52" s="31">
        <v>-3.0275633129448112</v>
      </c>
      <c r="W52" s="32">
        <f ca="1"/>
        <v>3.0275633129448112</v>
      </c>
      <c r="X52" s="28">
        <f ca="1"/>
        <v>0</v>
      </c>
      <c r="Y52" s="28">
        <f t="shared" ca="1" si="31"/>
        <v>0</v>
      </c>
      <c r="Z52" s="33">
        <f t="shared" ca="1" si="11"/>
        <v>1</v>
      </c>
      <c r="AA52" s="33">
        <f t="shared" ca="1" si="40"/>
        <v>1</v>
      </c>
      <c r="AB52" s="33">
        <f t="shared" ca="1" si="33"/>
        <v>1</v>
      </c>
      <c r="AC52" s="21">
        <v>45</v>
      </c>
      <c r="AD52" s="6" t="e">
        <f t="shared" ca="1" si="32"/>
        <v>#N/A</v>
      </c>
      <c r="AE52" s="6" t="e">
        <f t="shared" ca="1" si="13"/>
        <v>#N/A</v>
      </c>
      <c r="AF52" s="6" t="e">
        <f t="shared" ca="1" si="34"/>
        <v>#N/A</v>
      </c>
      <c r="AG52" s="6" t="e">
        <f t="shared" ca="1" si="35"/>
        <v>#N/A</v>
      </c>
      <c r="AH52" s="6" t="e">
        <f t="shared" ca="1" si="36"/>
        <v>#N/A</v>
      </c>
      <c r="AI52" s="6" t="e">
        <f t="shared" ca="1" si="37"/>
        <v>#N/A</v>
      </c>
      <c r="AJ52" s="17"/>
      <c r="AK52" s="6">
        <v>41025.123326726571</v>
      </c>
      <c r="AL52" s="6">
        <f ca="1"/>
        <v>0</v>
      </c>
      <c r="AM52" s="6">
        <f t="shared" ca="1" si="14"/>
        <v>0</v>
      </c>
      <c r="AN52" s="6">
        <f ca="1"/>
        <v>0</v>
      </c>
      <c r="AO52" s="33">
        <f t="shared" ca="1" si="15"/>
        <v>1</v>
      </c>
      <c r="AP52" s="34">
        <f ca="1"/>
        <v>0</v>
      </c>
      <c r="AQ52" s="34">
        <f ca="1"/>
        <v>0</v>
      </c>
      <c r="AR52" s="34">
        <f ca="1"/>
        <v>0</v>
      </c>
      <c r="AS52" s="34">
        <f ca="1"/>
        <v>0</v>
      </c>
      <c r="AT52" s="34">
        <f t="shared" ca="1" si="16"/>
        <v>0</v>
      </c>
      <c r="AU52" s="33">
        <f t="shared" ca="1" si="17"/>
        <v>1</v>
      </c>
      <c r="AV52" s="21">
        <v>45</v>
      </c>
      <c r="AW52" s="6" t="e">
        <f t="shared" ca="1" si="38"/>
        <v>#N/A</v>
      </c>
      <c r="AX52" s="6" t="e">
        <f t="shared" ca="1" si="18"/>
        <v>#N/A</v>
      </c>
      <c r="AY52" s="6" t="e">
        <f t="shared" ca="1" si="39"/>
        <v>#N/A</v>
      </c>
      <c r="AZ52" s="6" t="e">
        <f t="shared" ca="1" si="19"/>
        <v>#N/A</v>
      </c>
      <c r="BA52" s="197"/>
      <c r="BB52" s="36">
        <f t="shared" si="20"/>
        <v>1.154517882287837</v>
      </c>
      <c r="BC52" s="36">
        <f ca="1"/>
        <v>0</v>
      </c>
      <c r="BD52" s="33">
        <f t="shared" ca="1" si="21"/>
        <v>1</v>
      </c>
      <c r="BE52" s="203">
        <f ca="1"/>
        <v>0</v>
      </c>
      <c r="BF52" s="33">
        <f t="shared" ca="1" si="22"/>
        <v>1</v>
      </c>
      <c r="BG52" s="36">
        <f t="shared" si="23"/>
        <v>0.2672644127729531</v>
      </c>
      <c r="BH52" s="42">
        <f ca="1"/>
        <v>0</v>
      </c>
      <c r="BI52" s="33">
        <f t="shared" ca="1" si="24"/>
        <v>1</v>
      </c>
      <c r="BJ52" s="203">
        <f ca="1"/>
        <v>0</v>
      </c>
      <c r="BK52" s="33">
        <f t="shared" ca="1" si="25"/>
        <v>1</v>
      </c>
      <c r="BL52" s="204">
        <v>45</v>
      </c>
      <c r="BM52" s="6" t="e">
        <f t="shared" ca="1" si="8"/>
        <v>#N/A</v>
      </c>
      <c r="BN52" s="42" t="e">
        <f t="shared" ca="1" si="9"/>
        <v>#N/A</v>
      </c>
      <c r="BO52" s="6" t="e">
        <f t="shared" ca="1" si="26"/>
        <v>#N/A</v>
      </c>
      <c r="BP52" s="42" t="e">
        <f t="shared" ca="1" si="27"/>
        <v>#N/A</v>
      </c>
      <c r="BQ52" s="205">
        <v>45</v>
      </c>
      <c r="BR52" s="6" t="e">
        <f t="shared" ca="1" si="28"/>
        <v>#N/A</v>
      </c>
      <c r="BS52" s="6" t="e">
        <f ca="1">VLOOKUP(BR52,Notes!$A$12:$B$206,2,0)</f>
        <v>#N/A</v>
      </c>
      <c r="BT52" s="42" t="e">
        <f t="shared" ca="1" si="29"/>
        <v>#N/A</v>
      </c>
      <c r="BU52" s="205">
        <v>45</v>
      </c>
      <c r="BV52" s="6" t="e">
        <f t="shared" ca="1" si="30"/>
        <v>#N/A</v>
      </c>
      <c r="BW52" s="6" t="e">
        <f ca="1">VLOOKUP(BV52,Notes!$A$12:$B$206,2,0)</f>
        <v>#N/A</v>
      </c>
      <c r="BX52" s="42" t="e">
        <f t="shared" ca="1" si="10"/>
        <v>#N/A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0</v>
      </c>
      <c r="R53" s="28">
        <v>0</v>
      </c>
      <c r="S53" s="28">
        <v>-11923.539389906617</v>
      </c>
      <c r="T53" s="35">
        <f ca="1"/>
        <v>-100</v>
      </c>
      <c r="U53" s="30">
        <f ca="1"/>
        <v>0</v>
      </c>
      <c r="V53" s="31">
        <v>-6.0549969118269358</v>
      </c>
      <c r="W53" s="32">
        <f ca="1"/>
        <v>6.0549969118269358</v>
      </c>
      <c r="X53" s="28">
        <f ca="1"/>
        <v>0</v>
      </c>
      <c r="Y53" s="28">
        <f t="shared" ca="1" si="31"/>
        <v>0</v>
      </c>
      <c r="Z53" s="33">
        <f t="shared" ca="1" si="11"/>
        <v>1</v>
      </c>
      <c r="AA53" s="33">
        <f t="shared" ca="1" si="40"/>
        <v>1</v>
      </c>
      <c r="AB53" s="33">
        <f t="shared" ca="1" si="33"/>
        <v>1</v>
      </c>
      <c r="AC53" s="21">
        <v>46</v>
      </c>
      <c r="AD53" s="6" t="e">
        <f t="shared" ca="1" si="32"/>
        <v>#N/A</v>
      </c>
      <c r="AE53" s="6" t="e">
        <f t="shared" ca="1" si="13"/>
        <v>#N/A</v>
      </c>
      <c r="AF53" s="6" t="e">
        <f t="shared" ca="1" si="34"/>
        <v>#N/A</v>
      </c>
      <c r="AG53" s="6" t="e">
        <f t="shared" ca="1" si="35"/>
        <v>#N/A</v>
      </c>
      <c r="AH53" s="6" t="e">
        <f t="shared" ca="1" si="36"/>
        <v>#N/A</v>
      </c>
      <c r="AI53" s="6" t="e">
        <f t="shared" ca="1" si="37"/>
        <v>#N/A</v>
      </c>
      <c r="AJ53" s="17"/>
      <c r="AK53" s="6">
        <v>67561.539773547294</v>
      </c>
      <c r="AL53" s="6">
        <f ca="1"/>
        <v>0</v>
      </c>
      <c r="AM53" s="6">
        <f t="shared" ca="1" si="14"/>
        <v>0</v>
      </c>
      <c r="AN53" s="6">
        <f ca="1"/>
        <v>0</v>
      </c>
      <c r="AO53" s="33">
        <f t="shared" ca="1" si="15"/>
        <v>1</v>
      </c>
      <c r="AP53" s="34">
        <f ca="1"/>
        <v>0</v>
      </c>
      <c r="AQ53" s="34">
        <f ca="1"/>
        <v>0</v>
      </c>
      <c r="AR53" s="34">
        <f ca="1"/>
        <v>0</v>
      </c>
      <c r="AS53" s="34">
        <f ca="1"/>
        <v>0</v>
      </c>
      <c r="AT53" s="34">
        <f t="shared" ca="1" si="16"/>
        <v>0</v>
      </c>
      <c r="AU53" s="33">
        <f t="shared" ca="1" si="17"/>
        <v>1</v>
      </c>
      <c r="AV53" s="21">
        <v>46</v>
      </c>
      <c r="AW53" s="6" t="e">
        <f t="shared" ca="1" si="38"/>
        <v>#N/A</v>
      </c>
      <c r="AX53" s="6" t="e">
        <f t="shared" ca="1" si="18"/>
        <v>#N/A</v>
      </c>
      <c r="AY53" s="6" t="e">
        <f t="shared" ca="1" si="39"/>
        <v>#N/A</v>
      </c>
      <c r="AZ53" s="6" t="e">
        <f t="shared" ca="1" si="19"/>
        <v>#N/A</v>
      </c>
      <c r="BA53" s="197"/>
      <c r="BB53" s="36">
        <f t="shared" si="20"/>
        <v>1.9012985092636177</v>
      </c>
      <c r="BC53" s="36">
        <f ca="1"/>
        <v>0</v>
      </c>
      <c r="BD53" s="33">
        <f t="shared" ca="1" si="21"/>
        <v>1</v>
      </c>
      <c r="BE53" s="203">
        <f ca="1"/>
        <v>0</v>
      </c>
      <c r="BF53" s="33">
        <f t="shared" ca="1" si="22"/>
        <v>1</v>
      </c>
      <c r="BG53" s="36">
        <f t="shared" si="23"/>
        <v>0.76456321963511398</v>
      </c>
      <c r="BH53" s="42">
        <f ca="1"/>
        <v>0</v>
      </c>
      <c r="BI53" s="33">
        <f t="shared" ca="1" si="24"/>
        <v>1</v>
      </c>
      <c r="BJ53" s="203">
        <f ca="1"/>
        <v>0</v>
      </c>
      <c r="BK53" s="33">
        <f t="shared" ca="1" si="25"/>
        <v>1</v>
      </c>
      <c r="BL53" s="204">
        <v>46</v>
      </c>
      <c r="BM53" s="6" t="e">
        <f t="shared" ca="1" si="8"/>
        <v>#N/A</v>
      </c>
      <c r="BN53" s="42" t="e">
        <f t="shared" ca="1" si="9"/>
        <v>#N/A</v>
      </c>
      <c r="BO53" s="6" t="e">
        <f t="shared" ca="1" si="26"/>
        <v>#N/A</v>
      </c>
      <c r="BP53" s="42" t="e">
        <f t="shared" ca="1" si="27"/>
        <v>#N/A</v>
      </c>
      <c r="BQ53" s="205">
        <v>46</v>
      </c>
      <c r="BR53" s="6" t="e">
        <f t="shared" ca="1" si="28"/>
        <v>#N/A</v>
      </c>
      <c r="BS53" s="6" t="e">
        <f ca="1">VLOOKUP(BR53,Notes!$A$12:$B$206,2,0)</f>
        <v>#N/A</v>
      </c>
      <c r="BT53" s="42" t="e">
        <f t="shared" ca="1" si="29"/>
        <v>#N/A</v>
      </c>
      <c r="BU53" s="205">
        <v>46</v>
      </c>
      <c r="BV53" s="6" t="e">
        <f t="shared" ca="1" si="30"/>
        <v>#N/A</v>
      </c>
      <c r="BW53" s="6" t="e">
        <f ca="1">VLOOKUP(BV53,Notes!$A$12:$B$206,2,0)</f>
        <v>#N/A</v>
      </c>
      <c r="BX53" s="42" t="e">
        <f t="shared" ca="1" si="10"/>
        <v>#N/A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0</v>
      </c>
      <c r="R54" s="28">
        <v>0</v>
      </c>
      <c r="S54" s="28">
        <v>-12450.965934822272</v>
      </c>
      <c r="T54" s="35">
        <f ca="1"/>
        <v>-100</v>
      </c>
      <c r="U54" s="30">
        <f ca="1"/>
        <v>0</v>
      </c>
      <c r="V54" s="31">
        <v>-4.9498410521025056</v>
      </c>
      <c r="W54" s="32">
        <f ca="1"/>
        <v>4.9498410521025056</v>
      </c>
      <c r="X54" s="28">
        <f ca="1"/>
        <v>0</v>
      </c>
      <c r="Y54" s="28">
        <f t="shared" ca="1" si="31"/>
        <v>0</v>
      </c>
      <c r="Z54" s="33">
        <f t="shared" ca="1" si="11"/>
        <v>1</v>
      </c>
      <c r="AA54" s="33">
        <f t="shared" ca="1" si="40"/>
        <v>1</v>
      </c>
      <c r="AB54" s="33">
        <f t="shared" ca="1" si="33"/>
        <v>1</v>
      </c>
      <c r="AC54" s="21">
        <v>47</v>
      </c>
      <c r="AD54" s="6" t="e">
        <f t="shared" ca="1" si="32"/>
        <v>#N/A</v>
      </c>
      <c r="AE54" s="6" t="e">
        <f t="shared" ca="1" si="13"/>
        <v>#N/A</v>
      </c>
      <c r="AF54" s="6" t="e">
        <f t="shared" ca="1" si="34"/>
        <v>#N/A</v>
      </c>
      <c r="AG54" s="6" t="e">
        <f t="shared" ca="1" si="35"/>
        <v>#N/A</v>
      </c>
      <c r="AH54" s="6" t="e">
        <f t="shared" ca="1" si="36"/>
        <v>#N/A</v>
      </c>
      <c r="AI54" s="6" t="e">
        <f t="shared" ca="1" si="37"/>
        <v>#N/A</v>
      </c>
      <c r="AJ54" s="17"/>
      <c r="AK54" s="6">
        <v>161420.07249827456</v>
      </c>
      <c r="AL54" s="6">
        <f ca="1"/>
        <v>0</v>
      </c>
      <c r="AM54" s="6">
        <f t="shared" ca="1" si="14"/>
        <v>0</v>
      </c>
      <c r="AN54" s="6">
        <f ca="1"/>
        <v>0</v>
      </c>
      <c r="AO54" s="33">
        <f t="shared" ca="1" si="15"/>
        <v>1</v>
      </c>
      <c r="AP54" s="34">
        <f ca="1"/>
        <v>0</v>
      </c>
      <c r="AQ54" s="34">
        <f ca="1"/>
        <v>0</v>
      </c>
      <c r="AR54" s="34">
        <f ca="1"/>
        <v>0</v>
      </c>
      <c r="AS54" s="34">
        <f ca="1"/>
        <v>0</v>
      </c>
      <c r="AT54" s="34">
        <f t="shared" ca="1" si="16"/>
        <v>0</v>
      </c>
      <c r="AU54" s="33">
        <f t="shared" ca="1" si="17"/>
        <v>1</v>
      </c>
      <c r="AV54" s="21">
        <v>47</v>
      </c>
      <c r="AW54" s="6" t="e">
        <f t="shared" ca="1" si="38"/>
        <v>#N/A</v>
      </c>
      <c r="AX54" s="6" t="e">
        <f t="shared" ca="1" si="18"/>
        <v>#N/A</v>
      </c>
      <c r="AY54" s="6" t="e">
        <f t="shared" ca="1" si="39"/>
        <v>#N/A</v>
      </c>
      <c r="AZ54" s="6" t="e">
        <f t="shared" ca="1" si="19"/>
        <v>#N/A</v>
      </c>
      <c r="BA54" s="197"/>
      <c r="BB54" s="36">
        <f t="shared" si="20"/>
        <v>4.5426398544924753</v>
      </c>
      <c r="BC54" s="36">
        <f ca="1"/>
        <v>0</v>
      </c>
      <c r="BD54" s="33">
        <f t="shared" ca="1" si="21"/>
        <v>1</v>
      </c>
      <c r="BE54" s="203">
        <f ca="1"/>
        <v>0</v>
      </c>
      <c r="BF54" s="33">
        <f t="shared" ca="1" si="22"/>
        <v>1</v>
      </c>
      <c r="BG54" s="36">
        <f t="shared" si="23"/>
        <v>1.6094128789590392</v>
      </c>
      <c r="BH54" s="42">
        <f ca="1"/>
        <v>0</v>
      </c>
      <c r="BI54" s="33">
        <f t="shared" ca="1" si="24"/>
        <v>1</v>
      </c>
      <c r="BJ54" s="203">
        <f ca="1"/>
        <v>0</v>
      </c>
      <c r="BK54" s="33">
        <f t="shared" ca="1" si="25"/>
        <v>1</v>
      </c>
      <c r="BL54" s="204">
        <v>47</v>
      </c>
      <c r="BM54" s="6" t="e">
        <f t="shared" ca="1" si="8"/>
        <v>#N/A</v>
      </c>
      <c r="BN54" s="42" t="e">
        <f t="shared" ca="1" si="9"/>
        <v>#N/A</v>
      </c>
      <c r="BO54" s="6" t="e">
        <f t="shared" ca="1" si="26"/>
        <v>#N/A</v>
      </c>
      <c r="BP54" s="42" t="e">
        <f t="shared" ca="1" si="27"/>
        <v>#N/A</v>
      </c>
      <c r="BQ54" s="205">
        <v>47</v>
      </c>
      <c r="BR54" s="6" t="e">
        <f t="shared" ca="1" si="28"/>
        <v>#N/A</v>
      </c>
      <c r="BS54" s="6" t="e">
        <f ca="1">VLOOKUP(BR54,Notes!$A$12:$B$206,2,0)</f>
        <v>#N/A</v>
      </c>
      <c r="BT54" s="42" t="e">
        <f t="shared" ca="1" si="29"/>
        <v>#N/A</v>
      </c>
      <c r="BU54" s="205">
        <v>47</v>
      </c>
      <c r="BV54" s="6" t="e">
        <f t="shared" ca="1" si="30"/>
        <v>#N/A</v>
      </c>
      <c r="BW54" s="6" t="e">
        <f ca="1">VLOOKUP(BV54,Notes!$A$12:$B$206,2,0)</f>
        <v>#N/A</v>
      </c>
      <c r="BX54" s="42" t="e">
        <f t="shared" ca="1" si="10"/>
        <v>#N/A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0</v>
      </c>
      <c r="R55" s="28">
        <v>0</v>
      </c>
      <c r="S55" s="28">
        <v>-3633.5795099312209</v>
      </c>
      <c r="T55" s="35">
        <f ca="1"/>
        <v>-100</v>
      </c>
      <c r="U55" s="30">
        <f ca="1"/>
        <v>0</v>
      </c>
      <c r="V55" s="31">
        <v>-2.1306889626334686</v>
      </c>
      <c r="W55" s="32">
        <f ca="1"/>
        <v>2.1306889626334686</v>
      </c>
      <c r="X55" s="28">
        <f ca="1"/>
        <v>0</v>
      </c>
      <c r="Y55" s="28">
        <f t="shared" ca="1" si="31"/>
        <v>0</v>
      </c>
      <c r="Z55" s="33">
        <f t="shared" ca="1" si="11"/>
        <v>1</v>
      </c>
      <c r="AA55" s="33">
        <f t="shared" ca="1" si="40"/>
        <v>1</v>
      </c>
      <c r="AB55" s="33">
        <f t="shared" ca="1" si="33"/>
        <v>1</v>
      </c>
      <c r="AC55" s="21">
        <v>48</v>
      </c>
      <c r="AD55" s="6" t="e">
        <f t="shared" ca="1" si="32"/>
        <v>#N/A</v>
      </c>
      <c r="AE55" s="6" t="e">
        <f t="shared" ca="1" si="13"/>
        <v>#N/A</v>
      </c>
      <c r="AF55" s="6" t="e">
        <f t="shared" ca="1" si="34"/>
        <v>#N/A</v>
      </c>
      <c r="AG55" s="6" t="e">
        <f t="shared" ca="1" si="35"/>
        <v>#N/A</v>
      </c>
      <c r="AH55" s="6" t="e">
        <f t="shared" ca="1" si="36"/>
        <v>#N/A</v>
      </c>
      <c r="AI55" s="6" t="e">
        <f t="shared" ca="1" si="37"/>
        <v>#N/A</v>
      </c>
      <c r="AJ55" s="17"/>
      <c r="AK55" s="6">
        <v>80488.868949600466</v>
      </c>
      <c r="AL55" s="6">
        <f ca="1"/>
        <v>0</v>
      </c>
      <c r="AM55" s="6">
        <f t="shared" ca="1" si="14"/>
        <v>0</v>
      </c>
      <c r="AN55" s="6">
        <f ca="1"/>
        <v>0</v>
      </c>
      <c r="AO55" s="33">
        <f t="shared" ca="1" si="15"/>
        <v>1</v>
      </c>
      <c r="AP55" s="34">
        <f ca="1"/>
        <v>0</v>
      </c>
      <c r="AQ55" s="34">
        <f ca="1"/>
        <v>0</v>
      </c>
      <c r="AR55" s="34">
        <f ca="1"/>
        <v>0</v>
      </c>
      <c r="AS55" s="34">
        <f ca="1"/>
        <v>0</v>
      </c>
      <c r="AT55" s="34">
        <f t="shared" ca="1" si="16"/>
        <v>0</v>
      </c>
      <c r="AU55" s="33">
        <f t="shared" ca="1" si="17"/>
        <v>1</v>
      </c>
      <c r="AV55" s="21">
        <v>48</v>
      </c>
      <c r="AW55" s="6" t="e">
        <f t="shared" ca="1" si="38"/>
        <v>#N/A</v>
      </c>
      <c r="AX55" s="6" t="e">
        <f t="shared" ca="1" si="18"/>
        <v>#N/A</v>
      </c>
      <c r="AY55" s="6" t="e">
        <f t="shared" ca="1" si="39"/>
        <v>#N/A</v>
      </c>
      <c r="AZ55" s="6" t="e">
        <f t="shared" ca="1" si="19"/>
        <v>#N/A</v>
      </c>
      <c r="BA55" s="197"/>
      <c r="BB55" s="36">
        <f t="shared" si="20"/>
        <v>2.2650958971498745</v>
      </c>
      <c r="BC55" s="36">
        <f ca="1"/>
        <v>0</v>
      </c>
      <c r="BD55" s="33">
        <f t="shared" ca="1" si="21"/>
        <v>1</v>
      </c>
      <c r="BE55" s="203">
        <f ca="1"/>
        <v>0</v>
      </c>
      <c r="BF55" s="33">
        <f t="shared" ca="1" si="22"/>
        <v>1</v>
      </c>
      <c r="BG55" s="36">
        <f t="shared" si="23"/>
        <v>0.77769567463353029</v>
      </c>
      <c r="BH55" s="42">
        <f ca="1"/>
        <v>0</v>
      </c>
      <c r="BI55" s="33">
        <f t="shared" ca="1" si="24"/>
        <v>1</v>
      </c>
      <c r="BJ55" s="203">
        <f ca="1"/>
        <v>0</v>
      </c>
      <c r="BK55" s="33">
        <f t="shared" ca="1" si="25"/>
        <v>1</v>
      </c>
      <c r="BL55" s="204">
        <v>48</v>
      </c>
      <c r="BM55" s="6" t="e">
        <f t="shared" ca="1" si="8"/>
        <v>#N/A</v>
      </c>
      <c r="BN55" s="42" t="e">
        <f t="shared" ca="1" si="9"/>
        <v>#N/A</v>
      </c>
      <c r="BO55" s="6" t="e">
        <f t="shared" ca="1" si="26"/>
        <v>#N/A</v>
      </c>
      <c r="BP55" s="42" t="e">
        <f t="shared" ca="1" si="27"/>
        <v>#N/A</v>
      </c>
      <c r="BQ55" s="205">
        <v>48</v>
      </c>
      <c r="BR55" s="6" t="e">
        <f t="shared" ca="1" si="28"/>
        <v>#N/A</v>
      </c>
      <c r="BS55" s="6" t="e">
        <f ca="1">VLOOKUP(BR55,Notes!$A$12:$B$206,2,0)</f>
        <v>#N/A</v>
      </c>
      <c r="BT55" s="42" t="e">
        <f t="shared" ca="1" si="29"/>
        <v>#N/A</v>
      </c>
      <c r="BU55" s="205">
        <v>48</v>
      </c>
      <c r="BV55" s="6" t="e">
        <f t="shared" ca="1" si="30"/>
        <v>#N/A</v>
      </c>
      <c r="BW55" s="6" t="e">
        <f ca="1">VLOOKUP(BV55,Notes!$A$12:$B$206,2,0)</f>
        <v>#N/A</v>
      </c>
      <c r="BX55" s="42" t="e">
        <f t="shared" ca="1" si="10"/>
        <v>#N/A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0</v>
      </c>
      <c r="R56" s="28">
        <v>0</v>
      </c>
      <c r="S56" s="28">
        <v>-6316.4281628142608</v>
      </c>
      <c r="T56" s="35">
        <f ca="1"/>
        <v>-100</v>
      </c>
      <c r="U56" s="30">
        <f ca="1"/>
        <v>0</v>
      </c>
      <c r="V56" s="31">
        <v>-3.2594694968515019</v>
      </c>
      <c r="W56" s="32">
        <f ca="1"/>
        <v>3.2594694968515019</v>
      </c>
      <c r="X56" s="28">
        <f ca="1"/>
        <v>0</v>
      </c>
      <c r="Y56" s="28">
        <f t="shared" ca="1" si="31"/>
        <v>0</v>
      </c>
      <c r="Z56" s="33">
        <f t="shared" ca="1" si="11"/>
        <v>1</v>
      </c>
      <c r="AA56" s="33">
        <f t="shared" ca="1" si="40"/>
        <v>1</v>
      </c>
      <c r="AB56" s="33">
        <f t="shared" ca="1" si="33"/>
        <v>1</v>
      </c>
      <c r="AC56" s="21">
        <v>49</v>
      </c>
      <c r="AD56" s="6" t="e">
        <f t="shared" ca="1" si="32"/>
        <v>#N/A</v>
      </c>
      <c r="AE56" s="6" t="e">
        <f t="shared" ca="1" si="13"/>
        <v>#N/A</v>
      </c>
      <c r="AF56" s="6" t="e">
        <f t="shared" ca="1" si="34"/>
        <v>#N/A</v>
      </c>
      <c r="AG56" s="6" t="e">
        <f t="shared" ca="1" si="35"/>
        <v>#N/A</v>
      </c>
      <c r="AH56" s="6" t="e">
        <f t="shared" ca="1" si="36"/>
        <v>#N/A</v>
      </c>
      <c r="AI56" s="6" t="e">
        <f t="shared" ca="1" si="37"/>
        <v>#N/A</v>
      </c>
      <c r="AJ56" s="17"/>
      <c r="AK56" s="6">
        <v>95648.784677383475</v>
      </c>
      <c r="AL56" s="6">
        <f ca="1"/>
        <v>0</v>
      </c>
      <c r="AM56" s="6">
        <f t="shared" ca="1" si="14"/>
        <v>0</v>
      </c>
      <c r="AN56" s="6">
        <f ca="1"/>
        <v>0</v>
      </c>
      <c r="AO56" s="33">
        <f t="shared" ca="1" si="15"/>
        <v>1</v>
      </c>
      <c r="AP56" s="34">
        <f ca="1"/>
        <v>0</v>
      </c>
      <c r="AQ56" s="34">
        <f ca="1"/>
        <v>0</v>
      </c>
      <c r="AR56" s="34">
        <f ca="1"/>
        <v>0</v>
      </c>
      <c r="AS56" s="34">
        <f ca="1"/>
        <v>0</v>
      </c>
      <c r="AT56" s="34">
        <f t="shared" ca="1" si="16"/>
        <v>0</v>
      </c>
      <c r="AU56" s="33">
        <f t="shared" ca="1" si="17"/>
        <v>1</v>
      </c>
      <c r="AV56" s="21">
        <v>49</v>
      </c>
      <c r="AW56" s="6" t="e">
        <f t="shared" ca="1" si="38"/>
        <v>#N/A</v>
      </c>
      <c r="AX56" s="6" t="e">
        <f t="shared" ca="1" si="18"/>
        <v>#N/A</v>
      </c>
      <c r="AY56" s="6" t="e">
        <f t="shared" ca="1" si="39"/>
        <v>#N/A</v>
      </c>
      <c r="AZ56" s="6" t="e">
        <f t="shared" ca="1" si="19"/>
        <v>#N/A</v>
      </c>
      <c r="BA56" s="197"/>
      <c r="BB56" s="36">
        <f t="shared" si="20"/>
        <v>2.6917221296248384</v>
      </c>
      <c r="BC56" s="36">
        <f ca="1"/>
        <v>0</v>
      </c>
      <c r="BD56" s="33">
        <f t="shared" ca="1" si="21"/>
        <v>1</v>
      </c>
      <c r="BE56" s="203">
        <f ca="1"/>
        <v>0</v>
      </c>
      <c r="BF56" s="33">
        <f t="shared" ca="1" si="22"/>
        <v>1</v>
      </c>
      <c r="BG56" s="36">
        <f t="shared" si="23"/>
        <v>0.12818270006603158</v>
      </c>
      <c r="BH56" s="42">
        <f ca="1"/>
        <v>0</v>
      </c>
      <c r="BI56" s="33">
        <f t="shared" ca="1" si="24"/>
        <v>1</v>
      </c>
      <c r="BJ56" s="203">
        <f ca="1"/>
        <v>0</v>
      </c>
      <c r="BK56" s="33">
        <f t="shared" ca="1" si="25"/>
        <v>1</v>
      </c>
      <c r="BL56" s="204">
        <v>49</v>
      </c>
      <c r="BM56" s="6" t="e">
        <f t="shared" ca="1" si="8"/>
        <v>#N/A</v>
      </c>
      <c r="BN56" s="42" t="e">
        <f t="shared" ca="1" si="9"/>
        <v>#N/A</v>
      </c>
      <c r="BO56" s="6" t="e">
        <f t="shared" ca="1" si="26"/>
        <v>#N/A</v>
      </c>
      <c r="BP56" s="42" t="e">
        <f t="shared" ca="1" si="27"/>
        <v>#N/A</v>
      </c>
      <c r="BQ56" s="205">
        <v>49</v>
      </c>
      <c r="BR56" s="6" t="e">
        <f t="shared" ca="1" si="28"/>
        <v>#N/A</v>
      </c>
      <c r="BS56" s="6" t="e">
        <f ca="1">VLOOKUP(BR56,Notes!$A$12:$B$206,2,0)</f>
        <v>#N/A</v>
      </c>
      <c r="BT56" s="42" t="e">
        <f t="shared" ca="1" si="29"/>
        <v>#N/A</v>
      </c>
      <c r="BU56" s="205">
        <v>49</v>
      </c>
      <c r="BV56" s="6" t="e">
        <f t="shared" ca="1" si="30"/>
        <v>#N/A</v>
      </c>
      <c r="BW56" s="6" t="e">
        <f ca="1">VLOOKUP(BV56,Notes!$A$12:$B$206,2,0)</f>
        <v>#N/A</v>
      </c>
      <c r="BX56" s="42" t="e">
        <f t="shared" ca="1" si="10"/>
        <v>#N/A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0</v>
      </c>
      <c r="R57" s="28">
        <v>0</v>
      </c>
      <c r="S57" s="28">
        <v>-11037.916835805807</v>
      </c>
      <c r="T57" s="35">
        <f ca="1"/>
        <v>-100</v>
      </c>
      <c r="U57" s="30">
        <f ca="1"/>
        <v>0</v>
      </c>
      <c r="V57" s="31">
        <v>-2.9790271501976986</v>
      </c>
      <c r="W57" s="32">
        <f ca="1"/>
        <v>2.9790271501976986</v>
      </c>
      <c r="X57" s="28">
        <f ca="1"/>
        <v>0</v>
      </c>
      <c r="Y57" s="28">
        <f t="shared" ca="1" si="31"/>
        <v>0</v>
      </c>
      <c r="Z57" s="33">
        <f t="shared" ca="1" si="11"/>
        <v>1</v>
      </c>
      <c r="AA57" s="33">
        <f t="shared" ca="1" si="40"/>
        <v>1</v>
      </c>
      <c r="AB57" s="33">
        <f t="shared" ca="1" si="33"/>
        <v>1</v>
      </c>
      <c r="AC57" s="21">
        <v>50</v>
      </c>
      <c r="AD57" s="6" t="e">
        <f t="shared" ca="1" si="32"/>
        <v>#N/A</v>
      </c>
      <c r="AE57" s="6" t="e">
        <f t="shared" ca="1" si="13"/>
        <v>#N/A</v>
      </c>
      <c r="AF57" s="6" t="e">
        <f t="shared" ca="1" si="34"/>
        <v>#N/A</v>
      </c>
      <c r="AG57" s="6" t="e">
        <f t="shared" ca="1" si="35"/>
        <v>#N/A</v>
      </c>
      <c r="AH57" s="6" t="e">
        <f t="shared" ca="1" si="36"/>
        <v>#N/A</v>
      </c>
      <c r="AI57" s="6" t="e">
        <f t="shared" ca="1" si="37"/>
        <v>#N/A</v>
      </c>
      <c r="AJ57" s="17"/>
      <c r="AK57" s="6">
        <v>179496.65808090591</v>
      </c>
      <c r="AL57" s="6">
        <f ca="1"/>
        <v>0</v>
      </c>
      <c r="AM57" s="6">
        <f t="shared" ca="1" si="14"/>
        <v>0</v>
      </c>
      <c r="AN57" s="6">
        <f ca="1"/>
        <v>0</v>
      </c>
      <c r="AO57" s="33">
        <f t="shared" ca="1" si="15"/>
        <v>1</v>
      </c>
      <c r="AP57" s="34">
        <f ca="1"/>
        <v>0</v>
      </c>
      <c r="AQ57" s="34">
        <f ca="1"/>
        <v>0</v>
      </c>
      <c r="AR57" s="34">
        <f ca="1"/>
        <v>0</v>
      </c>
      <c r="AS57" s="34">
        <f ca="1"/>
        <v>0</v>
      </c>
      <c r="AT57" s="34">
        <f t="shared" ca="1" si="16"/>
        <v>0</v>
      </c>
      <c r="AU57" s="33">
        <f t="shared" ca="1" si="17"/>
        <v>1</v>
      </c>
      <c r="AV57" s="21">
        <v>50</v>
      </c>
      <c r="AW57" s="6" t="e">
        <f t="shared" ca="1" si="38"/>
        <v>#N/A</v>
      </c>
      <c r="AX57" s="6" t="e">
        <f t="shared" ca="1" si="18"/>
        <v>#N/A</v>
      </c>
      <c r="AY57" s="6" t="e">
        <f t="shared" ca="1" si="39"/>
        <v>#N/A</v>
      </c>
      <c r="AZ57" s="6" t="e">
        <f t="shared" ca="1" si="19"/>
        <v>#N/A</v>
      </c>
      <c r="BA57" s="197"/>
      <c r="BB57" s="36">
        <f t="shared" si="20"/>
        <v>5.0513462181430242</v>
      </c>
      <c r="BC57" s="36">
        <f ca="1"/>
        <v>0</v>
      </c>
      <c r="BD57" s="33">
        <f t="shared" ca="1" si="21"/>
        <v>1</v>
      </c>
      <c r="BE57" s="203">
        <f ca="1"/>
        <v>0</v>
      </c>
      <c r="BF57" s="33">
        <f t="shared" ca="1" si="22"/>
        <v>1</v>
      </c>
      <c r="BG57" s="36">
        <f t="shared" si="23"/>
        <v>0.65887130824166773</v>
      </c>
      <c r="BH57" s="42">
        <f ca="1"/>
        <v>0</v>
      </c>
      <c r="BI57" s="33">
        <f t="shared" ca="1" si="24"/>
        <v>1</v>
      </c>
      <c r="BJ57" s="203">
        <f ca="1"/>
        <v>0</v>
      </c>
      <c r="BK57" s="33">
        <f t="shared" ca="1" si="25"/>
        <v>1</v>
      </c>
      <c r="BL57" s="204">
        <v>50</v>
      </c>
      <c r="BM57" s="6" t="e">
        <f t="shared" ca="1" si="8"/>
        <v>#N/A</v>
      </c>
      <c r="BN57" s="42" t="e">
        <f t="shared" ca="1" si="9"/>
        <v>#N/A</v>
      </c>
      <c r="BO57" s="6" t="e">
        <f t="shared" ca="1" si="26"/>
        <v>#N/A</v>
      </c>
      <c r="BP57" s="42" t="e">
        <f t="shared" ca="1" si="27"/>
        <v>#N/A</v>
      </c>
      <c r="BQ57" s="205">
        <v>50</v>
      </c>
      <c r="BR57" s="6" t="e">
        <f t="shared" ca="1" si="28"/>
        <v>#N/A</v>
      </c>
      <c r="BS57" s="6" t="e">
        <f ca="1">VLOOKUP(BR57,Notes!$A$12:$B$206,2,0)</f>
        <v>#N/A</v>
      </c>
      <c r="BT57" s="42" t="e">
        <f t="shared" ca="1" si="29"/>
        <v>#N/A</v>
      </c>
      <c r="BU57" s="205">
        <v>50</v>
      </c>
      <c r="BV57" s="6" t="e">
        <f t="shared" ca="1" si="30"/>
        <v>#N/A</v>
      </c>
      <c r="BW57" s="6" t="e">
        <f ca="1">VLOOKUP(BV57,Notes!$A$12:$B$206,2,0)</f>
        <v>#N/A</v>
      </c>
      <c r="BX57" s="42" t="e">
        <f t="shared" ca="1" si="10"/>
        <v>#N/A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0</v>
      </c>
      <c r="R58" s="28">
        <v>0</v>
      </c>
      <c r="S58" s="28">
        <v>-1802.5742382161204</v>
      </c>
      <c r="T58" s="35">
        <f ca="1"/>
        <v>-100</v>
      </c>
      <c r="U58" s="30">
        <f ca="1"/>
        <v>0</v>
      </c>
      <c r="V58" s="31">
        <v>-7.2674189833646281</v>
      </c>
      <c r="W58" s="32">
        <f ca="1"/>
        <v>7.2674189833646281</v>
      </c>
      <c r="X58" s="28">
        <f ca="1"/>
        <v>0</v>
      </c>
      <c r="Y58" s="28">
        <f t="shared" ca="1" si="31"/>
        <v>0</v>
      </c>
      <c r="Z58" s="33">
        <f t="shared" ca="1" si="11"/>
        <v>1</v>
      </c>
      <c r="AA58" s="33">
        <f t="shared" ca="1" si="40"/>
        <v>1</v>
      </c>
      <c r="AB58" s="33">
        <f t="shared" ca="1" si="33"/>
        <v>1</v>
      </c>
      <c r="AC58" s="21">
        <v>51</v>
      </c>
      <c r="AD58" s="6" t="e">
        <f t="shared" ca="1" si="32"/>
        <v>#N/A</v>
      </c>
      <c r="AE58" s="6" t="e">
        <f t="shared" ca="1" si="13"/>
        <v>#N/A</v>
      </c>
      <c r="AF58" s="6" t="e">
        <f t="shared" ca="1" si="34"/>
        <v>#N/A</v>
      </c>
      <c r="AG58" s="6" t="e">
        <f t="shared" ca="1" si="35"/>
        <v>#N/A</v>
      </c>
      <c r="AH58" s="6" t="e">
        <f t="shared" ca="1" si="36"/>
        <v>#N/A</v>
      </c>
      <c r="AI58" s="6" t="e">
        <f t="shared" ca="1" si="37"/>
        <v>#N/A</v>
      </c>
      <c r="AJ58" s="17"/>
      <c r="AK58" s="6">
        <v>7780.6787311405251</v>
      </c>
      <c r="AL58" s="6">
        <f ca="1"/>
        <v>0</v>
      </c>
      <c r="AM58" s="6">
        <f t="shared" ca="1" si="14"/>
        <v>0</v>
      </c>
      <c r="AN58" s="6">
        <f ca="1"/>
        <v>0</v>
      </c>
      <c r="AO58" s="33">
        <f t="shared" ca="1" si="15"/>
        <v>1</v>
      </c>
      <c r="AP58" s="34">
        <f ca="1"/>
        <v>0</v>
      </c>
      <c r="AQ58" s="34">
        <f ca="1"/>
        <v>0</v>
      </c>
      <c r="AR58" s="34">
        <f ca="1"/>
        <v>0</v>
      </c>
      <c r="AS58" s="34">
        <f ca="1"/>
        <v>0</v>
      </c>
      <c r="AT58" s="34">
        <f t="shared" ca="1" si="16"/>
        <v>0</v>
      </c>
      <c r="AU58" s="33">
        <f t="shared" ca="1" si="17"/>
        <v>1</v>
      </c>
      <c r="AV58" s="21">
        <v>51</v>
      </c>
      <c r="AW58" s="6" t="e">
        <f t="shared" ca="1" si="38"/>
        <v>#N/A</v>
      </c>
      <c r="AX58" s="6" t="e">
        <f t="shared" ca="1" si="18"/>
        <v>#N/A</v>
      </c>
      <c r="AY58" s="6" t="e">
        <f t="shared" ca="1" si="39"/>
        <v>#N/A</v>
      </c>
      <c r="AZ58" s="6" t="e">
        <f t="shared" ca="1" si="19"/>
        <v>#N/A</v>
      </c>
      <c r="BA58" s="197"/>
      <c r="BB58" s="36">
        <f t="shared" si="20"/>
        <v>0.21896174838763438</v>
      </c>
      <c r="BC58" s="36">
        <f ca="1"/>
        <v>0</v>
      </c>
      <c r="BD58" s="33">
        <f t="shared" ca="1" si="21"/>
        <v>1</v>
      </c>
      <c r="BE58" s="203">
        <f ca="1"/>
        <v>0</v>
      </c>
      <c r="BF58" s="33">
        <f t="shared" ca="1" si="22"/>
        <v>1</v>
      </c>
      <c r="BG58" s="36">
        <f t="shared" si="23"/>
        <v>0.34555179324196228</v>
      </c>
      <c r="BH58" s="42">
        <f ca="1"/>
        <v>0</v>
      </c>
      <c r="BI58" s="33">
        <f t="shared" ca="1" si="24"/>
        <v>1</v>
      </c>
      <c r="BJ58" s="203">
        <f ca="1"/>
        <v>0</v>
      </c>
      <c r="BK58" s="33">
        <f t="shared" ca="1" si="25"/>
        <v>1</v>
      </c>
      <c r="BL58" s="204">
        <v>51</v>
      </c>
      <c r="BM58" s="6" t="e">
        <f t="shared" ca="1" si="8"/>
        <v>#N/A</v>
      </c>
      <c r="BN58" s="42" t="e">
        <f t="shared" ca="1" si="9"/>
        <v>#N/A</v>
      </c>
      <c r="BO58" s="6" t="e">
        <f t="shared" ca="1" si="26"/>
        <v>#N/A</v>
      </c>
      <c r="BP58" s="42" t="e">
        <f t="shared" ca="1" si="27"/>
        <v>#N/A</v>
      </c>
      <c r="BQ58" s="205">
        <v>51</v>
      </c>
      <c r="BR58" s="6" t="e">
        <f t="shared" ca="1" si="28"/>
        <v>#N/A</v>
      </c>
      <c r="BS58" s="6" t="e">
        <f ca="1">VLOOKUP(BR58,Notes!$A$12:$B$206,2,0)</f>
        <v>#N/A</v>
      </c>
      <c r="BT58" s="42" t="e">
        <f t="shared" ca="1" si="29"/>
        <v>#N/A</v>
      </c>
      <c r="BU58" s="205">
        <v>51</v>
      </c>
      <c r="BV58" s="6" t="e">
        <f t="shared" ca="1" si="30"/>
        <v>#N/A</v>
      </c>
      <c r="BW58" s="6" t="e">
        <f ca="1">VLOOKUP(BV58,Notes!$A$12:$B$206,2,0)</f>
        <v>#N/A</v>
      </c>
      <c r="BX58" s="42" t="e">
        <f t="shared" ca="1" si="10"/>
        <v>#N/A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0</v>
      </c>
      <c r="R59" s="28">
        <v>0</v>
      </c>
      <c r="S59" s="28">
        <v>-2208.0271611177782</v>
      </c>
      <c r="T59" s="35">
        <f ca="1"/>
        <v>-100</v>
      </c>
      <c r="U59" s="30">
        <f ca="1"/>
        <v>0</v>
      </c>
      <c r="V59" s="31">
        <v>-6.8721658917455049</v>
      </c>
      <c r="W59" s="32">
        <f ca="1"/>
        <v>6.8721658917455049</v>
      </c>
      <c r="X59" s="28">
        <f ca="1"/>
        <v>0</v>
      </c>
      <c r="Y59" s="28">
        <f t="shared" ca="1" si="31"/>
        <v>0</v>
      </c>
      <c r="Z59" s="33">
        <f t="shared" ca="1" si="11"/>
        <v>1</v>
      </c>
      <c r="AA59" s="33">
        <f t="shared" ca="1" si="40"/>
        <v>1</v>
      </c>
      <c r="AB59" s="33">
        <f t="shared" ca="1" si="33"/>
        <v>1</v>
      </c>
      <c r="AC59" s="21">
        <v>52</v>
      </c>
      <c r="AD59" s="6" t="e">
        <f t="shared" ca="1" si="32"/>
        <v>#N/A</v>
      </c>
      <c r="AE59" s="6" t="e">
        <f t="shared" ca="1" si="13"/>
        <v>#N/A</v>
      </c>
      <c r="AF59" s="6" t="e">
        <f t="shared" ca="1" si="34"/>
        <v>#N/A</v>
      </c>
      <c r="AG59" s="6" t="e">
        <f t="shared" ca="1" si="35"/>
        <v>#N/A</v>
      </c>
      <c r="AH59" s="6" t="e">
        <f t="shared" ca="1" si="36"/>
        <v>#N/A</v>
      </c>
      <c r="AI59" s="6" t="e">
        <f t="shared" ca="1" si="37"/>
        <v>#N/A</v>
      </c>
      <c r="AJ59" s="17"/>
      <c r="AK59" s="6">
        <v>7738.6190775128807</v>
      </c>
      <c r="AL59" s="6">
        <f ca="1"/>
        <v>0</v>
      </c>
      <c r="AM59" s="6">
        <f t="shared" ca="1" si="14"/>
        <v>0</v>
      </c>
      <c r="AN59" s="6">
        <f ca="1"/>
        <v>0</v>
      </c>
      <c r="AO59" s="33">
        <f t="shared" ca="1" si="15"/>
        <v>1</v>
      </c>
      <c r="AP59" s="34">
        <f ca="1"/>
        <v>0</v>
      </c>
      <c r="AQ59" s="34">
        <f ca="1"/>
        <v>0</v>
      </c>
      <c r="AR59" s="34">
        <f ca="1"/>
        <v>0</v>
      </c>
      <c r="AS59" s="34">
        <f ca="1"/>
        <v>0</v>
      </c>
      <c r="AT59" s="34">
        <f t="shared" ca="1" si="16"/>
        <v>0</v>
      </c>
      <c r="AU59" s="33">
        <f t="shared" ca="1" si="17"/>
        <v>1</v>
      </c>
      <c r="AV59" s="21">
        <v>52</v>
      </c>
      <c r="AW59" s="6" t="e">
        <f t="shared" ca="1" si="38"/>
        <v>#N/A</v>
      </c>
      <c r="AX59" s="6" t="e">
        <f t="shared" ca="1" si="18"/>
        <v>#N/A</v>
      </c>
      <c r="AY59" s="6" t="e">
        <f t="shared" ca="1" si="39"/>
        <v>#N/A</v>
      </c>
      <c r="AZ59" s="6" t="e">
        <f t="shared" ca="1" si="19"/>
        <v>#N/A</v>
      </c>
      <c r="BA59" s="197"/>
      <c r="BB59" s="36">
        <f t="shared" si="20"/>
        <v>0.2177781170344944</v>
      </c>
      <c r="BC59" s="36">
        <f ca="1"/>
        <v>0</v>
      </c>
      <c r="BD59" s="33">
        <f t="shared" ca="1" si="21"/>
        <v>1</v>
      </c>
      <c r="BE59" s="203">
        <f ca="1"/>
        <v>0</v>
      </c>
      <c r="BF59" s="33">
        <f t="shared" ca="1" si="22"/>
        <v>1</v>
      </c>
      <c r="BG59" s="36">
        <f t="shared" si="23"/>
        <v>0.77332799409599084</v>
      </c>
      <c r="BH59" s="42">
        <f ca="1"/>
        <v>0</v>
      </c>
      <c r="BI59" s="33">
        <f t="shared" ca="1" si="24"/>
        <v>1</v>
      </c>
      <c r="BJ59" s="203">
        <f ca="1"/>
        <v>0</v>
      </c>
      <c r="BK59" s="33">
        <f t="shared" ca="1" si="25"/>
        <v>1</v>
      </c>
      <c r="BL59" s="204">
        <v>52</v>
      </c>
      <c r="BM59" s="6" t="e">
        <f t="shared" ca="1" si="8"/>
        <v>#N/A</v>
      </c>
      <c r="BN59" s="42" t="e">
        <f t="shared" ca="1" si="9"/>
        <v>#N/A</v>
      </c>
      <c r="BO59" s="6" t="e">
        <f t="shared" ca="1" si="26"/>
        <v>#N/A</v>
      </c>
      <c r="BP59" s="42" t="e">
        <f t="shared" ca="1" si="27"/>
        <v>#N/A</v>
      </c>
      <c r="BQ59" s="205">
        <v>52</v>
      </c>
      <c r="BR59" s="6" t="e">
        <f t="shared" ca="1" si="28"/>
        <v>#N/A</v>
      </c>
      <c r="BS59" s="6" t="e">
        <f ca="1">VLOOKUP(BR59,Notes!$A$12:$B$206,2,0)</f>
        <v>#N/A</v>
      </c>
      <c r="BT59" s="42" t="e">
        <f t="shared" ca="1" si="29"/>
        <v>#N/A</v>
      </c>
      <c r="BU59" s="205">
        <v>52</v>
      </c>
      <c r="BV59" s="6" t="e">
        <f t="shared" ca="1" si="30"/>
        <v>#N/A</v>
      </c>
      <c r="BW59" s="6" t="e">
        <f ca="1">VLOOKUP(BV59,Notes!$A$12:$B$206,2,0)</f>
        <v>#N/A</v>
      </c>
      <c r="BX59" s="42" t="e">
        <f t="shared" ca="1" si="10"/>
        <v>#N/A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0</v>
      </c>
      <c r="R60" s="28">
        <v>0</v>
      </c>
      <c r="S60" s="28">
        <v>-3.2187055980880928</v>
      </c>
      <c r="T60" s="35">
        <f ca="1"/>
        <v>-100</v>
      </c>
      <c r="U60" s="30">
        <f ca="1"/>
        <v>0</v>
      </c>
      <c r="V60" s="31">
        <v>-2.0736413332449487E-2</v>
      </c>
      <c r="W60" s="32">
        <f ca="1"/>
        <v>2.0736413332449487E-2</v>
      </c>
      <c r="X60" s="28">
        <f ca="1"/>
        <v>0</v>
      </c>
      <c r="Y60" s="28">
        <f t="shared" ca="1" si="31"/>
        <v>0</v>
      </c>
      <c r="Z60" s="33">
        <f t="shared" ca="1" si="11"/>
        <v>1</v>
      </c>
      <c r="AA60" s="33">
        <f t="shared" ca="1" si="40"/>
        <v>1</v>
      </c>
      <c r="AB60" s="33">
        <f t="shared" ca="1" si="33"/>
        <v>1</v>
      </c>
      <c r="AC60" s="21">
        <v>53</v>
      </c>
      <c r="AD60" s="6" t="e">
        <f t="shared" ca="1" si="32"/>
        <v>#N/A</v>
      </c>
      <c r="AE60" s="6" t="e">
        <f t="shared" ca="1" si="13"/>
        <v>#N/A</v>
      </c>
      <c r="AF60" s="6" t="e">
        <f t="shared" ca="1" si="34"/>
        <v>#N/A</v>
      </c>
      <c r="AG60" s="6" t="e">
        <f t="shared" ca="1" si="35"/>
        <v>#N/A</v>
      </c>
      <c r="AH60" s="6" t="e">
        <f t="shared" ca="1" si="36"/>
        <v>#N/A</v>
      </c>
      <c r="AI60" s="6" t="e">
        <f t="shared" ca="1" si="37"/>
        <v>#N/A</v>
      </c>
      <c r="AJ60" s="17"/>
      <c r="AK60" s="6">
        <v>10570.496380415614</v>
      </c>
      <c r="AL60" s="6">
        <f ca="1"/>
        <v>0</v>
      </c>
      <c r="AM60" s="6">
        <f t="shared" ca="1" si="14"/>
        <v>0</v>
      </c>
      <c r="AN60" s="6">
        <f ca="1"/>
        <v>0</v>
      </c>
      <c r="AO60" s="33">
        <f t="shared" ca="1" si="15"/>
        <v>1</v>
      </c>
      <c r="AP60" s="34">
        <f ca="1"/>
        <v>0</v>
      </c>
      <c r="AQ60" s="34">
        <f ca="1"/>
        <v>0</v>
      </c>
      <c r="AR60" s="34">
        <f ca="1"/>
        <v>0</v>
      </c>
      <c r="AS60" s="34">
        <f ca="1"/>
        <v>0</v>
      </c>
      <c r="AT60" s="34">
        <f t="shared" ca="1" si="16"/>
        <v>0</v>
      </c>
      <c r="AU60" s="33">
        <f t="shared" ca="1" si="17"/>
        <v>1</v>
      </c>
      <c r="AV60" s="21">
        <v>53</v>
      </c>
      <c r="AW60" s="6" t="e">
        <f t="shared" ca="1" si="38"/>
        <v>#N/A</v>
      </c>
      <c r="AX60" s="6" t="e">
        <f t="shared" ca="1" si="18"/>
        <v>#N/A</v>
      </c>
      <c r="AY60" s="6" t="e">
        <f t="shared" ca="1" si="39"/>
        <v>#N/A</v>
      </c>
      <c r="AZ60" s="6" t="e">
        <f t="shared" ca="1" si="19"/>
        <v>#N/A</v>
      </c>
      <c r="BA60" s="197"/>
      <c r="BB60" s="36">
        <f t="shared" si="20"/>
        <v>0.29747203923451154</v>
      </c>
      <c r="BC60" s="36">
        <f ca="1"/>
        <v>0</v>
      </c>
      <c r="BD60" s="33">
        <f t="shared" ca="1" si="21"/>
        <v>1</v>
      </c>
      <c r="BE60" s="203">
        <f ca="1"/>
        <v>0</v>
      </c>
      <c r="BF60" s="33">
        <f t="shared" ca="1" si="22"/>
        <v>1</v>
      </c>
      <c r="BG60" s="36">
        <f t="shared" si="23"/>
        <v>0.15252038346483068</v>
      </c>
      <c r="BH60" s="42">
        <f ca="1"/>
        <v>0</v>
      </c>
      <c r="BI60" s="33">
        <f t="shared" ca="1" si="24"/>
        <v>1</v>
      </c>
      <c r="BJ60" s="203">
        <f ca="1"/>
        <v>0</v>
      </c>
      <c r="BK60" s="33">
        <f t="shared" ca="1" si="25"/>
        <v>1</v>
      </c>
      <c r="BL60" s="204">
        <v>53</v>
      </c>
      <c r="BM60" s="6" t="e">
        <f t="shared" ca="1" si="8"/>
        <v>#N/A</v>
      </c>
      <c r="BN60" s="42" t="e">
        <f t="shared" ca="1" si="9"/>
        <v>#N/A</v>
      </c>
      <c r="BO60" s="6" t="e">
        <f t="shared" ca="1" si="26"/>
        <v>#N/A</v>
      </c>
      <c r="BP60" s="42" t="e">
        <f t="shared" ca="1" si="27"/>
        <v>#N/A</v>
      </c>
      <c r="BQ60" s="205">
        <v>53</v>
      </c>
      <c r="BR60" s="6" t="e">
        <f t="shared" ca="1" si="28"/>
        <v>#N/A</v>
      </c>
      <c r="BS60" s="6" t="e">
        <f ca="1">VLOOKUP(BR60,Notes!$A$12:$B$206,2,0)</f>
        <v>#N/A</v>
      </c>
      <c r="BT60" s="42" t="e">
        <f t="shared" ca="1" si="29"/>
        <v>#N/A</v>
      </c>
      <c r="BU60" s="205">
        <v>53</v>
      </c>
      <c r="BV60" s="6" t="e">
        <f t="shared" ca="1" si="30"/>
        <v>#N/A</v>
      </c>
      <c r="BW60" s="6" t="e">
        <f ca="1">VLOOKUP(BV60,Notes!$A$12:$B$206,2,0)</f>
        <v>#N/A</v>
      </c>
      <c r="BX60" s="42" t="e">
        <f t="shared" ca="1" si="10"/>
        <v>#N/A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0</v>
      </c>
      <c r="R61" s="28">
        <v>0</v>
      </c>
      <c r="S61" s="28">
        <v>-18150.057760691921</v>
      </c>
      <c r="T61" s="35">
        <f ca="1"/>
        <v>-100</v>
      </c>
      <c r="U61" s="30">
        <f ca="1"/>
        <v>0</v>
      </c>
      <c r="V61" s="31">
        <v>-5.7696540845609228</v>
      </c>
      <c r="W61" s="32">
        <f ca="1"/>
        <v>5.7696540845609228</v>
      </c>
      <c r="X61" s="28">
        <f ca="1"/>
        <v>0</v>
      </c>
      <c r="Y61" s="28">
        <f t="shared" ca="1" si="31"/>
        <v>0</v>
      </c>
      <c r="Z61" s="33">
        <f t="shared" ca="1" si="11"/>
        <v>1</v>
      </c>
      <c r="AA61" s="33">
        <f t="shared" ca="1" si="40"/>
        <v>1</v>
      </c>
      <c r="AB61" s="33">
        <f t="shared" ca="1" si="33"/>
        <v>1</v>
      </c>
      <c r="AC61" s="21">
        <v>54</v>
      </c>
      <c r="AD61" s="6" t="e">
        <f t="shared" ca="1" si="32"/>
        <v>#N/A</v>
      </c>
      <c r="AE61" s="6" t="e">
        <f t="shared" ca="1" si="13"/>
        <v>#N/A</v>
      </c>
      <c r="AF61" s="6" t="e">
        <f t="shared" ca="1" si="34"/>
        <v>#N/A</v>
      </c>
      <c r="AG61" s="6" t="e">
        <f t="shared" ca="1" si="35"/>
        <v>#N/A</v>
      </c>
      <c r="AH61" s="6" t="e">
        <f t="shared" ca="1" si="36"/>
        <v>#N/A</v>
      </c>
      <c r="AI61" s="6" t="e">
        <f t="shared" ca="1" si="37"/>
        <v>#N/A</v>
      </c>
      <c r="AJ61" s="17"/>
      <c r="AK61" s="6">
        <v>124240.36579867319</v>
      </c>
      <c r="AL61" s="6">
        <f ca="1"/>
        <v>0</v>
      </c>
      <c r="AM61" s="6">
        <f t="shared" ca="1" si="14"/>
        <v>0</v>
      </c>
      <c r="AN61" s="6">
        <f ca="1"/>
        <v>0</v>
      </c>
      <c r="AO61" s="33">
        <f t="shared" ca="1" si="15"/>
        <v>1</v>
      </c>
      <c r="AP61" s="34">
        <f ca="1"/>
        <v>0</v>
      </c>
      <c r="AQ61" s="34">
        <f ca="1"/>
        <v>0</v>
      </c>
      <c r="AR61" s="34">
        <f ca="1"/>
        <v>0</v>
      </c>
      <c r="AS61" s="34">
        <f ca="1"/>
        <v>0</v>
      </c>
      <c r="AT61" s="34">
        <f t="shared" ca="1" si="16"/>
        <v>0</v>
      </c>
      <c r="AU61" s="33">
        <f t="shared" ca="1" si="17"/>
        <v>1</v>
      </c>
      <c r="AV61" s="21">
        <v>54</v>
      </c>
      <c r="AW61" s="6" t="e">
        <f t="shared" ca="1" si="38"/>
        <v>#N/A</v>
      </c>
      <c r="AX61" s="6" t="e">
        <f t="shared" ca="1" si="18"/>
        <v>#N/A</v>
      </c>
      <c r="AY61" s="6" t="e">
        <f t="shared" ca="1" si="39"/>
        <v>#N/A</v>
      </c>
      <c r="AZ61" s="6" t="e">
        <f t="shared" ca="1" si="19"/>
        <v>#N/A</v>
      </c>
      <c r="BA61" s="197"/>
      <c r="BB61" s="36">
        <f t="shared" si="20"/>
        <v>3.496338642889715</v>
      </c>
      <c r="BC61" s="36">
        <f ca="1"/>
        <v>0</v>
      </c>
      <c r="BD61" s="33">
        <f t="shared" ca="1" si="21"/>
        <v>1</v>
      </c>
      <c r="BE61" s="203">
        <f ca="1"/>
        <v>0</v>
      </c>
      <c r="BF61" s="33">
        <f t="shared" ca="1" si="22"/>
        <v>1</v>
      </c>
      <c r="BG61" s="36">
        <f t="shared" si="23"/>
        <v>8.9564310614476028</v>
      </c>
      <c r="BH61" s="42">
        <f ca="1"/>
        <v>0</v>
      </c>
      <c r="BI61" s="33">
        <f t="shared" ca="1" si="24"/>
        <v>1</v>
      </c>
      <c r="BJ61" s="203">
        <f ca="1"/>
        <v>0</v>
      </c>
      <c r="BK61" s="33">
        <f t="shared" ca="1" si="25"/>
        <v>1</v>
      </c>
      <c r="BL61" s="204">
        <v>54</v>
      </c>
      <c r="BM61" s="6" t="e">
        <f t="shared" ca="1" si="8"/>
        <v>#N/A</v>
      </c>
      <c r="BN61" s="42" t="e">
        <f t="shared" ca="1" si="9"/>
        <v>#N/A</v>
      </c>
      <c r="BO61" s="6" t="e">
        <f t="shared" ca="1" si="26"/>
        <v>#N/A</v>
      </c>
      <c r="BP61" s="42" t="e">
        <f t="shared" ca="1" si="27"/>
        <v>#N/A</v>
      </c>
      <c r="BQ61" s="205">
        <v>54</v>
      </c>
      <c r="BR61" s="6" t="e">
        <f t="shared" ca="1" si="28"/>
        <v>#N/A</v>
      </c>
      <c r="BS61" s="6" t="e">
        <f ca="1">VLOOKUP(BR61,Notes!$A$12:$B$206,2,0)</f>
        <v>#N/A</v>
      </c>
      <c r="BT61" s="42" t="e">
        <f t="shared" ca="1" si="29"/>
        <v>#N/A</v>
      </c>
      <c r="BU61" s="205">
        <v>54</v>
      </c>
      <c r="BV61" s="6" t="e">
        <f t="shared" ca="1" si="30"/>
        <v>#N/A</v>
      </c>
      <c r="BW61" s="6" t="e">
        <f ca="1">VLOOKUP(BV61,Notes!$A$12:$B$206,2,0)</f>
        <v>#N/A</v>
      </c>
      <c r="BX61" s="42" t="e">
        <f t="shared" ca="1" si="10"/>
        <v>#N/A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0</v>
      </c>
      <c r="R62" s="28">
        <v>0</v>
      </c>
      <c r="S62" s="28">
        <v>-177.07864879146646</v>
      </c>
      <c r="T62" s="35">
        <f ca="1"/>
        <v>-100</v>
      </c>
      <c r="U62" s="30">
        <f ca="1"/>
        <v>0</v>
      </c>
      <c r="V62" s="31">
        <v>-1.9203730138803714E-2</v>
      </c>
      <c r="W62" s="32">
        <f ca="1"/>
        <v>1.9203730138803714E-2</v>
      </c>
      <c r="X62" s="28">
        <f ca="1"/>
        <v>0</v>
      </c>
      <c r="Y62" s="28">
        <f t="shared" ca="1" si="31"/>
        <v>0</v>
      </c>
      <c r="Z62" s="33">
        <f t="shared" ca="1" si="11"/>
        <v>1</v>
      </c>
      <c r="AA62" s="33">
        <f t="shared" ca="1" si="40"/>
        <v>1</v>
      </c>
      <c r="AB62" s="33">
        <f t="shared" ca="1" si="33"/>
        <v>1</v>
      </c>
      <c r="AC62" s="21">
        <v>55</v>
      </c>
      <c r="AD62" s="6" t="e">
        <f t="shared" ca="1" si="32"/>
        <v>#N/A</v>
      </c>
      <c r="AE62" s="6" t="e">
        <f t="shared" ca="1" si="13"/>
        <v>#N/A</v>
      </c>
      <c r="AF62" s="6" t="e">
        <f t="shared" ca="1" si="34"/>
        <v>#N/A</v>
      </c>
      <c r="AG62" s="6" t="e">
        <f t="shared" ca="1" si="35"/>
        <v>#N/A</v>
      </c>
      <c r="AH62" s="6" t="e">
        <f t="shared" ca="1" si="36"/>
        <v>#N/A</v>
      </c>
      <c r="AI62" s="6" t="e">
        <f t="shared" ca="1" si="37"/>
        <v>#N/A</v>
      </c>
      <c r="AJ62" s="17"/>
      <c r="AK62" s="6">
        <v>619301.6821030922</v>
      </c>
      <c r="AL62" s="6">
        <f ca="1"/>
        <v>0</v>
      </c>
      <c r="AM62" s="6">
        <f t="shared" ca="1" si="14"/>
        <v>0</v>
      </c>
      <c r="AN62" s="6">
        <f ca="1"/>
        <v>0</v>
      </c>
      <c r="AO62" s="33">
        <f t="shared" ca="1" si="15"/>
        <v>1</v>
      </c>
      <c r="AP62" s="34">
        <f ca="1"/>
        <v>0</v>
      </c>
      <c r="AQ62" s="34">
        <f ca="1"/>
        <v>0</v>
      </c>
      <c r="AR62" s="34">
        <f ca="1"/>
        <v>0</v>
      </c>
      <c r="AS62" s="34">
        <f ca="1"/>
        <v>0</v>
      </c>
      <c r="AT62" s="34">
        <f t="shared" ca="1" si="16"/>
        <v>0</v>
      </c>
      <c r="AU62" s="33">
        <f t="shared" ca="1" si="17"/>
        <v>1</v>
      </c>
      <c r="AV62" s="21">
        <v>55</v>
      </c>
      <c r="AW62" s="6" t="e">
        <f t="shared" ca="1" si="38"/>
        <v>#N/A</v>
      </c>
      <c r="AX62" s="6" t="e">
        <f t="shared" ca="1" si="18"/>
        <v>#N/A</v>
      </c>
      <c r="AY62" s="6" t="e">
        <f t="shared" ca="1" si="39"/>
        <v>#N/A</v>
      </c>
      <c r="AZ62" s="6" t="e">
        <f t="shared" ca="1" si="19"/>
        <v>#N/A</v>
      </c>
      <c r="BA62" s="197"/>
      <c r="BB62" s="36">
        <f t="shared" si="20"/>
        <v>17.428219796554778</v>
      </c>
      <c r="BC62" s="36">
        <f ca="1"/>
        <v>0</v>
      </c>
      <c r="BD62" s="33">
        <f t="shared" ca="1" si="21"/>
        <v>1</v>
      </c>
      <c r="BE62" s="203">
        <f ca="1"/>
        <v>0</v>
      </c>
      <c r="BF62" s="33">
        <f t="shared" ca="1" si="22"/>
        <v>1</v>
      </c>
      <c r="BG62" s="36">
        <f t="shared" si="23"/>
        <v>6.2488262091492128</v>
      </c>
      <c r="BH62" s="42">
        <f ca="1"/>
        <v>0</v>
      </c>
      <c r="BI62" s="33">
        <f t="shared" ca="1" si="24"/>
        <v>1</v>
      </c>
      <c r="BJ62" s="203">
        <f ca="1"/>
        <v>0</v>
      </c>
      <c r="BK62" s="33">
        <f t="shared" ca="1" si="25"/>
        <v>1</v>
      </c>
      <c r="BL62" s="204">
        <v>55</v>
      </c>
      <c r="BM62" s="6" t="e">
        <f t="shared" ca="1" si="8"/>
        <v>#N/A</v>
      </c>
      <c r="BN62" s="42" t="e">
        <f t="shared" ca="1" si="9"/>
        <v>#N/A</v>
      </c>
      <c r="BO62" s="6" t="e">
        <f t="shared" ca="1" si="26"/>
        <v>#N/A</v>
      </c>
      <c r="BP62" s="42" t="e">
        <f t="shared" ca="1" si="27"/>
        <v>#N/A</v>
      </c>
      <c r="BQ62" s="205">
        <v>55</v>
      </c>
      <c r="BR62" s="6" t="e">
        <f t="shared" ca="1" si="28"/>
        <v>#N/A</v>
      </c>
      <c r="BS62" s="6" t="e">
        <f ca="1">VLOOKUP(BR62,Notes!$A$12:$B$206,2,0)</f>
        <v>#N/A</v>
      </c>
      <c r="BT62" s="42" t="e">
        <f t="shared" ca="1" si="29"/>
        <v>#N/A</v>
      </c>
      <c r="BU62" s="205">
        <v>55</v>
      </c>
      <c r="BV62" s="6" t="e">
        <f t="shared" ca="1" si="30"/>
        <v>#N/A</v>
      </c>
      <c r="BW62" s="6" t="e">
        <f ca="1">VLOOKUP(BV62,Notes!$A$12:$B$206,2,0)</f>
        <v>#N/A</v>
      </c>
      <c r="BX62" s="42" t="e">
        <f t="shared" ca="1" si="10"/>
        <v>#N/A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0</v>
      </c>
      <c r="R63" s="28">
        <v>0</v>
      </c>
      <c r="S63" s="28">
        <v>-1327.83488069941</v>
      </c>
      <c r="T63" s="35">
        <f ca="1"/>
        <v>-100</v>
      </c>
      <c r="U63" s="30">
        <f ca="1"/>
        <v>0</v>
      </c>
      <c r="V63" s="31">
        <v>-1.6019087128863845</v>
      </c>
      <c r="W63" s="32">
        <f ca="1"/>
        <v>1.6019087128863845</v>
      </c>
      <c r="X63" s="28">
        <f ca="1"/>
        <v>0</v>
      </c>
      <c r="Y63" s="28">
        <f t="shared" ca="1" si="31"/>
        <v>0</v>
      </c>
      <c r="Z63" s="33">
        <f t="shared" ca="1" si="11"/>
        <v>1</v>
      </c>
      <c r="AA63" s="33">
        <f t="shared" ca="1" si="40"/>
        <v>1</v>
      </c>
      <c r="AB63" s="33">
        <f t="shared" ca="1" si="33"/>
        <v>1</v>
      </c>
      <c r="AC63" s="21">
        <v>56</v>
      </c>
      <c r="AD63" s="6" t="e">
        <f t="shared" ca="1" si="32"/>
        <v>#N/A</v>
      </c>
      <c r="AE63" s="6" t="e">
        <f t="shared" ca="1" si="13"/>
        <v>#N/A</v>
      </c>
      <c r="AF63" s="6" t="e">
        <f t="shared" ca="1" si="34"/>
        <v>#N/A</v>
      </c>
      <c r="AG63" s="6" t="e">
        <f t="shared" ca="1" si="35"/>
        <v>#N/A</v>
      </c>
      <c r="AH63" s="6" t="e">
        <f t="shared" ca="1" si="36"/>
        <v>#N/A</v>
      </c>
      <c r="AI63" s="6" t="e">
        <f t="shared" ca="1" si="37"/>
        <v>#N/A</v>
      </c>
      <c r="AJ63" s="17"/>
      <c r="AK63" s="6">
        <v>36761.890544177797</v>
      </c>
      <c r="AL63" s="6">
        <f ca="1"/>
        <v>0</v>
      </c>
      <c r="AM63" s="6">
        <f t="shared" ca="1" si="14"/>
        <v>0</v>
      </c>
      <c r="AN63" s="6">
        <f ca="1"/>
        <v>0</v>
      </c>
      <c r="AO63" s="33">
        <f t="shared" ca="1" si="15"/>
        <v>1</v>
      </c>
      <c r="AP63" s="34">
        <f ca="1"/>
        <v>0</v>
      </c>
      <c r="AQ63" s="34">
        <f ca="1"/>
        <v>0</v>
      </c>
      <c r="AR63" s="34">
        <f ca="1"/>
        <v>0</v>
      </c>
      <c r="AS63" s="34">
        <f ca="1"/>
        <v>0</v>
      </c>
      <c r="AT63" s="34">
        <f t="shared" ca="1" si="16"/>
        <v>0</v>
      </c>
      <c r="AU63" s="33">
        <f t="shared" ca="1" si="17"/>
        <v>1</v>
      </c>
      <c r="AV63" s="21">
        <v>56</v>
      </c>
      <c r="AW63" s="6" t="e">
        <f t="shared" ca="1" si="38"/>
        <v>#N/A</v>
      </c>
      <c r="AX63" s="6" t="e">
        <f t="shared" ca="1" si="18"/>
        <v>#N/A</v>
      </c>
      <c r="AY63" s="6" t="e">
        <f t="shared" ca="1" si="39"/>
        <v>#N/A</v>
      </c>
      <c r="AZ63" s="6" t="e">
        <f t="shared" ca="1" si="19"/>
        <v>#N/A</v>
      </c>
      <c r="BA63" s="197"/>
      <c r="BB63" s="36">
        <f t="shared" si="20"/>
        <v>1.0345431427944451</v>
      </c>
      <c r="BC63" s="36">
        <f ca="1"/>
        <v>0</v>
      </c>
      <c r="BD63" s="33">
        <f t="shared" ca="1" si="21"/>
        <v>1</v>
      </c>
      <c r="BE63" s="203">
        <f ca="1"/>
        <v>0</v>
      </c>
      <c r="BF63" s="33">
        <f t="shared" ca="1" si="22"/>
        <v>1</v>
      </c>
      <c r="BG63" s="36">
        <f t="shared" si="23"/>
        <v>6.5952426495262344</v>
      </c>
      <c r="BH63" s="42">
        <f ca="1"/>
        <v>0</v>
      </c>
      <c r="BI63" s="33">
        <f t="shared" ca="1" si="24"/>
        <v>1</v>
      </c>
      <c r="BJ63" s="203">
        <f ca="1"/>
        <v>0</v>
      </c>
      <c r="BK63" s="33">
        <f t="shared" ca="1" si="25"/>
        <v>1</v>
      </c>
      <c r="BL63" s="204">
        <v>56</v>
      </c>
      <c r="BM63" s="6" t="e">
        <f t="shared" ca="1" si="8"/>
        <v>#N/A</v>
      </c>
      <c r="BN63" s="42" t="e">
        <f t="shared" ca="1" si="9"/>
        <v>#N/A</v>
      </c>
      <c r="BO63" s="6" t="e">
        <f t="shared" ca="1" si="26"/>
        <v>#N/A</v>
      </c>
      <c r="BP63" s="42" t="e">
        <f t="shared" ca="1" si="27"/>
        <v>#N/A</v>
      </c>
      <c r="BQ63" s="205">
        <v>56</v>
      </c>
      <c r="BR63" s="6" t="e">
        <f t="shared" ca="1" si="28"/>
        <v>#N/A</v>
      </c>
      <c r="BS63" s="6" t="e">
        <f ca="1">VLOOKUP(BR63,Notes!$A$12:$B$206,2,0)</f>
        <v>#N/A</v>
      </c>
      <c r="BT63" s="42" t="e">
        <f t="shared" ca="1" si="29"/>
        <v>#N/A</v>
      </c>
      <c r="BU63" s="205">
        <v>56</v>
      </c>
      <c r="BV63" s="6" t="e">
        <f t="shared" ca="1" si="30"/>
        <v>#N/A</v>
      </c>
      <c r="BW63" s="6" t="e">
        <f ca="1">VLOOKUP(BV63,Notes!$A$12:$B$206,2,0)</f>
        <v>#N/A</v>
      </c>
      <c r="BX63" s="42" t="e">
        <f t="shared" ca="1" si="10"/>
        <v>#N/A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0</v>
      </c>
      <c r="R64" s="28">
        <v>0</v>
      </c>
      <c r="S64" s="28">
        <v>-1895.8616373349271</v>
      </c>
      <c r="T64" s="35">
        <f ca="1"/>
        <v>-100</v>
      </c>
      <c r="U64" s="30">
        <f ca="1"/>
        <v>0</v>
      </c>
      <c r="V64" s="31">
        <v>-1.093823285168732</v>
      </c>
      <c r="W64" s="32">
        <f ca="1"/>
        <v>1.093823285168732</v>
      </c>
      <c r="X64" s="28">
        <f ca="1"/>
        <v>0</v>
      </c>
      <c r="Y64" s="28">
        <f t="shared" ca="1" si="31"/>
        <v>0</v>
      </c>
      <c r="Z64" s="33">
        <f t="shared" ca="1" si="11"/>
        <v>1</v>
      </c>
      <c r="AA64" s="33">
        <f t="shared" ca="1" si="40"/>
        <v>1</v>
      </c>
      <c r="AB64" s="33">
        <f t="shared" ca="1" si="33"/>
        <v>1</v>
      </c>
      <c r="AC64" s="21">
        <v>57</v>
      </c>
      <c r="AD64" s="6" t="e">
        <f t="shared" ca="1" si="32"/>
        <v>#N/A</v>
      </c>
      <c r="AE64" s="6" t="e">
        <f t="shared" ca="1" si="13"/>
        <v>#N/A</v>
      </c>
      <c r="AF64" s="6" t="e">
        <f t="shared" ca="1" si="34"/>
        <v>#N/A</v>
      </c>
      <c r="AG64" s="6" t="e">
        <f t="shared" ca="1" si="35"/>
        <v>#N/A</v>
      </c>
      <c r="AH64" s="6" t="e">
        <f t="shared" ca="1" si="36"/>
        <v>#N/A</v>
      </c>
      <c r="AI64" s="6" t="e">
        <f t="shared" ca="1" si="37"/>
        <v>#N/A</v>
      </c>
      <c r="AJ64" s="17"/>
      <c r="AK64" s="6">
        <v>69424.469589733781</v>
      </c>
      <c r="AL64" s="6">
        <f ca="1"/>
        <v>0</v>
      </c>
      <c r="AM64" s="6">
        <f t="shared" ca="1" si="14"/>
        <v>0</v>
      </c>
      <c r="AN64" s="6">
        <f ca="1"/>
        <v>0</v>
      </c>
      <c r="AO64" s="33">
        <f t="shared" ca="1" si="15"/>
        <v>1</v>
      </c>
      <c r="AP64" s="34">
        <f ca="1"/>
        <v>0</v>
      </c>
      <c r="AQ64" s="34">
        <f ca="1"/>
        <v>0</v>
      </c>
      <c r="AR64" s="34">
        <f ca="1"/>
        <v>0</v>
      </c>
      <c r="AS64" s="34">
        <f ca="1"/>
        <v>0</v>
      </c>
      <c r="AT64" s="34">
        <f t="shared" ca="1" si="16"/>
        <v>0</v>
      </c>
      <c r="AU64" s="33">
        <f t="shared" ca="1" si="17"/>
        <v>1</v>
      </c>
      <c r="AV64" s="21">
        <v>57</v>
      </c>
      <c r="AW64" s="6" t="e">
        <f t="shared" ca="1" si="38"/>
        <v>#N/A</v>
      </c>
      <c r="AX64" s="6" t="e">
        <f t="shared" ca="1" si="18"/>
        <v>#N/A</v>
      </c>
      <c r="AY64" s="6" t="e">
        <f t="shared" ca="1" si="39"/>
        <v>#N/A</v>
      </c>
      <c r="AZ64" s="6" t="e">
        <f t="shared" ca="1" si="19"/>
        <v>#N/A</v>
      </c>
      <c r="BA64" s="197"/>
      <c r="BB64" s="36">
        <f t="shared" si="20"/>
        <v>1.953724574362935</v>
      </c>
      <c r="BC64" s="36">
        <f ca="1"/>
        <v>0</v>
      </c>
      <c r="BD64" s="33">
        <f t="shared" ca="1" si="21"/>
        <v>1</v>
      </c>
      <c r="BE64" s="203">
        <f ca="1"/>
        <v>0</v>
      </c>
      <c r="BF64" s="33">
        <f t="shared" ca="1" si="22"/>
        <v>1</v>
      </c>
      <c r="BG64" s="36">
        <f t="shared" si="23"/>
        <v>6.0159686695366066</v>
      </c>
      <c r="BH64" s="42">
        <f ca="1"/>
        <v>0</v>
      </c>
      <c r="BI64" s="33">
        <f t="shared" ca="1" si="24"/>
        <v>1</v>
      </c>
      <c r="BJ64" s="203">
        <f ca="1"/>
        <v>0</v>
      </c>
      <c r="BK64" s="33">
        <f t="shared" ca="1" si="25"/>
        <v>1</v>
      </c>
      <c r="BL64" s="204">
        <v>57</v>
      </c>
      <c r="BM64" s="6" t="e">
        <f t="shared" ca="1" si="8"/>
        <v>#N/A</v>
      </c>
      <c r="BN64" s="42" t="e">
        <f t="shared" ca="1" si="9"/>
        <v>#N/A</v>
      </c>
      <c r="BO64" s="6" t="e">
        <f t="shared" ca="1" si="26"/>
        <v>#N/A</v>
      </c>
      <c r="BP64" s="42" t="e">
        <f t="shared" ca="1" si="27"/>
        <v>#N/A</v>
      </c>
      <c r="BQ64" s="205">
        <v>57</v>
      </c>
      <c r="BR64" s="6" t="e">
        <f t="shared" ca="1" si="28"/>
        <v>#N/A</v>
      </c>
      <c r="BS64" s="6" t="e">
        <f ca="1">VLOOKUP(BR64,Notes!$A$12:$B$206,2,0)</f>
        <v>#N/A</v>
      </c>
      <c r="BT64" s="42" t="e">
        <f t="shared" ca="1" si="29"/>
        <v>#N/A</v>
      </c>
      <c r="BU64" s="205">
        <v>57</v>
      </c>
      <c r="BV64" s="6" t="e">
        <f t="shared" ca="1" si="30"/>
        <v>#N/A</v>
      </c>
      <c r="BW64" s="6" t="e">
        <f ca="1">VLOOKUP(BV64,Notes!$A$12:$B$206,2,0)</f>
        <v>#N/A</v>
      </c>
      <c r="BX64" s="42" t="e">
        <f t="shared" ca="1" si="10"/>
        <v>#N/A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0</v>
      </c>
      <c r="R65" s="28">
        <v>0</v>
      </c>
      <c r="S65" s="28">
        <v>-2.150009026629832</v>
      </c>
      <c r="T65" s="35">
        <f ca="1"/>
        <v>-100</v>
      </c>
      <c r="U65" s="30">
        <f ca="1"/>
        <v>0</v>
      </c>
      <c r="V65" s="31">
        <v>-0.10368660165634046</v>
      </c>
      <c r="W65" s="32">
        <f ca="1"/>
        <v>0.10368660165634046</v>
      </c>
      <c r="X65" s="28">
        <f ca="1"/>
        <v>0</v>
      </c>
      <c r="Y65" s="28">
        <f t="shared" ca="1" si="31"/>
        <v>0</v>
      </c>
      <c r="Z65" s="33">
        <f t="shared" ca="1" si="11"/>
        <v>1</v>
      </c>
      <c r="AA65" s="33">
        <f t="shared" ca="1" si="40"/>
        <v>1</v>
      </c>
      <c r="AB65" s="33">
        <f t="shared" ca="1" si="33"/>
        <v>1</v>
      </c>
      <c r="AC65" s="21">
        <v>58</v>
      </c>
      <c r="AD65" s="6" t="e">
        <f t="shared" ca="1" si="32"/>
        <v>#N/A</v>
      </c>
      <c r="AE65" s="6" t="e">
        <f t="shared" ca="1" si="13"/>
        <v>#N/A</v>
      </c>
      <c r="AF65" s="6" t="e">
        <f t="shared" ca="1" si="34"/>
        <v>#N/A</v>
      </c>
      <c r="AG65" s="6" t="e">
        <f t="shared" ca="1" si="35"/>
        <v>#N/A</v>
      </c>
      <c r="AH65" s="6" t="e">
        <f t="shared" ca="1" si="36"/>
        <v>#N/A</v>
      </c>
      <c r="AI65" s="6" t="e">
        <f t="shared" ca="1" si="37"/>
        <v>#N/A</v>
      </c>
      <c r="AJ65" s="17"/>
      <c r="AK65" s="6">
        <v>1035.8608151617636</v>
      </c>
      <c r="AL65" s="6">
        <f ca="1"/>
        <v>0</v>
      </c>
      <c r="AM65" s="6">
        <f t="shared" ca="1" si="14"/>
        <v>0</v>
      </c>
      <c r="AN65" s="6">
        <f ca="1"/>
        <v>0</v>
      </c>
      <c r="AO65" s="33">
        <f t="shared" ca="1" si="15"/>
        <v>1</v>
      </c>
      <c r="AP65" s="34">
        <f ca="1"/>
        <v>0</v>
      </c>
      <c r="AQ65" s="34">
        <f ca="1"/>
        <v>0</v>
      </c>
      <c r="AR65" s="34">
        <f ca="1"/>
        <v>0</v>
      </c>
      <c r="AS65" s="34">
        <f ca="1"/>
        <v>0</v>
      </c>
      <c r="AT65" s="34">
        <f t="shared" ca="1" si="16"/>
        <v>0</v>
      </c>
      <c r="AU65" s="33">
        <f t="shared" ca="1" si="17"/>
        <v>1</v>
      </c>
      <c r="AV65" s="21">
        <v>58</v>
      </c>
      <c r="AW65" s="6" t="e">
        <f t="shared" ca="1" si="38"/>
        <v>#N/A</v>
      </c>
      <c r="AX65" s="6" t="e">
        <f t="shared" ca="1" si="18"/>
        <v>#N/A</v>
      </c>
      <c r="AY65" s="6" t="e">
        <f t="shared" ca="1" si="39"/>
        <v>#N/A</v>
      </c>
      <c r="AZ65" s="6" t="e">
        <f t="shared" ca="1" si="19"/>
        <v>#N/A</v>
      </c>
      <c r="BA65" s="197"/>
      <c r="BB65" s="36">
        <f t="shared" si="20"/>
        <v>2.9150913822760111E-2</v>
      </c>
      <c r="BC65" s="36">
        <f ca="1"/>
        <v>0</v>
      </c>
      <c r="BD65" s="33">
        <f t="shared" ca="1" si="21"/>
        <v>1</v>
      </c>
      <c r="BE65" s="203">
        <f ca="1"/>
        <v>0</v>
      </c>
      <c r="BF65" s="33">
        <f t="shared" ca="1" si="22"/>
        <v>1</v>
      </c>
      <c r="BG65" s="36">
        <f t="shared" si="23"/>
        <v>0.2348710376994915</v>
      </c>
      <c r="BH65" s="42">
        <f ca="1"/>
        <v>0</v>
      </c>
      <c r="BI65" s="33">
        <f t="shared" ca="1" si="24"/>
        <v>1</v>
      </c>
      <c r="BJ65" s="203">
        <f ca="1"/>
        <v>0</v>
      </c>
      <c r="BK65" s="33">
        <f t="shared" ca="1" si="25"/>
        <v>1</v>
      </c>
      <c r="BL65" s="204">
        <v>58</v>
      </c>
      <c r="BM65" s="6" t="e">
        <f t="shared" ca="1" si="8"/>
        <v>#N/A</v>
      </c>
      <c r="BN65" s="42" t="e">
        <f t="shared" ca="1" si="9"/>
        <v>#N/A</v>
      </c>
      <c r="BO65" s="6" t="e">
        <f t="shared" ca="1" si="26"/>
        <v>#N/A</v>
      </c>
      <c r="BP65" s="42" t="e">
        <f t="shared" ca="1" si="27"/>
        <v>#N/A</v>
      </c>
      <c r="BQ65" s="205">
        <v>58</v>
      </c>
      <c r="BR65" s="6" t="e">
        <f t="shared" ca="1" si="28"/>
        <v>#N/A</v>
      </c>
      <c r="BS65" s="6" t="e">
        <f ca="1">VLOOKUP(BR65,Notes!$A$12:$B$206,2,0)</f>
        <v>#N/A</v>
      </c>
      <c r="BT65" s="42" t="e">
        <f t="shared" ca="1" si="29"/>
        <v>#N/A</v>
      </c>
      <c r="BU65" s="205">
        <v>58</v>
      </c>
      <c r="BV65" s="6" t="e">
        <f t="shared" ca="1" si="30"/>
        <v>#N/A</v>
      </c>
      <c r="BW65" s="6" t="e">
        <f ca="1">VLOOKUP(BV65,Notes!$A$12:$B$206,2,0)</f>
        <v>#N/A</v>
      </c>
      <c r="BX65" s="42" t="e">
        <f t="shared" ca="1" si="10"/>
        <v>#N/A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0</v>
      </c>
      <c r="R66" s="28">
        <v>0</v>
      </c>
      <c r="S66" s="28">
        <v>-62.854895665203735</v>
      </c>
      <c r="T66" s="35">
        <f ca="1"/>
        <v>-100</v>
      </c>
      <c r="U66" s="30">
        <f ca="1"/>
        <v>0</v>
      </c>
      <c r="V66" s="31">
        <v>-1.4123702908090818</v>
      </c>
      <c r="W66" s="32">
        <f ca="1"/>
        <v>1.4123702908090818</v>
      </c>
      <c r="X66" s="28">
        <f ca="1"/>
        <v>0</v>
      </c>
      <c r="Y66" s="28">
        <f t="shared" ca="1" si="31"/>
        <v>0</v>
      </c>
      <c r="Z66" s="33">
        <f t="shared" ca="1" si="11"/>
        <v>1</v>
      </c>
      <c r="AA66" s="33">
        <f t="shared" ca="1" si="40"/>
        <v>1</v>
      </c>
      <c r="AB66" s="33">
        <f t="shared" ca="1" si="33"/>
        <v>1</v>
      </c>
      <c r="AC66" s="21">
        <v>59</v>
      </c>
      <c r="AD66" s="6" t="e">
        <f t="shared" ca="1" si="32"/>
        <v>#N/A</v>
      </c>
      <c r="AE66" s="6" t="e">
        <f t="shared" ca="1" si="13"/>
        <v>#N/A</v>
      </c>
      <c r="AF66" s="6" t="e">
        <f t="shared" ca="1" si="34"/>
        <v>#N/A</v>
      </c>
      <c r="AG66" s="6" t="e">
        <f t="shared" ca="1" si="35"/>
        <v>#N/A</v>
      </c>
      <c r="AH66" s="6" t="e">
        <f t="shared" ca="1" si="36"/>
        <v>#N/A</v>
      </c>
      <c r="AI66" s="6" t="e">
        <f t="shared" ca="1" si="37"/>
        <v>#N/A</v>
      </c>
      <c r="AJ66" s="17"/>
      <c r="AK66" s="6">
        <v>1750.3424060808345</v>
      </c>
      <c r="AL66" s="6">
        <f ca="1"/>
        <v>0</v>
      </c>
      <c r="AM66" s="6">
        <f t="shared" ca="1" si="14"/>
        <v>0</v>
      </c>
      <c r="AN66" s="6">
        <f ca="1"/>
        <v>0</v>
      </c>
      <c r="AO66" s="33">
        <f t="shared" ca="1" si="15"/>
        <v>1</v>
      </c>
      <c r="AP66" s="34">
        <f ca="1"/>
        <v>0</v>
      </c>
      <c r="AQ66" s="34">
        <f ca="1"/>
        <v>0</v>
      </c>
      <c r="AR66" s="34">
        <f ca="1"/>
        <v>0</v>
      </c>
      <c r="AS66" s="34">
        <f ca="1"/>
        <v>0</v>
      </c>
      <c r="AT66" s="34">
        <f t="shared" ca="1" si="16"/>
        <v>0</v>
      </c>
      <c r="AU66" s="33">
        <f t="shared" ca="1" si="17"/>
        <v>1</v>
      </c>
      <c r="AV66" s="21">
        <v>59</v>
      </c>
      <c r="AW66" s="6" t="e">
        <f t="shared" ca="1" si="38"/>
        <v>#N/A</v>
      </c>
      <c r="AX66" s="6" t="e">
        <f t="shared" ca="1" si="18"/>
        <v>#N/A</v>
      </c>
      <c r="AY66" s="6" t="e">
        <f t="shared" ca="1" si="39"/>
        <v>#N/A</v>
      </c>
      <c r="AZ66" s="6" t="e">
        <f t="shared" ca="1" si="19"/>
        <v>#N/A</v>
      </c>
      <c r="BA66" s="197"/>
      <c r="BB66" s="36">
        <f t="shared" si="20"/>
        <v>4.9257660771748465E-2</v>
      </c>
      <c r="BC66" s="36">
        <f ca="1"/>
        <v>0</v>
      </c>
      <c r="BD66" s="33">
        <f t="shared" ca="1" si="21"/>
        <v>1</v>
      </c>
      <c r="BE66" s="203">
        <f ca="1"/>
        <v>0</v>
      </c>
      <c r="BF66" s="33">
        <f t="shared" ca="1" si="22"/>
        <v>1</v>
      </c>
      <c r="BG66" s="36">
        <f t="shared" si="23"/>
        <v>0.54739003763064131</v>
      </c>
      <c r="BH66" s="42">
        <f ca="1"/>
        <v>0</v>
      </c>
      <c r="BI66" s="33">
        <f t="shared" ca="1" si="24"/>
        <v>1</v>
      </c>
      <c r="BJ66" s="203">
        <f ca="1"/>
        <v>0</v>
      </c>
      <c r="BK66" s="33">
        <f t="shared" ca="1" si="25"/>
        <v>1</v>
      </c>
      <c r="BL66" s="204">
        <v>59</v>
      </c>
      <c r="BM66" s="6" t="e">
        <f t="shared" ca="1" si="8"/>
        <v>#N/A</v>
      </c>
      <c r="BN66" s="42" t="e">
        <f t="shared" ca="1" si="9"/>
        <v>#N/A</v>
      </c>
      <c r="BO66" s="6" t="e">
        <f t="shared" ca="1" si="26"/>
        <v>#N/A</v>
      </c>
      <c r="BP66" s="42" t="e">
        <f t="shared" ca="1" si="27"/>
        <v>#N/A</v>
      </c>
      <c r="BQ66" s="205">
        <v>59</v>
      </c>
      <c r="BR66" s="6" t="e">
        <f t="shared" ca="1" si="28"/>
        <v>#N/A</v>
      </c>
      <c r="BS66" s="6" t="e">
        <f ca="1">VLOOKUP(BR66,Notes!$A$12:$B$206,2,0)</f>
        <v>#N/A</v>
      </c>
      <c r="BT66" s="42" t="e">
        <f t="shared" ca="1" si="29"/>
        <v>#N/A</v>
      </c>
      <c r="BU66" s="205">
        <v>59</v>
      </c>
      <c r="BV66" s="6" t="e">
        <f t="shared" ca="1" si="30"/>
        <v>#N/A</v>
      </c>
      <c r="BW66" s="6" t="e">
        <f ca="1">VLOOKUP(BV66,Notes!$A$12:$B$206,2,0)</f>
        <v>#N/A</v>
      </c>
      <c r="BX66" s="42" t="e">
        <f t="shared" ca="1" si="10"/>
        <v>#N/A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0</v>
      </c>
      <c r="R67" s="28">
        <v>0</v>
      </c>
      <c r="S67" s="28">
        <v>-972.84050602467198</v>
      </c>
      <c r="T67" s="35">
        <f ca="1"/>
        <v>-100</v>
      </c>
      <c r="U67" s="30">
        <f ca="1"/>
        <v>0</v>
      </c>
      <c r="V67" s="31">
        <v>-2.3345783481086717</v>
      </c>
      <c r="W67" s="32">
        <f ca="1"/>
        <v>2.3345783481086717</v>
      </c>
      <c r="X67" s="28">
        <f ca="1"/>
        <v>0</v>
      </c>
      <c r="Y67" s="28">
        <f t="shared" ca="1" si="31"/>
        <v>0</v>
      </c>
      <c r="Z67" s="33">
        <f t="shared" ca="1" si="11"/>
        <v>1</v>
      </c>
      <c r="AA67" s="33">
        <f t="shared" ca="1" si="40"/>
        <v>1</v>
      </c>
      <c r="AB67" s="33">
        <f t="shared" ca="1" si="33"/>
        <v>1</v>
      </c>
      <c r="AC67" s="21">
        <v>60</v>
      </c>
      <c r="AD67" s="6" t="e">
        <f t="shared" ca="1" si="32"/>
        <v>#N/A</v>
      </c>
      <c r="AE67" s="6" t="e">
        <f t="shared" ca="1" si="13"/>
        <v>#N/A</v>
      </c>
      <c r="AF67" s="6" t="e">
        <f t="shared" ca="1" si="34"/>
        <v>#N/A</v>
      </c>
      <c r="AG67" s="6" t="e">
        <f t="shared" ca="1" si="35"/>
        <v>#N/A</v>
      </c>
      <c r="AH67" s="6" t="e">
        <f t="shared" ca="1" si="36"/>
        <v>#N/A</v>
      </c>
      <c r="AI67" s="6" t="e">
        <f t="shared" ca="1" si="37"/>
        <v>#N/A</v>
      </c>
      <c r="AJ67" s="17"/>
      <c r="AK67" s="6">
        <v>10491.924352275082</v>
      </c>
      <c r="AL67" s="6">
        <f ca="1"/>
        <v>0</v>
      </c>
      <c r="AM67" s="6">
        <f t="shared" ca="1" si="14"/>
        <v>0</v>
      </c>
      <c r="AN67" s="6">
        <f ca="1"/>
        <v>0</v>
      </c>
      <c r="AO67" s="33">
        <f t="shared" ca="1" si="15"/>
        <v>1</v>
      </c>
      <c r="AP67" s="34">
        <f ca="1"/>
        <v>0</v>
      </c>
      <c r="AQ67" s="34">
        <f ca="1"/>
        <v>0</v>
      </c>
      <c r="AR67" s="34">
        <f ca="1"/>
        <v>0</v>
      </c>
      <c r="AS67" s="34">
        <f ca="1"/>
        <v>0</v>
      </c>
      <c r="AT67" s="34">
        <f t="shared" ca="1" si="16"/>
        <v>0</v>
      </c>
      <c r="AU67" s="33">
        <f t="shared" ca="1" si="17"/>
        <v>1</v>
      </c>
      <c r="AV67" s="21">
        <v>60</v>
      </c>
      <c r="AW67" s="6" t="e">
        <f t="shared" ca="1" si="38"/>
        <v>#N/A</v>
      </c>
      <c r="AX67" s="6" t="e">
        <f t="shared" ca="1" si="18"/>
        <v>#N/A</v>
      </c>
      <c r="AY67" s="6" t="e">
        <f t="shared" ca="1" si="39"/>
        <v>#N/A</v>
      </c>
      <c r="AZ67" s="6" t="e">
        <f t="shared" ca="1" si="19"/>
        <v>#N/A</v>
      </c>
      <c r="BA67" s="197"/>
      <c r="BB67" s="36">
        <f t="shared" si="20"/>
        <v>0.29526088655098576</v>
      </c>
      <c r="BC67" s="36">
        <f ca="1"/>
        <v>0</v>
      </c>
      <c r="BD67" s="33">
        <f t="shared" ca="1" si="21"/>
        <v>1</v>
      </c>
      <c r="BE67" s="203">
        <f ca="1"/>
        <v>0</v>
      </c>
      <c r="BF67" s="33">
        <f t="shared" ca="1" si="22"/>
        <v>1</v>
      </c>
      <c r="BG67" s="36">
        <f t="shared" si="23"/>
        <v>0.98671188746306326</v>
      </c>
      <c r="BH67" s="42">
        <f ca="1"/>
        <v>0</v>
      </c>
      <c r="BI67" s="33">
        <f t="shared" ca="1" si="24"/>
        <v>1</v>
      </c>
      <c r="BJ67" s="203">
        <f ca="1"/>
        <v>0</v>
      </c>
      <c r="BK67" s="33">
        <f t="shared" ca="1" si="25"/>
        <v>1</v>
      </c>
      <c r="BL67" s="204">
        <v>60</v>
      </c>
      <c r="BM67" s="6" t="e">
        <f t="shared" ca="1" si="8"/>
        <v>#N/A</v>
      </c>
      <c r="BN67" s="42" t="e">
        <f t="shared" ca="1" si="9"/>
        <v>#N/A</v>
      </c>
      <c r="BO67" s="6" t="e">
        <f t="shared" ca="1" si="26"/>
        <v>#N/A</v>
      </c>
      <c r="BP67" s="42" t="e">
        <f t="shared" ca="1" si="27"/>
        <v>#N/A</v>
      </c>
      <c r="BQ67" s="205">
        <v>60</v>
      </c>
      <c r="BR67" s="6" t="e">
        <f t="shared" ca="1" si="28"/>
        <v>#N/A</v>
      </c>
      <c r="BS67" s="6" t="e">
        <f ca="1">VLOOKUP(BR67,Notes!$A$12:$B$206,2,0)</f>
        <v>#N/A</v>
      </c>
      <c r="BT67" s="42" t="e">
        <f t="shared" ca="1" si="29"/>
        <v>#N/A</v>
      </c>
      <c r="BU67" s="205">
        <v>60</v>
      </c>
      <c r="BV67" s="6" t="e">
        <f t="shared" ca="1" si="30"/>
        <v>#N/A</v>
      </c>
      <c r="BW67" s="6" t="e">
        <f ca="1">VLOOKUP(BV67,Notes!$A$12:$B$206,2,0)</f>
        <v>#N/A</v>
      </c>
      <c r="BX67" s="42" t="e">
        <f t="shared" ca="1" si="10"/>
        <v>#N/A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0</v>
      </c>
      <c r="R68" s="28">
        <v>0</v>
      </c>
      <c r="S68" s="28">
        <v>-76.885770738961796</v>
      </c>
      <c r="T68" s="35">
        <f ca="1"/>
        <v>-100</v>
      </c>
      <c r="U68" s="30">
        <f ca="1"/>
        <v>0</v>
      </c>
      <c r="V68" s="31">
        <v>-1.4747177224436445</v>
      </c>
      <c r="W68" s="32">
        <f ca="1"/>
        <v>1.4747177224436445</v>
      </c>
      <c r="X68" s="28">
        <f ca="1"/>
        <v>0</v>
      </c>
      <c r="Y68" s="28">
        <f t="shared" ca="1" si="31"/>
        <v>0</v>
      </c>
      <c r="Z68" s="33">
        <f t="shared" ca="1" si="11"/>
        <v>1</v>
      </c>
      <c r="AA68" s="33">
        <f t="shared" ca="1" si="40"/>
        <v>1</v>
      </c>
      <c r="AB68" s="33">
        <f t="shared" ca="1" si="33"/>
        <v>1</v>
      </c>
      <c r="AC68" s="21">
        <v>61</v>
      </c>
      <c r="AD68" s="6" t="e">
        <f t="shared" ca="1" si="32"/>
        <v>#N/A</v>
      </c>
      <c r="AE68" s="6" t="e">
        <f t="shared" ca="1" si="13"/>
        <v>#N/A</v>
      </c>
      <c r="AF68" s="6" t="e">
        <f t="shared" ca="1" si="34"/>
        <v>#N/A</v>
      </c>
      <c r="AG68" s="6" t="e">
        <f t="shared" ca="1" si="35"/>
        <v>#N/A</v>
      </c>
      <c r="AH68" s="6" t="e">
        <f t="shared" ca="1" si="36"/>
        <v>#N/A</v>
      </c>
      <c r="AI68" s="6" t="e">
        <f t="shared" ca="1" si="37"/>
        <v>#N/A</v>
      </c>
      <c r="AJ68" s="17"/>
      <c r="AK68" s="6">
        <v>1483.8064771842241</v>
      </c>
      <c r="AL68" s="6">
        <f ca="1"/>
        <v>0</v>
      </c>
      <c r="AM68" s="6">
        <f t="shared" ca="1" si="14"/>
        <v>0</v>
      </c>
      <c r="AN68" s="6">
        <f ca="1"/>
        <v>0</v>
      </c>
      <c r="AO68" s="33">
        <f t="shared" ca="1" si="15"/>
        <v>1</v>
      </c>
      <c r="AP68" s="34">
        <f ca="1"/>
        <v>0</v>
      </c>
      <c r="AQ68" s="34">
        <f ca="1"/>
        <v>0</v>
      </c>
      <c r="AR68" s="34">
        <f ca="1"/>
        <v>0</v>
      </c>
      <c r="AS68" s="34">
        <f ca="1"/>
        <v>0</v>
      </c>
      <c r="AT68" s="34">
        <f t="shared" ca="1" si="16"/>
        <v>0</v>
      </c>
      <c r="AU68" s="33">
        <f t="shared" ca="1" si="17"/>
        <v>1</v>
      </c>
      <c r="AV68" s="21">
        <v>61</v>
      </c>
      <c r="AW68" s="6" t="e">
        <f t="shared" ca="1" si="38"/>
        <v>#N/A</v>
      </c>
      <c r="AX68" s="6" t="e">
        <f t="shared" ca="1" si="18"/>
        <v>#N/A</v>
      </c>
      <c r="AY68" s="6" t="e">
        <f t="shared" ca="1" si="39"/>
        <v>#N/A</v>
      </c>
      <c r="AZ68" s="6" t="e">
        <f t="shared" ca="1" si="19"/>
        <v>#N/A</v>
      </c>
      <c r="BA68" s="197"/>
      <c r="BB68" s="36">
        <f t="shared" si="20"/>
        <v>4.1756879025582061E-2</v>
      </c>
      <c r="BC68" s="36">
        <f ca="1"/>
        <v>0</v>
      </c>
      <c r="BD68" s="33">
        <f t="shared" ca="1" si="21"/>
        <v>1</v>
      </c>
      <c r="BE68" s="203">
        <f ca="1"/>
        <v>0</v>
      </c>
      <c r="BF68" s="33">
        <f t="shared" ca="1" si="22"/>
        <v>1</v>
      </c>
      <c r="BG68" s="36">
        <f t="shared" si="23"/>
        <v>2.0808903225701703</v>
      </c>
      <c r="BH68" s="42">
        <f ca="1"/>
        <v>0</v>
      </c>
      <c r="BI68" s="33">
        <f t="shared" ca="1" si="24"/>
        <v>1</v>
      </c>
      <c r="BJ68" s="203">
        <f ca="1"/>
        <v>0</v>
      </c>
      <c r="BK68" s="33">
        <f t="shared" ca="1" si="25"/>
        <v>1</v>
      </c>
      <c r="BL68" s="204">
        <v>61</v>
      </c>
      <c r="BM68" s="6" t="e">
        <f t="shared" ca="1" si="8"/>
        <v>#N/A</v>
      </c>
      <c r="BN68" s="42" t="e">
        <f t="shared" ca="1" si="9"/>
        <v>#N/A</v>
      </c>
      <c r="BO68" s="6" t="e">
        <f t="shared" ca="1" si="26"/>
        <v>#N/A</v>
      </c>
      <c r="BP68" s="42" t="e">
        <f t="shared" ca="1" si="27"/>
        <v>#N/A</v>
      </c>
      <c r="BQ68" s="205">
        <v>61</v>
      </c>
      <c r="BR68" s="6" t="e">
        <f t="shared" ca="1" si="28"/>
        <v>#N/A</v>
      </c>
      <c r="BS68" s="6" t="e">
        <f ca="1">VLOOKUP(BR68,Notes!$A$12:$B$206,2,0)</f>
        <v>#N/A</v>
      </c>
      <c r="BT68" s="42" t="e">
        <f t="shared" ca="1" si="29"/>
        <v>#N/A</v>
      </c>
      <c r="BU68" s="205">
        <v>61</v>
      </c>
      <c r="BV68" s="6" t="e">
        <f t="shared" ca="1" si="30"/>
        <v>#N/A</v>
      </c>
      <c r="BW68" s="6" t="e">
        <f ca="1">VLOOKUP(BV68,Notes!$A$12:$B$206,2,0)</f>
        <v>#N/A</v>
      </c>
      <c r="BX68" s="42" t="e">
        <f t="shared" ca="1" si="10"/>
        <v>#N/A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0</v>
      </c>
      <c r="R69" s="28">
        <v>0</v>
      </c>
      <c r="S69" s="28">
        <v>-12941.013958558655</v>
      </c>
      <c r="T69" s="35">
        <f ca="1"/>
        <v>-100</v>
      </c>
      <c r="U69" s="30">
        <f ca="1"/>
        <v>0</v>
      </c>
      <c r="V69" s="31">
        <v>-2.8106629362773328</v>
      </c>
      <c r="W69" s="32">
        <f ca="1"/>
        <v>2.8106629362773328</v>
      </c>
      <c r="X69" s="28">
        <f ca="1"/>
        <v>0</v>
      </c>
      <c r="Y69" s="28">
        <f t="shared" ca="1" si="31"/>
        <v>0</v>
      </c>
      <c r="Z69" s="33">
        <f t="shared" ca="1" si="11"/>
        <v>1</v>
      </c>
      <c r="AA69" s="33">
        <f t="shared" ca="1" si="40"/>
        <v>1</v>
      </c>
      <c r="AB69" s="33">
        <f t="shared" ca="1" si="33"/>
        <v>1</v>
      </c>
      <c r="AC69" s="21">
        <v>62</v>
      </c>
      <c r="AD69" s="6" t="e">
        <f t="shared" ca="1" si="32"/>
        <v>#N/A</v>
      </c>
      <c r="AE69" s="6" t="e">
        <f t="shared" ca="1" si="13"/>
        <v>#N/A</v>
      </c>
      <c r="AF69" s="6" t="e">
        <f t="shared" ca="1" si="34"/>
        <v>#N/A</v>
      </c>
      <c r="AG69" s="6" t="e">
        <f t="shared" ca="1" si="35"/>
        <v>#N/A</v>
      </c>
      <c r="AH69" s="6" t="e">
        <f t="shared" ca="1" si="36"/>
        <v>#N/A</v>
      </c>
      <c r="AI69" s="6" t="e">
        <f t="shared" ca="1" si="37"/>
        <v>#N/A</v>
      </c>
      <c r="AJ69" s="17"/>
      <c r="AK69" s="6">
        <v>301764.38913000497</v>
      </c>
      <c r="AL69" s="6">
        <f ca="1"/>
        <v>0</v>
      </c>
      <c r="AM69" s="6">
        <f t="shared" ca="1" si="14"/>
        <v>0</v>
      </c>
      <c r="AN69" s="6">
        <f ca="1"/>
        <v>0</v>
      </c>
      <c r="AO69" s="33">
        <f t="shared" ca="1" si="15"/>
        <v>1</v>
      </c>
      <c r="AP69" s="34">
        <f ca="1"/>
        <v>0</v>
      </c>
      <c r="AQ69" s="34">
        <f ca="1"/>
        <v>0</v>
      </c>
      <c r="AR69" s="34">
        <f ca="1"/>
        <v>0</v>
      </c>
      <c r="AS69" s="34">
        <f ca="1"/>
        <v>0</v>
      </c>
      <c r="AT69" s="34">
        <f t="shared" ca="1" si="16"/>
        <v>0</v>
      </c>
      <c r="AU69" s="33">
        <f t="shared" ca="1" si="17"/>
        <v>1</v>
      </c>
      <c r="AV69" s="21">
        <v>62</v>
      </c>
      <c r="AW69" s="6" t="e">
        <f t="shared" ca="1" si="38"/>
        <v>#N/A</v>
      </c>
      <c r="AX69" s="6" t="e">
        <f t="shared" ca="1" si="18"/>
        <v>#N/A</v>
      </c>
      <c r="AY69" s="6" t="e">
        <f t="shared" ca="1" si="39"/>
        <v>#N/A</v>
      </c>
      <c r="AZ69" s="6" t="e">
        <f t="shared" ca="1" si="19"/>
        <v>#N/A</v>
      </c>
      <c r="BA69" s="197"/>
      <c r="BB69" s="36">
        <f t="shared" si="20"/>
        <v>8.4921715094830557</v>
      </c>
      <c r="BC69" s="36">
        <f ca="1"/>
        <v>0</v>
      </c>
      <c r="BD69" s="33">
        <f t="shared" ca="1" si="21"/>
        <v>1</v>
      </c>
      <c r="BE69" s="203">
        <f ca="1"/>
        <v>0</v>
      </c>
      <c r="BF69" s="33">
        <f t="shared" ca="1" si="22"/>
        <v>1</v>
      </c>
      <c r="BG69" s="36">
        <f t="shared" si="23"/>
        <v>8.4975990213753949</v>
      </c>
      <c r="BH69" s="42">
        <f ca="1"/>
        <v>0</v>
      </c>
      <c r="BI69" s="33">
        <f t="shared" ca="1" si="24"/>
        <v>1</v>
      </c>
      <c r="BJ69" s="203">
        <f ca="1"/>
        <v>0</v>
      </c>
      <c r="BK69" s="33">
        <f t="shared" ca="1" si="25"/>
        <v>1</v>
      </c>
      <c r="BL69" s="204">
        <v>62</v>
      </c>
      <c r="BM69" s="6" t="e">
        <f t="shared" ca="1" si="8"/>
        <v>#N/A</v>
      </c>
      <c r="BN69" s="42" t="e">
        <f t="shared" ca="1" si="9"/>
        <v>#N/A</v>
      </c>
      <c r="BO69" s="6" t="e">
        <f t="shared" ca="1" si="26"/>
        <v>#N/A</v>
      </c>
      <c r="BP69" s="42" t="e">
        <f t="shared" ca="1" si="27"/>
        <v>#N/A</v>
      </c>
      <c r="BQ69" s="205">
        <v>62</v>
      </c>
      <c r="BR69" s="6" t="e">
        <f t="shared" ca="1" si="28"/>
        <v>#N/A</v>
      </c>
      <c r="BS69" s="6" t="e">
        <f ca="1">VLOOKUP(BR69,Notes!$A$12:$B$206,2,0)</f>
        <v>#N/A</v>
      </c>
      <c r="BT69" s="42" t="e">
        <f t="shared" ca="1" si="29"/>
        <v>#N/A</v>
      </c>
      <c r="BU69" s="205">
        <v>62</v>
      </c>
      <c r="BV69" s="6" t="e">
        <f t="shared" ca="1" si="30"/>
        <v>#N/A</v>
      </c>
      <c r="BW69" s="6" t="e">
        <f ca="1">VLOOKUP(BV69,Notes!$A$12:$B$206,2,0)</f>
        <v>#N/A</v>
      </c>
      <c r="BX69" s="42" t="e">
        <f t="shared" ca="1" si="10"/>
        <v>#N/A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0</v>
      </c>
      <c r="Q70" s="28">
        <f ca="1"/>
        <v>0</v>
      </c>
      <c r="R70" s="28">
        <v>0</v>
      </c>
      <c r="S70" s="28">
        <v>-608.2657748494247</v>
      </c>
      <c r="T70" s="35">
        <f ca="1"/>
        <v>-100</v>
      </c>
      <c r="U70" s="30">
        <f ca="1"/>
        <v>0</v>
      </c>
      <c r="V70" s="31">
        <v>-0.33739729432362275</v>
      </c>
      <c r="W70" s="32">
        <f ca="1"/>
        <v>0.33739729432362275</v>
      </c>
      <c r="X70" s="32"/>
      <c r="Y70" s="28">
        <f t="shared" ref="Y70:Y72" ca="1" si="41">Q70-P70</f>
        <v>0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hidden="1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0</v>
      </c>
      <c r="Q71" s="28">
        <f ca="1"/>
        <v>0</v>
      </c>
      <c r="R71" s="28">
        <v>0</v>
      </c>
      <c r="S71" s="28">
        <v>-415.48994395772269</v>
      </c>
      <c r="T71" s="35">
        <f ca="1"/>
        <v>-100</v>
      </c>
      <c r="U71" s="30">
        <f ca="1"/>
        <v>0</v>
      </c>
      <c r="V71" s="31">
        <v>-0.69073376827128841</v>
      </c>
      <c r="W71" s="32">
        <f ca="1"/>
        <v>0.69073376827128841</v>
      </c>
      <c r="X71" s="32"/>
      <c r="Y71" s="28">
        <f t="shared" ca="1" si="41"/>
        <v>0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hidden="1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2">SUM(I72:L72)</f>
        <v>0</v>
      </c>
      <c r="N72" s="25">
        <v>22602.765698920863</v>
      </c>
      <c r="O72" s="26">
        <v>0</v>
      </c>
      <c r="P72" s="27">
        <f ca="1"/>
        <v>0</v>
      </c>
      <c r="Q72" s="28">
        <f ca="1"/>
        <v>0</v>
      </c>
      <c r="R72" s="28">
        <v>0</v>
      </c>
      <c r="S72" s="28">
        <v>-1912.0712394302382</v>
      </c>
      <c r="T72" s="35">
        <f ca="1"/>
        <v>-100</v>
      </c>
      <c r="U72" s="30">
        <f ca="1"/>
        <v>0</v>
      </c>
      <c r="V72" s="31">
        <v>-8.4594569748671393</v>
      </c>
      <c r="W72" s="32">
        <f ca="1"/>
        <v>8.4594569748671393</v>
      </c>
      <c r="X72" s="32"/>
      <c r="Y72" s="28">
        <f t="shared" ca="1" si="41"/>
        <v>0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hidden="1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2"/>
        <v>0</v>
      </c>
      <c r="N73" s="25">
        <v>9585.6996752807718</v>
      </c>
      <c r="O73" s="26">
        <v>0</v>
      </c>
      <c r="P73" s="27">
        <f ca="1"/>
        <v>0</v>
      </c>
      <c r="Q73" s="28">
        <f ca="1"/>
        <v>0</v>
      </c>
      <c r="R73" s="28">
        <v>0</v>
      </c>
      <c r="S73" s="28">
        <v>-42.183683431197096</v>
      </c>
      <c r="T73" s="35">
        <f ca="1"/>
        <v>-100</v>
      </c>
      <c r="U73" s="30">
        <f ca="1"/>
        <v>0</v>
      </c>
      <c r="V73" s="31">
        <v>-0.44006890326408543</v>
      </c>
      <c r="W73" s="32">
        <f ca="1"/>
        <v>0.44006890326408543</v>
      </c>
      <c r="X73" s="32"/>
      <c r="Y73" s="28">
        <f t="shared" ref="Y73:Y136" ca="1" si="43">Q73-P73</f>
        <v>0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hidden="1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2"/>
        <v>0</v>
      </c>
      <c r="N74" s="25">
        <v>101385.67203815212</v>
      </c>
      <c r="O74" s="26">
        <v>0</v>
      </c>
      <c r="P74" s="27">
        <f ca="1"/>
        <v>0</v>
      </c>
      <c r="Q74" s="28">
        <f ca="1"/>
        <v>0</v>
      </c>
      <c r="R74" s="28">
        <v>0</v>
      </c>
      <c r="S74" s="28">
        <v>-1634.7587643913891</v>
      </c>
      <c r="T74" s="35">
        <f ca="1"/>
        <v>-100</v>
      </c>
      <c r="U74" s="30">
        <f ca="1"/>
        <v>0</v>
      </c>
      <c r="V74" s="31">
        <v>-1.6124159671952645</v>
      </c>
      <c r="W74" s="32">
        <f ca="1"/>
        <v>1.6124159671952645</v>
      </c>
      <c r="X74" s="32"/>
      <c r="Y74" s="28">
        <f t="shared" ca="1" si="43"/>
        <v>0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hidden="1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2"/>
        <v>0</v>
      </c>
      <c r="N75" s="25">
        <v>305813.41510006896</v>
      </c>
      <c r="O75" s="26">
        <v>0</v>
      </c>
      <c r="P75" s="27">
        <f ca="1"/>
        <v>0</v>
      </c>
      <c r="Q75" s="28">
        <f ca="1"/>
        <v>0</v>
      </c>
      <c r="R75" s="28">
        <v>0</v>
      </c>
      <c r="S75" s="28">
        <v>-847.33301533145436</v>
      </c>
      <c r="T75" s="35">
        <f ca="1"/>
        <v>-100</v>
      </c>
      <c r="U75" s="30">
        <f ca="1"/>
        <v>0</v>
      </c>
      <c r="V75" s="31">
        <v>-0.27707516200824223</v>
      </c>
      <c r="W75" s="32">
        <f ca="1"/>
        <v>0.27707516200824223</v>
      </c>
      <c r="X75" s="32"/>
      <c r="Y75" s="28">
        <f t="shared" ca="1" si="43"/>
        <v>0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hidden="1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2"/>
        <v>0</v>
      </c>
      <c r="N76" s="25">
        <v>281738.18204564741</v>
      </c>
      <c r="O76" s="26">
        <v>0</v>
      </c>
      <c r="P76" s="27">
        <f ca="1"/>
        <v>0</v>
      </c>
      <c r="Q76" s="28">
        <f ca="1"/>
        <v>0</v>
      </c>
      <c r="R76" s="28">
        <v>0</v>
      </c>
      <c r="S76" s="28">
        <v>-7535.366662143887</v>
      </c>
      <c r="T76" s="35">
        <f ca="1"/>
        <v>-100</v>
      </c>
      <c r="U76" s="30">
        <f ca="1"/>
        <v>0</v>
      </c>
      <c r="V76" s="31">
        <v>-2.6745990221953666</v>
      </c>
      <c r="W76" s="32">
        <f ca="1"/>
        <v>2.6745990221953666</v>
      </c>
      <c r="X76" s="32"/>
      <c r="Y76" s="28">
        <f t="shared" ca="1" si="43"/>
        <v>0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hidden="1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2"/>
        <v>0</v>
      </c>
      <c r="N77" s="25">
        <v>45823.91911010239</v>
      </c>
      <c r="O77" s="26">
        <v>0</v>
      </c>
      <c r="P77" s="27">
        <f ca="1"/>
        <v>0</v>
      </c>
      <c r="Q77" s="28">
        <f ca="1"/>
        <v>0</v>
      </c>
      <c r="R77" s="28">
        <v>0</v>
      </c>
      <c r="S77" s="28">
        <v>-841.08327265434434</v>
      </c>
      <c r="T77" s="35">
        <f ca="1"/>
        <v>-100</v>
      </c>
      <c r="U77" s="30">
        <f ca="1"/>
        <v>0</v>
      </c>
      <c r="V77" s="31">
        <v>-1.8354677840484366</v>
      </c>
      <c r="W77" s="32">
        <f ca="1"/>
        <v>1.8354677840484366</v>
      </c>
      <c r="X77" s="32"/>
      <c r="Y77" s="28">
        <f t="shared" ca="1" si="43"/>
        <v>0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hidden="1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2"/>
        <v>0</v>
      </c>
      <c r="N78" s="25">
        <v>12808.135164223369</v>
      </c>
      <c r="O78" s="26">
        <v>0</v>
      </c>
      <c r="P78" s="27">
        <f ca="1"/>
        <v>0</v>
      </c>
      <c r="Q78" s="28">
        <f ca="1"/>
        <v>0</v>
      </c>
      <c r="R78" s="28">
        <v>0</v>
      </c>
      <c r="S78" s="28">
        <v>-160.73956444047585</v>
      </c>
      <c r="T78" s="35">
        <f ca="1"/>
        <v>-100</v>
      </c>
      <c r="U78" s="30">
        <f ca="1"/>
        <v>0</v>
      </c>
      <c r="V78" s="31">
        <v>-1.2549802323250421</v>
      </c>
      <c r="W78" s="32">
        <f ca="1"/>
        <v>1.2549802323250421</v>
      </c>
      <c r="X78" s="32"/>
      <c r="Y78" s="28">
        <f t="shared" ca="1" si="43"/>
        <v>0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hidden="1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2"/>
        <v>0</v>
      </c>
      <c r="N79" s="25">
        <v>80793.267032002725</v>
      </c>
      <c r="O79" s="26">
        <v>0</v>
      </c>
      <c r="P79" s="27">
        <f ca="1"/>
        <v>0</v>
      </c>
      <c r="Q79" s="28">
        <f ca="1"/>
        <v>0</v>
      </c>
      <c r="R79" s="28">
        <v>0</v>
      </c>
      <c r="S79" s="28">
        <v>-170.33911762918015</v>
      </c>
      <c r="T79" s="35">
        <f ca="1"/>
        <v>-100</v>
      </c>
      <c r="U79" s="30">
        <f ca="1"/>
        <v>0</v>
      </c>
      <c r="V79" s="31">
        <v>-0.21083330812913872</v>
      </c>
      <c r="W79" s="32">
        <f ca="1"/>
        <v>0.21083330812913872</v>
      </c>
      <c r="X79" s="32"/>
      <c r="Y79" s="28">
        <f t="shared" ca="1" si="43"/>
        <v>0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hidden="1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2"/>
        <v>0</v>
      </c>
      <c r="N80" s="25">
        <v>28952.653246427479</v>
      </c>
      <c r="O80" s="26">
        <v>0</v>
      </c>
      <c r="P80" s="27">
        <f ca="1"/>
        <v>0</v>
      </c>
      <c r="Q80" s="28">
        <f ca="1"/>
        <v>0</v>
      </c>
      <c r="R80" s="28">
        <v>0</v>
      </c>
      <c r="S80" s="28">
        <v>-66.91556801002676</v>
      </c>
      <c r="T80" s="35">
        <f ca="1"/>
        <v>-100</v>
      </c>
      <c r="U80" s="30">
        <f ca="1"/>
        <v>0</v>
      </c>
      <c r="V80" s="31">
        <v>-0.23112067636938799</v>
      </c>
      <c r="W80" s="32">
        <f ca="1"/>
        <v>0.23112067636938799</v>
      </c>
      <c r="X80" s="32"/>
      <c r="Y80" s="28">
        <f t="shared" ca="1" si="43"/>
        <v>0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hidden="1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2"/>
        <v>0</v>
      </c>
      <c r="N81" s="25">
        <v>13427.712410300308</v>
      </c>
      <c r="O81" s="26">
        <v>0</v>
      </c>
      <c r="P81" s="27">
        <f ca="1"/>
        <v>0</v>
      </c>
      <c r="Q81" s="28">
        <f ca="1"/>
        <v>0</v>
      </c>
      <c r="R81" s="28">
        <v>0</v>
      </c>
      <c r="S81" s="28">
        <v>-7.9113879947096226</v>
      </c>
      <c r="T81" s="35">
        <f ca="1"/>
        <v>-100</v>
      </c>
      <c r="U81" s="30">
        <f ca="1"/>
        <v>0</v>
      </c>
      <c r="V81" s="31">
        <v>-5.8918360424824484E-2</v>
      </c>
      <c r="W81" s="32">
        <f ca="1"/>
        <v>5.8918360424824484E-2</v>
      </c>
      <c r="X81" s="32"/>
      <c r="Y81" s="28">
        <f t="shared" ca="1" si="43"/>
        <v>0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hidden="1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2"/>
        <v>0</v>
      </c>
      <c r="N82" s="25">
        <v>33075.556699126617</v>
      </c>
      <c r="O82" s="26">
        <v>0</v>
      </c>
      <c r="P82" s="27">
        <f ca="1"/>
        <v>0</v>
      </c>
      <c r="Q82" s="28">
        <f ca="1"/>
        <v>0</v>
      </c>
      <c r="R82" s="28">
        <v>0</v>
      </c>
      <c r="S82" s="28">
        <v>-90.362922653472026</v>
      </c>
      <c r="T82" s="35">
        <f ca="1"/>
        <v>-100</v>
      </c>
      <c r="U82" s="30">
        <f ca="1"/>
        <v>0</v>
      </c>
      <c r="V82" s="31">
        <v>-0.27320151698567818</v>
      </c>
      <c r="W82" s="32">
        <f ca="1"/>
        <v>0.27320151698567818</v>
      </c>
      <c r="X82" s="32"/>
      <c r="Y82" s="28">
        <f t="shared" ca="1" si="43"/>
        <v>0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hidden="1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2"/>
        <v>0</v>
      </c>
      <c r="N83" s="25">
        <v>32010.60607464136</v>
      </c>
      <c r="O83" s="26">
        <v>0</v>
      </c>
      <c r="P83" s="27">
        <f ca="1"/>
        <v>0</v>
      </c>
      <c r="Q83" s="28">
        <f ca="1"/>
        <v>0</v>
      </c>
      <c r="R83" s="28">
        <v>0</v>
      </c>
      <c r="S83" s="28">
        <v>-126.65439722939742</v>
      </c>
      <c r="T83" s="35">
        <f ca="1"/>
        <v>-100</v>
      </c>
      <c r="U83" s="30">
        <f ca="1"/>
        <v>0</v>
      </c>
      <c r="V83" s="31">
        <v>-0.39566385258082443</v>
      </c>
      <c r="W83" s="32">
        <f ca="1"/>
        <v>0.39566385258082443</v>
      </c>
      <c r="X83" s="32"/>
      <c r="Y83" s="28">
        <f t="shared" ca="1" si="43"/>
        <v>0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hidden="1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2"/>
        <v>0</v>
      </c>
      <c r="N84" s="25">
        <v>54893.985893672892</v>
      </c>
      <c r="O84" s="26">
        <v>0</v>
      </c>
      <c r="P84" s="27">
        <f ca="1"/>
        <v>0</v>
      </c>
      <c r="Q84" s="28">
        <f ca="1"/>
        <v>0</v>
      </c>
      <c r="R84" s="28">
        <v>0</v>
      </c>
      <c r="S84" s="28">
        <v>-282.61449711028962</v>
      </c>
      <c r="T84" s="35">
        <f ca="1"/>
        <v>-100</v>
      </c>
      <c r="U84" s="30">
        <f ca="1"/>
        <v>0</v>
      </c>
      <c r="V84" s="31">
        <v>-0.51483690336806809</v>
      </c>
      <c r="W84" s="32">
        <f ca="1"/>
        <v>0.51483690336806809</v>
      </c>
      <c r="X84" s="32"/>
      <c r="Y84" s="28">
        <f t="shared" ca="1" si="43"/>
        <v>0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hidden="1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2"/>
        <v>0</v>
      </c>
      <c r="N85" s="25">
        <v>49230.62500502661</v>
      </c>
      <c r="O85" s="26">
        <v>0</v>
      </c>
      <c r="P85" s="27">
        <f ca="1"/>
        <v>0</v>
      </c>
      <c r="Q85" s="28">
        <f ca="1"/>
        <v>0</v>
      </c>
      <c r="R85" s="28">
        <v>0</v>
      </c>
      <c r="S85" s="28">
        <v>-57.908440355791171</v>
      </c>
      <c r="T85" s="35">
        <f ca="1"/>
        <v>-100</v>
      </c>
      <c r="U85" s="30">
        <f ca="1"/>
        <v>0</v>
      </c>
      <c r="V85" s="31">
        <v>-0.11762686407064409</v>
      </c>
      <c r="W85" s="32">
        <f ca="1"/>
        <v>0.11762686407064409</v>
      </c>
      <c r="X85" s="32"/>
      <c r="Y85" s="28">
        <f t="shared" ca="1" si="43"/>
        <v>0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hidden="1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2"/>
        <v>0</v>
      </c>
      <c r="N86" s="25">
        <v>19698.432633790249</v>
      </c>
      <c r="O86" s="26">
        <v>0</v>
      </c>
      <c r="P86" s="27">
        <f ca="1"/>
        <v>0</v>
      </c>
      <c r="Q86" s="28">
        <f ca="1"/>
        <v>0</v>
      </c>
      <c r="R86" s="28">
        <v>0</v>
      </c>
      <c r="S86" s="28">
        <v>-57.070203050701814</v>
      </c>
      <c r="T86" s="35">
        <f ca="1"/>
        <v>-100</v>
      </c>
      <c r="U86" s="30">
        <f ca="1"/>
        <v>0</v>
      </c>
      <c r="V86" s="31">
        <v>-0.28971951277384816</v>
      </c>
      <c r="W86" s="32">
        <f ca="1"/>
        <v>0.28971951277384816</v>
      </c>
      <c r="X86" s="32"/>
      <c r="Y86" s="28">
        <f t="shared" ca="1" si="43"/>
        <v>0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hidden="1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2"/>
        <v>0</v>
      </c>
      <c r="N87" s="25">
        <v>26962.848204345333</v>
      </c>
      <c r="O87" s="26">
        <v>0</v>
      </c>
      <c r="P87" s="27">
        <f ca="1"/>
        <v>0</v>
      </c>
      <c r="Q87" s="28">
        <f ca="1"/>
        <v>0</v>
      </c>
      <c r="R87" s="28">
        <v>0</v>
      </c>
      <c r="S87" s="28">
        <v>-132.1881825717621</v>
      </c>
      <c r="T87" s="35">
        <f ca="1"/>
        <v>-100</v>
      </c>
      <c r="U87" s="30">
        <f ca="1"/>
        <v>0</v>
      </c>
      <c r="V87" s="31">
        <v>-0.49026045605396629</v>
      </c>
      <c r="W87" s="32">
        <f ca="1"/>
        <v>0.49026045605396629</v>
      </c>
      <c r="X87" s="32"/>
      <c r="Y87" s="28">
        <f t="shared" ca="1" si="43"/>
        <v>0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hidden="1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2"/>
        <v>0</v>
      </c>
      <c r="N88" s="25">
        <v>94295.121654842413</v>
      </c>
      <c r="O88" s="26">
        <v>0</v>
      </c>
      <c r="P88" s="27">
        <f ca="1"/>
        <v>0</v>
      </c>
      <c r="Q88" s="28">
        <f ca="1"/>
        <v>0</v>
      </c>
      <c r="R88" s="28">
        <v>0</v>
      </c>
      <c r="S88" s="28">
        <v>-359.85123476668196</v>
      </c>
      <c r="T88" s="35">
        <f ca="1"/>
        <v>-100</v>
      </c>
      <c r="U88" s="30">
        <f ca="1"/>
        <v>0</v>
      </c>
      <c r="V88" s="31">
        <v>-0.38162232409422026</v>
      </c>
      <c r="W88" s="32">
        <f ca="1"/>
        <v>0.38162232409422026</v>
      </c>
      <c r="X88" s="32"/>
      <c r="Y88" s="28">
        <f t="shared" ca="1" si="43"/>
        <v>0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hidden="1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2"/>
        <v>0</v>
      </c>
      <c r="N89" s="25">
        <v>28901.372623584688</v>
      </c>
      <c r="O89" s="26">
        <v>0</v>
      </c>
      <c r="P89" s="27">
        <f ca="1"/>
        <v>0</v>
      </c>
      <c r="Q89" s="28">
        <f ca="1"/>
        <v>0</v>
      </c>
      <c r="R89" s="28">
        <v>0</v>
      </c>
      <c r="S89" s="28">
        <v>-467.8666668509581</v>
      </c>
      <c r="T89" s="35">
        <f ca="1"/>
        <v>-100</v>
      </c>
      <c r="U89" s="30">
        <f ca="1"/>
        <v>0</v>
      </c>
      <c r="V89" s="31">
        <v>-1.6188389144851896</v>
      </c>
      <c r="W89" s="32">
        <f ca="1"/>
        <v>1.6188389144851896</v>
      </c>
      <c r="X89" s="32"/>
      <c r="Y89" s="28">
        <f t="shared" ca="1" si="43"/>
        <v>0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hidden="1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2"/>
        <v>0</v>
      </c>
      <c r="N90" s="25">
        <v>15114.034984657454</v>
      </c>
      <c r="O90" s="26">
        <v>0</v>
      </c>
      <c r="P90" s="27">
        <f ca="1"/>
        <v>0</v>
      </c>
      <c r="Q90" s="28">
        <f ca="1"/>
        <v>0</v>
      </c>
      <c r="R90" s="28">
        <v>0</v>
      </c>
      <c r="S90" s="28">
        <v>-41.135065615840929</v>
      </c>
      <c r="T90" s="35">
        <f ca="1"/>
        <v>-100</v>
      </c>
      <c r="U90" s="30">
        <f ca="1"/>
        <v>0</v>
      </c>
      <c r="V90" s="31">
        <v>-0.2721646843982955</v>
      </c>
      <c r="W90" s="32">
        <f ca="1"/>
        <v>0.2721646843982955</v>
      </c>
      <c r="X90" s="32"/>
      <c r="Y90" s="28">
        <f t="shared" ca="1" si="43"/>
        <v>0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hidden="1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2"/>
        <v>0</v>
      </c>
      <c r="N91" s="25">
        <v>2154.1313570879875</v>
      </c>
      <c r="O91" s="26">
        <v>0</v>
      </c>
      <c r="P91" s="27">
        <f ca="1"/>
        <v>0</v>
      </c>
      <c r="Q91" s="28">
        <f ca="1"/>
        <v>0</v>
      </c>
      <c r="R91" s="28">
        <v>0</v>
      </c>
      <c r="S91" s="28">
        <v>-3.243287805749075</v>
      </c>
      <c r="T91" s="35">
        <f ca="1"/>
        <v>-100</v>
      </c>
      <c r="U91" s="30">
        <f ca="1"/>
        <v>0</v>
      </c>
      <c r="V91" s="31">
        <v>-0.15056128286129397</v>
      </c>
      <c r="W91" s="32">
        <f ca="1"/>
        <v>0.15056128286129397</v>
      </c>
      <c r="X91" s="32"/>
      <c r="Y91" s="28">
        <f t="shared" ca="1" si="43"/>
        <v>0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hidden="1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2"/>
        <v>0</v>
      </c>
      <c r="N92" s="25">
        <v>48165.285187745067</v>
      </c>
      <c r="O92" s="26">
        <v>0</v>
      </c>
      <c r="P92" s="27">
        <f ca="1"/>
        <v>0</v>
      </c>
      <c r="Q92" s="28">
        <f ca="1"/>
        <v>0</v>
      </c>
      <c r="R92" s="28">
        <v>0</v>
      </c>
      <c r="S92" s="28">
        <v>-1092.7875425082325</v>
      </c>
      <c r="T92" s="35">
        <f ca="1"/>
        <v>-100</v>
      </c>
      <c r="U92" s="30">
        <f ca="1"/>
        <v>0</v>
      </c>
      <c r="V92" s="31">
        <v>-2.2688281367973211</v>
      </c>
      <c r="W92" s="32">
        <f ca="1"/>
        <v>2.2688281367973211</v>
      </c>
      <c r="X92" s="32"/>
      <c r="Y92" s="28">
        <f t="shared" ca="1" si="43"/>
        <v>0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hidden="1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2"/>
        <v>0</v>
      </c>
      <c r="N93" s="25">
        <v>118973.04244221972</v>
      </c>
      <c r="O93" s="26">
        <v>0</v>
      </c>
      <c r="P93" s="27">
        <f ca="1"/>
        <v>0</v>
      </c>
      <c r="Q93" s="28">
        <f ca="1"/>
        <v>0</v>
      </c>
      <c r="R93" s="28">
        <v>0</v>
      </c>
      <c r="S93" s="28">
        <v>-141.72806409753392</v>
      </c>
      <c r="T93" s="35">
        <f ca="1"/>
        <v>-100</v>
      </c>
      <c r="U93" s="30">
        <f ca="1"/>
        <v>0</v>
      </c>
      <c r="V93" s="31">
        <v>-0.11912619967364907</v>
      </c>
      <c r="W93" s="32">
        <f ca="1"/>
        <v>0.11912619967364907</v>
      </c>
      <c r="X93" s="32"/>
      <c r="Y93" s="28">
        <f t="shared" ca="1" si="43"/>
        <v>0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hidden="1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2"/>
        <v>0</v>
      </c>
      <c r="N94" s="25">
        <v>52601.015074740819</v>
      </c>
      <c r="O94" s="26">
        <v>0</v>
      </c>
      <c r="P94" s="27">
        <f ca="1"/>
        <v>0</v>
      </c>
      <c r="Q94" s="28">
        <f ca="1"/>
        <v>0</v>
      </c>
      <c r="R94" s="28">
        <v>0</v>
      </c>
      <c r="S94" s="28">
        <v>-571.15475774735899</v>
      </c>
      <c r="T94" s="35">
        <f ca="1"/>
        <v>-100</v>
      </c>
      <c r="U94" s="30">
        <f ca="1"/>
        <v>0</v>
      </c>
      <c r="V94" s="31">
        <v>-1.0858245928064407</v>
      </c>
      <c r="W94" s="32">
        <f ca="1"/>
        <v>1.0858245928064407</v>
      </c>
      <c r="X94" s="32"/>
      <c r="Y94" s="28">
        <f t="shared" ca="1" si="43"/>
        <v>0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hidden="1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2"/>
        <v>0</v>
      </c>
      <c r="N95" s="25">
        <v>72628.185352463071</v>
      </c>
      <c r="O95" s="26">
        <v>0</v>
      </c>
      <c r="P95" s="27">
        <f ca="1"/>
        <v>0</v>
      </c>
      <c r="Q95" s="28">
        <f ca="1"/>
        <v>0</v>
      </c>
      <c r="R95" s="28">
        <v>0</v>
      </c>
      <c r="S95" s="28">
        <v>-541.88680736827848</v>
      </c>
      <c r="T95" s="35">
        <f ca="1"/>
        <v>-100</v>
      </c>
      <c r="U95" s="30">
        <f ca="1"/>
        <v>0</v>
      </c>
      <c r="V95" s="31">
        <v>-0.74611089997431856</v>
      </c>
      <c r="W95" s="32">
        <f ca="1"/>
        <v>0.74611089997431856</v>
      </c>
      <c r="X95" s="32"/>
      <c r="Y95" s="28">
        <f t="shared" ca="1" si="43"/>
        <v>0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hidden="1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2"/>
        <v>0</v>
      </c>
      <c r="N96" s="25">
        <v>32217.334177926456</v>
      </c>
      <c r="O96" s="26">
        <v>0</v>
      </c>
      <c r="P96" s="27">
        <f ca="1"/>
        <v>0</v>
      </c>
      <c r="Q96" s="28">
        <f ca="1"/>
        <v>0</v>
      </c>
      <c r="R96" s="28">
        <v>0</v>
      </c>
      <c r="S96" s="28">
        <v>-1003.5355767947445</v>
      </c>
      <c r="T96" s="35">
        <f ca="1"/>
        <v>-100</v>
      </c>
      <c r="U96" s="30">
        <f ca="1"/>
        <v>0</v>
      </c>
      <c r="V96" s="31">
        <v>-3.114893278421254</v>
      </c>
      <c r="W96" s="32">
        <f ca="1"/>
        <v>3.114893278421254</v>
      </c>
      <c r="X96" s="32"/>
      <c r="Y96" s="28">
        <f t="shared" ca="1" si="43"/>
        <v>0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hidden="1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2"/>
        <v>0</v>
      </c>
      <c r="N97" s="25">
        <v>20888.733602694268</v>
      </c>
      <c r="O97" s="26">
        <v>0</v>
      </c>
      <c r="P97" s="27">
        <f ca="1"/>
        <v>0</v>
      </c>
      <c r="Q97" s="28">
        <f ca="1"/>
        <v>0</v>
      </c>
      <c r="R97" s="28">
        <v>0</v>
      </c>
      <c r="S97" s="28">
        <v>-99.637601549906535</v>
      </c>
      <c r="T97" s="35">
        <f ca="1"/>
        <v>-100</v>
      </c>
      <c r="U97" s="30">
        <f ca="1"/>
        <v>0</v>
      </c>
      <c r="V97" s="31">
        <v>-0.47699206397584143</v>
      </c>
      <c r="W97" s="32">
        <f ca="1"/>
        <v>0.47699206397584143</v>
      </c>
      <c r="X97" s="32"/>
      <c r="Y97" s="28">
        <f t="shared" ca="1" si="43"/>
        <v>0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hidden="1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2"/>
        <v>0</v>
      </c>
      <c r="N98" s="25">
        <v>4811.7216619722394</v>
      </c>
      <c r="O98" s="26">
        <v>0</v>
      </c>
      <c r="P98" s="27">
        <f ca="1"/>
        <v>0</v>
      </c>
      <c r="Q98" s="28">
        <f ca="1"/>
        <v>0</v>
      </c>
      <c r="R98" s="28">
        <v>0</v>
      </c>
      <c r="S98" s="28">
        <v>-29.082216050758863</v>
      </c>
      <c r="T98" s="35">
        <f ca="1"/>
        <v>-100</v>
      </c>
      <c r="U98" s="30">
        <f ca="1"/>
        <v>0</v>
      </c>
      <c r="V98" s="31">
        <v>-0.60440353980987704</v>
      </c>
      <c r="W98" s="32">
        <f ca="1"/>
        <v>0.60440353980987704</v>
      </c>
      <c r="X98" s="32"/>
      <c r="Y98" s="28">
        <f t="shared" ca="1" si="43"/>
        <v>0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hidden="1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2"/>
        <v>0</v>
      </c>
      <c r="N99" s="25">
        <v>11425.917236291467</v>
      </c>
      <c r="O99" s="26">
        <v>0</v>
      </c>
      <c r="P99" s="27">
        <f ca="1"/>
        <v>0</v>
      </c>
      <c r="Q99" s="28">
        <f ca="1"/>
        <v>0</v>
      </c>
      <c r="R99" s="28">
        <v>0</v>
      </c>
      <c r="S99" s="28">
        <v>-372.66285148788495</v>
      </c>
      <c r="T99" s="35">
        <f ca="1"/>
        <v>-100</v>
      </c>
      <c r="U99" s="30">
        <f ca="1"/>
        <v>0</v>
      </c>
      <c r="V99" s="31">
        <v>-3.2615574205650457</v>
      </c>
      <c r="W99" s="32">
        <f ca="1"/>
        <v>3.2615574205650457</v>
      </c>
      <c r="X99" s="32"/>
      <c r="Y99" s="28">
        <f t="shared" ca="1" si="43"/>
        <v>0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hidden="1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2"/>
        <v>0</v>
      </c>
      <c r="N100" s="25">
        <v>6070.4200385800614</v>
      </c>
      <c r="O100" s="26">
        <v>0</v>
      </c>
      <c r="P100" s="27">
        <f ca="1"/>
        <v>0</v>
      </c>
      <c r="Q100" s="28">
        <f ca="1"/>
        <v>0</v>
      </c>
      <c r="R100" s="28">
        <v>0</v>
      </c>
      <c r="S100" s="28">
        <v>-59.807771558837715</v>
      </c>
      <c r="T100" s="35">
        <f ca="1"/>
        <v>-100</v>
      </c>
      <c r="U100" s="30">
        <f ca="1"/>
        <v>0</v>
      </c>
      <c r="V100" s="31">
        <v>-0.98523283691629715</v>
      </c>
      <c r="W100" s="32">
        <f ca="1"/>
        <v>0.98523283691629715</v>
      </c>
      <c r="X100" s="32"/>
      <c r="Y100" s="28">
        <f t="shared" ca="1" si="43"/>
        <v>0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hidden="1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2"/>
        <v>0</v>
      </c>
      <c r="N101" s="25">
        <v>74845.979898885213</v>
      </c>
      <c r="O101" s="26">
        <v>0</v>
      </c>
      <c r="P101" s="27">
        <f ca="1"/>
        <v>0</v>
      </c>
      <c r="Q101" s="28">
        <f ca="1"/>
        <v>0</v>
      </c>
      <c r="R101" s="28">
        <v>0</v>
      </c>
      <c r="S101" s="28">
        <v>-3052.3654362981652</v>
      </c>
      <c r="T101" s="35">
        <f ca="1"/>
        <v>-100</v>
      </c>
      <c r="U101" s="30">
        <f ca="1"/>
        <v>0</v>
      </c>
      <c r="V101" s="31">
        <v>-4.0781955696509335</v>
      </c>
      <c r="W101" s="32">
        <f ca="1"/>
        <v>4.0781955696509335</v>
      </c>
      <c r="X101" s="32"/>
      <c r="Y101" s="28">
        <f t="shared" ca="1" si="43"/>
        <v>0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hidden="1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2"/>
        <v>0</v>
      </c>
      <c r="N102" s="25">
        <v>22157.7484516041</v>
      </c>
      <c r="O102" s="26">
        <v>0</v>
      </c>
      <c r="P102" s="27">
        <f ca="1"/>
        <v>0</v>
      </c>
      <c r="Q102" s="28">
        <f ca="1"/>
        <v>0</v>
      </c>
      <c r="R102" s="28">
        <v>0</v>
      </c>
      <c r="S102" s="28">
        <v>-168.43118591778963</v>
      </c>
      <c r="T102" s="35">
        <f ca="1"/>
        <v>-100</v>
      </c>
      <c r="U102" s="30">
        <f ca="1"/>
        <v>0</v>
      </c>
      <c r="V102" s="31">
        <v>-0.76014576248877008</v>
      </c>
      <c r="W102" s="32">
        <f ca="1"/>
        <v>0.76014576248877008</v>
      </c>
      <c r="X102" s="32"/>
      <c r="Y102" s="28">
        <f t="shared" ca="1" si="43"/>
        <v>0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hidden="1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2"/>
        <v>0</v>
      </c>
      <c r="N103" s="25">
        <v>33570.329360378229</v>
      </c>
      <c r="O103" s="26">
        <v>0</v>
      </c>
      <c r="P103" s="27">
        <f ca="1"/>
        <v>0</v>
      </c>
      <c r="Q103" s="28">
        <f ca="1"/>
        <v>0</v>
      </c>
      <c r="R103" s="28">
        <v>0</v>
      </c>
      <c r="S103" s="28">
        <v>-413.36327932020004</v>
      </c>
      <c r="T103" s="35">
        <f ca="1"/>
        <v>-100</v>
      </c>
      <c r="U103" s="30">
        <f ca="1"/>
        <v>0</v>
      </c>
      <c r="V103" s="31">
        <v>-1.231335191510146</v>
      </c>
      <c r="W103" s="32">
        <f ca="1"/>
        <v>1.231335191510146</v>
      </c>
      <c r="X103" s="32"/>
      <c r="Y103" s="28">
        <f t="shared" ca="1" si="43"/>
        <v>0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hidden="1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2"/>
        <v>0</v>
      </c>
      <c r="N104" s="25">
        <v>71705.780420255018</v>
      </c>
      <c r="O104" s="26">
        <v>0</v>
      </c>
      <c r="P104" s="27">
        <f ca="1"/>
        <v>0</v>
      </c>
      <c r="Q104" s="28">
        <f ca="1"/>
        <v>0</v>
      </c>
      <c r="R104" s="28">
        <v>0</v>
      </c>
      <c r="S104" s="28">
        <v>-3904.2306839211901</v>
      </c>
      <c r="T104" s="35">
        <f ca="1"/>
        <v>-100</v>
      </c>
      <c r="U104" s="30">
        <f ca="1"/>
        <v>0</v>
      </c>
      <c r="V104" s="31">
        <v>-5.444792122809595</v>
      </c>
      <c r="W104" s="32">
        <f ca="1"/>
        <v>5.444792122809595</v>
      </c>
      <c r="X104" s="32"/>
      <c r="Y104" s="28">
        <f t="shared" ca="1" si="43"/>
        <v>0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hidden="1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2"/>
        <v>0</v>
      </c>
      <c r="N105" s="25">
        <v>128260.10148129714</v>
      </c>
      <c r="O105" s="26">
        <v>0</v>
      </c>
      <c r="P105" s="27">
        <f ca="1"/>
        <v>0</v>
      </c>
      <c r="Q105" s="28">
        <f ca="1"/>
        <v>0</v>
      </c>
      <c r="R105" s="28">
        <v>0</v>
      </c>
      <c r="S105" s="28">
        <v>-23673.813163199175</v>
      </c>
      <c r="T105" s="35">
        <f ca="1"/>
        <v>-100</v>
      </c>
      <c r="U105" s="30">
        <f ca="1"/>
        <v>0</v>
      </c>
      <c r="V105" s="31">
        <v>-18.457659778673481</v>
      </c>
      <c r="W105" s="32">
        <f ca="1"/>
        <v>18.457659778673481</v>
      </c>
      <c r="X105" s="32"/>
      <c r="Y105" s="28">
        <f t="shared" ca="1" si="43"/>
        <v>0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hidden="1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2"/>
        <v>0</v>
      </c>
      <c r="N106" s="25">
        <v>82740.047567993897</v>
      </c>
      <c r="O106" s="26">
        <v>0</v>
      </c>
      <c r="P106" s="27">
        <f ca="1"/>
        <v>0</v>
      </c>
      <c r="Q106" s="28">
        <f ca="1"/>
        <v>0</v>
      </c>
      <c r="R106" s="28">
        <v>0</v>
      </c>
      <c r="S106" s="28">
        <v>-20399.949750248634</v>
      </c>
      <c r="T106" s="35">
        <f ca="1"/>
        <v>-100</v>
      </c>
      <c r="U106" s="30">
        <f ca="1"/>
        <v>0</v>
      </c>
      <c r="V106" s="31">
        <v>-24.655472591412781</v>
      </c>
      <c r="W106" s="32">
        <f ca="1"/>
        <v>24.655472591412781</v>
      </c>
      <c r="X106" s="32"/>
      <c r="Y106" s="28">
        <f t="shared" ca="1" si="43"/>
        <v>0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hidden="1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2"/>
        <v>0</v>
      </c>
      <c r="N107" s="25">
        <v>391528.82529913692</v>
      </c>
      <c r="O107" s="26">
        <v>0</v>
      </c>
      <c r="P107" s="27">
        <f ca="1"/>
        <v>0</v>
      </c>
      <c r="Q107" s="28">
        <f ca="1"/>
        <v>0</v>
      </c>
      <c r="R107" s="28">
        <v>0</v>
      </c>
      <c r="S107" s="28">
        <v>-23618.067293170621</v>
      </c>
      <c r="T107" s="35">
        <f ca="1"/>
        <v>-100</v>
      </c>
      <c r="U107" s="30">
        <f ca="1"/>
        <v>0</v>
      </c>
      <c r="V107" s="31">
        <v>-6.0322678094329021</v>
      </c>
      <c r="W107" s="32">
        <f ca="1"/>
        <v>6.0322678094329021</v>
      </c>
      <c r="X107" s="32"/>
      <c r="Y107" s="28">
        <f t="shared" ca="1" si="43"/>
        <v>0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hidden="1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2"/>
        <v>0</v>
      </c>
      <c r="N108" s="25">
        <v>189458.13683035813</v>
      </c>
      <c r="O108" s="26">
        <v>0</v>
      </c>
      <c r="P108" s="27">
        <f ca="1"/>
        <v>0</v>
      </c>
      <c r="Q108" s="28">
        <f ca="1"/>
        <v>0</v>
      </c>
      <c r="R108" s="28">
        <v>0</v>
      </c>
      <c r="S108" s="28">
        <v>-5726.9888992823844</v>
      </c>
      <c r="T108" s="35">
        <f ca="1"/>
        <v>-100</v>
      </c>
      <c r="U108" s="30">
        <f ca="1"/>
        <v>0</v>
      </c>
      <c r="V108" s="31">
        <v>-3.0228255144356044</v>
      </c>
      <c r="W108" s="32">
        <f ca="1"/>
        <v>3.0228255144356044</v>
      </c>
      <c r="X108" s="32"/>
      <c r="Y108" s="28">
        <f t="shared" ca="1" si="43"/>
        <v>0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hidden="1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2"/>
        <v>0</v>
      </c>
      <c r="N109" s="25">
        <v>41738.580128815491</v>
      </c>
      <c r="O109" s="26">
        <v>0</v>
      </c>
      <c r="P109" s="27">
        <f ca="1"/>
        <v>0</v>
      </c>
      <c r="Q109" s="28">
        <f ca="1"/>
        <v>0</v>
      </c>
      <c r="R109" s="28">
        <v>0</v>
      </c>
      <c r="S109" s="28">
        <v>-654.08794619183664</v>
      </c>
      <c r="T109" s="35">
        <f ca="1"/>
        <v>-100</v>
      </c>
      <c r="U109" s="30">
        <f ca="1"/>
        <v>0</v>
      </c>
      <c r="V109" s="31">
        <v>-1.5671063657967301</v>
      </c>
      <c r="W109" s="32">
        <f ca="1"/>
        <v>1.5671063657967301</v>
      </c>
      <c r="X109" s="32"/>
      <c r="Y109" s="28">
        <f t="shared" ca="1" si="43"/>
        <v>0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hidden="1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2"/>
        <v>0</v>
      </c>
      <c r="N110" s="25">
        <v>41305.047776195424</v>
      </c>
      <c r="O110" s="26">
        <v>0</v>
      </c>
      <c r="P110" s="27">
        <f ca="1"/>
        <v>0</v>
      </c>
      <c r="Q110" s="28">
        <f ca="1"/>
        <v>0</v>
      </c>
      <c r="R110" s="28">
        <v>0</v>
      </c>
      <c r="S110" s="28">
        <v>-2568.1375599934454</v>
      </c>
      <c r="T110" s="35">
        <f ca="1"/>
        <v>-100</v>
      </c>
      <c r="U110" s="30">
        <f ca="1"/>
        <v>0</v>
      </c>
      <c r="V110" s="31">
        <v>-6.2174908352811364</v>
      </c>
      <c r="W110" s="32">
        <f ca="1"/>
        <v>6.2174908352811364</v>
      </c>
      <c r="X110" s="32"/>
      <c r="Y110" s="28">
        <f t="shared" ca="1" si="43"/>
        <v>0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hidden="1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2"/>
        <v>0</v>
      </c>
      <c r="N111" s="25">
        <v>72926.366766978666</v>
      </c>
      <c r="O111" s="26">
        <v>0</v>
      </c>
      <c r="P111" s="27">
        <f ca="1"/>
        <v>0</v>
      </c>
      <c r="Q111" s="28">
        <f ca="1"/>
        <v>0</v>
      </c>
      <c r="R111" s="28">
        <v>0</v>
      </c>
      <c r="S111" s="28">
        <v>-427.50375008483542</v>
      </c>
      <c r="T111" s="35">
        <f ca="1"/>
        <v>-100</v>
      </c>
      <c r="U111" s="30">
        <f ca="1"/>
        <v>0</v>
      </c>
      <c r="V111" s="31">
        <v>-0.58621287339164518</v>
      </c>
      <c r="W111" s="32">
        <f ca="1"/>
        <v>0.58621287339164518</v>
      </c>
      <c r="X111" s="32"/>
      <c r="Y111" s="28">
        <f t="shared" ca="1" si="43"/>
        <v>0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hidden="1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2"/>
        <v>0</v>
      </c>
      <c r="N112" s="25">
        <v>66794.935241650674</v>
      </c>
      <c r="O112" s="26">
        <v>0</v>
      </c>
      <c r="P112" s="27">
        <f ca="1"/>
        <v>0</v>
      </c>
      <c r="Q112" s="28">
        <f ca="1"/>
        <v>0</v>
      </c>
      <c r="R112" s="28">
        <v>0</v>
      </c>
      <c r="S112" s="28">
        <v>-1130.7562700595249</v>
      </c>
      <c r="T112" s="35">
        <f ca="1"/>
        <v>-100</v>
      </c>
      <c r="U112" s="30">
        <f ca="1"/>
        <v>0</v>
      </c>
      <c r="V112" s="31">
        <v>-1.6928772607813385</v>
      </c>
      <c r="W112" s="32">
        <f ca="1"/>
        <v>1.6928772607813385</v>
      </c>
      <c r="X112" s="32"/>
      <c r="Y112" s="28">
        <f t="shared" ca="1" si="43"/>
        <v>0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hidden="1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2"/>
        <v>0</v>
      </c>
      <c r="N113" s="25">
        <v>49003.545617293945</v>
      </c>
      <c r="O113" s="26">
        <v>0</v>
      </c>
      <c r="P113" s="27">
        <f ca="1"/>
        <v>0</v>
      </c>
      <c r="Q113" s="28">
        <f ca="1"/>
        <v>0</v>
      </c>
      <c r="R113" s="28">
        <v>0</v>
      </c>
      <c r="S113" s="28">
        <v>-1448.0732777207286</v>
      </c>
      <c r="T113" s="35">
        <f ca="1"/>
        <v>-100</v>
      </c>
      <c r="U113" s="30">
        <f ca="1"/>
        <v>0</v>
      </c>
      <c r="V113" s="31">
        <v>-2.9550377620220321</v>
      </c>
      <c r="W113" s="32">
        <f ca="1"/>
        <v>2.9550377620220321</v>
      </c>
      <c r="X113" s="32"/>
      <c r="Y113" s="28">
        <f t="shared" ca="1" si="43"/>
        <v>0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hidden="1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2"/>
        <v>0</v>
      </c>
      <c r="N114" s="25">
        <v>30955.849879213376</v>
      </c>
      <c r="O114" s="26">
        <v>0</v>
      </c>
      <c r="P114" s="27">
        <f ca="1"/>
        <v>0</v>
      </c>
      <c r="Q114" s="28">
        <f ca="1"/>
        <v>0</v>
      </c>
      <c r="R114" s="28">
        <v>0</v>
      </c>
      <c r="S114" s="28">
        <v>-627.40575347133472</v>
      </c>
      <c r="T114" s="35">
        <f ca="1"/>
        <v>-100</v>
      </c>
      <c r="U114" s="30">
        <f ca="1"/>
        <v>0</v>
      </c>
      <c r="V114" s="31">
        <v>-2.0267760566077464</v>
      </c>
      <c r="W114" s="32">
        <f ca="1"/>
        <v>2.0267760566077464</v>
      </c>
      <c r="X114" s="32"/>
      <c r="Y114" s="28">
        <f t="shared" ca="1" si="43"/>
        <v>0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hidden="1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2"/>
        <v>0</v>
      </c>
      <c r="N115" s="25">
        <v>13217.025142979855</v>
      </c>
      <c r="O115" s="26">
        <v>0</v>
      </c>
      <c r="P115" s="27">
        <f ca="1"/>
        <v>0</v>
      </c>
      <c r="Q115" s="28">
        <f ca="1"/>
        <v>0</v>
      </c>
      <c r="R115" s="28">
        <v>0</v>
      </c>
      <c r="S115" s="28">
        <v>-201.78777787880355</v>
      </c>
      <c r="T115" s="35">
        <f ca="1"/>
        <v>-100</v>
      </c>
      <c r="U115" s="30">
        <f ca="1"/>
        <v>0</v>
      </c>
      <c r="V115" s="31">
        <v>-1.5267261406851595</v>
      </c>
      <c r="W115" s="32">
        <f ca="1"/>
        <v>1.5267261406851595</v>
      </c>
      <c r="X115" s="32"/>
      <c r="Y115" s="28">
        <f t="shared" ca="1" si="43"/>
        <v>0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hidden="1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2"/>
        <v>0</v>
      </c>
      <c r="N116" s="25">
        <v>87447.264669503682</v>
      </c>
      <c r="O116" s="26">
        <v>0</v>
      </c>
      <c r="P116" s="27">
        <f ca="1"/>
        <v>0</v>
      </c>
      <c r="Q116" s="28">
        <f ca="1"/>
        <v>0</v>
      </c>
      <c r="R116" s="28">
        <v>0</v>
      </c>
      <c r="S116" s="28">
        <v>-11469.381647222952</v>
      </c>
      <c r="T116" s="35">
        <f ca="1"/>
        <v>-100</v>
      </c>
      <c r="U116" s="30">
        <f ca="1"/>
        <v>0</v>
      </c>
      <c r="V116" s="31">
        <v>-13.115769476118079</v>
      </c>
      <c r="W116" s="32">
        <f ca="1"/>
        <v>13.115769476118079</v>
      </c>
      <c r="X116" s="32"/>
      <c r="Y116" s="28">
        <f t="shared" ca="1" si="43"/>
        <v>0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hidden="1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2"/>
        <v>0</v>
      </c>
      <c r="N117" s="25">
        <v>22664.796909738627</v>
      </c>
      <c r="O117" s="26">
        <v>0</v>
      </c>
      <c r="P117" s="27">
        <f ca="1"/>
        <v>0</v>
      </c>
      <c r="Q117" s="28">
        <f ca="1"/>
        <v>0</v>
      </c>
      <c r="R117" s="28">
        <v>0</v>
      </c>
      <c r="S117" s="28">
        <v>-280.70493660821728</v>
      </c>
      <c r="T117" s="35">
        <f ca="1"/>
        <v>-100</v>
      </c>
      <c r="U117" s="30">
        <f ca="1"/>
        <v>0</v>
      </c>
      <c r="V117" s="31">
        <v>-1.2385062955830139</v>
      </c>
      <c r="W117" s="32">
        <f ca="1"/>
        <v>1.2385062955830139</v>
      </c>
      <c r="X117" s="32"/>
      <c r="Y117" s="28">
        <f t="shared" ca="1" si="43"/>
        <v>0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hidden="1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2"/>
        <v>0</v>
      </c>
      <c r="N118" s="25">
        <v>8266.0090429103147</v>
      </c>
      <c r="O118" s="26">
        <v>0</v>
      </c>
      <c r="P118" s="27">
        <f ca="1"/>
        <v>0</v>
      </c>
      <c r="Q118" s="28">
        <f ca="1"/>
        <v>0</v>
      </c>
      <c r="R118" s="28">
        <v>0</v>
      </c>
      <c r="S118" s="28">
        <v>-949.97094255216916</v>
      </c>
      <c r="T118" s="35">
        <f ca="1"/>
        <v>-100</v>
      </c>
      <c r="U118" s="30">
        <f ca="1"/>
        <v>0</v>
      </c>
      <c r="V118" s="31">
        <v>-11.492498225210038</v>
      </c>
      <c r="W118" s="32">
        <f ca="1"/>
        <v>11.492498225210038</v>
      </c>
      <c r="X118" s="32"/>
      <c r="Y118" s="28">
        <f t="shared" ca="1" si="43"/>
        <v>0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hidden="1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2"/>
        <v>0</v>
      </c>
      <c r="N119" s="25">
        <v>23792.18277746598</v>
      </c>
      <c r="O119" s="26">
        <v>0</v>
      </c>
      <c r="P119" s="27">
        <f ca="1"/>
        <v>0</v>
      </c>
      <c r="Q119" s="28">
        <f ca="1"/>
        <v>0</v>
      </c>
      <c r="R119" s="28">
        <v>0</v>
      </c>
      <c r="S119" s="28">
        <v>-462.94226418850354</v>
      </c>
      <c r="T119" s="35">
        <f ca="1"/>
        <v>-100</v>
      </c>
      <c r="U119" s="30">
        <f ca="1"/>
        <v>0</v>
      </c>
      <c r="V119" s="31">
        <v>-1.9457746627054531</v>
      </c>
      <c r="W119" s="32">
        <f ca="1"/>
        <v>1.9457746627054531</v>
      </c>
      <c r="X119" s="32"/>
      <c r="Y119" s="28">
        <f t="shared" ca="1" si="43"/>
        <v>0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hidden="1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2"/>
        <v>0</v>
      </c>
      <c r="N120" s="25">
        <v>18417.012453668827</v>
      </c>
      <c r="O120" s="26">
        <v>0</v>
      </c>
      <c r="P120" s="27">
        <f ca="1"/>
        <v>0</v>
      </c>
      <c r="Q120" s="28">
        <f ca="1"/>
        <v>0</v>
      </c>
      <c r="R120" s="28">
        <v>0</v>
      </c>
      <c r="S120" s="28">
        <v>-405.72232350160209</v>
      </c>
      <c r="T120" s="35">
        <f ca="1"/>
        <v>-100</v>
      </c>
      <c r="U120" s="30">
        <f ca="1"/>
        <v>0</v>
      </c>
      <c r="V120" s="31">
        <v>-2.202975778630039</v>
      </c>
      <c r="W120" s="32">
        <f ca="1"/>
        <v>2.202975778630039</v>
      </c>
      <c r="X120" s="32"/>
      <c r="Y120" s="28">
        <f t="shared" ca="1" si="43"/>
        <v>0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hidden="1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2"/>
        <v>0</v>
      </c>
      <c r="N121" s="25">
        <v>30187.653877255405</v>
      </c>
      <c r="O121" s="26">
        <v>0</v>
      </c>
      <c r="P121" s="27">
        <f ca="1"/>
        <v>0</v>
      </c>
      <c r="Q121" s="28">
        <f ca="1"/>
        <v>0</v>
      </c>
      <c r="R121" s="28">
        <v>0</v>
      </c>
      <c r="S121" s="28">
        <v>-632.85798331260276</v>
      </c>
      <c r="T121" s="35">
        <f ca="1"/>
        <v>-100</v>
      </c>
      <c r="U121" s="30">
        <f ca="1"/>
        <v>0</v>
      </c>
      <c r="V121" s="31">
        <v>-2.0964132750621718</v>
      </c>
      <c r="W121" s="32">
        <f ca="1"/>
        <v>2.0964132750621718</v>
      </c>
      <c r="X121" s="32"/>
      <c r="Y121" s="28">
        <f t="shared" ca="1" si="43"/>
        <v>0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hidden="1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2"/>
        <v>0</v>
      </c>
      <c r="N122" s="25">
        <v>15993.323203889777</v>
      </c>
      <c r="O122" s="26">
        <v>0</v>
      </c>
      <c r="P122" s="27">
        <f ca="1"/>
        <v>0</v>
      </c>
      <c r="Q122" s="28">
        <f ca="1"/>
        <v>0</v>
      </c>
      <c r="R122" s="28">
        <v>0</v>
      </c>
      <c r="S122" s="28">
        <v>-306.08779451138525</v>
      </c>
      <c r="T122" s="35">
        <f ca="1"/>
        <v>-100</v>
      </c>
      <c r="U122" s="30">
        <f ca="1"/>
        <v>0</v>
      </c>
      <c r="V122" s="31">
        <v>-1.9138473637357674</v>
      </c>
      <c r="W122" s="32">
        <f ca="1"/>
        <v>1.9138473637357674</v>
      </c>
      <c r="X122" s="32"/>
      <c r="Y122" s="28">
        <f t="shared" ca="1" si="43"/>
        <v>0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hidden="1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2"/>
        <v>0</v>
      </c>
      <c r="N123" s="25">
        <v>40435.996196369502</v>
      </c>
      <c r="O123" s="26">
        <v>0</v>
      </c>
      <c r="P123" s="27">
        <f ca="1"/>
        <v>0</v>
      </c>
      <c r="Q123" s="28">
        <f ca="1"/>
        <v>0</v>
      </c>
      <c r="R123" s="28">
        <v>0</v>
      </c>
      <c r="S123" s="28">
        <v>-1616.4622218962354</v>
      </c>
      <c r="T123" s="35">
        <f ca="1"/>
        <v>-100</v>
      </c>
      <c r="U123" s="30">
        <f ca="1"/>
        <v>0</v>
      </c>
      <c r="V123" s="31">
        <v>-3.9975822879352418</v>
      </c>
      <c r="W123" s="32">
        <f ca="1"/>
        <v>3.9975822879352418</v>
      </c>
      <c r="X123" s="32"/>
      <c r="Y123" s="28">
        <f t="shared" ca="1" si="43"/>
        <v>0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hidden="1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2"/>
        <v>0</v>
      </c>
      <c r="N124" s="25">
        <v>20283.649769994921</v>
      </c>
      <c r="O124" s="26">
        <v>0</v>
      </c>
      <c r="P124" s="27">
        <f ca="1"/>
        <v>0</v>
      </c>
      <c r="Q124" s="28">
        <f ca="1"/>
        <v>0</v>
      </c>
      <c r="R124" s="28">
        <v>0</v>
      </c>
      <c r="S124" s="28">
        <v>-47.489645117402887</v>
      </c>
      <c r="T124" s="35">
        <f ca="1"/>
        <v>-100</v>
      </c>
      <c r="U124" s="30">
        <f ca="1"/>
        <v>0</v>
      </c>
      <c r="V124" s="31">
        <v>-0.2341277120040452</v>
      </c>
      <c r="W124" s="32">
        <f ca="1"/>
        <v>0.2341277120040452</v>
      </c>
      <c r="X124" s="32"/>
      <c r="Y124" s="28">
        <f t="shared" ca="1" si="43"/>
        <v>0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hidden="1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2"/>
        <v>0</v>
      </c>
      <c r="N125" s="25">
        <v>24446.684629615116</v>
      </c>
      <c r="O125" s="26">
        <v>0</v>
      </c>
      <c r="P125" s="27">
        <f ca="1"/>
        <v>0</v>
      </c>
      <c r="Q125" s="28">
        <f ca="1"/>
        <v>0</v>
      </c>
      <c r="R125" s="28">
        <v>0</v>
      </c>
      <c r="S125" s="28">
        <v>-572.24448372887878</v>
      </c>
      <c r="T125" s="35">
        <f ca="1"/>
        <v>-100</v>
      </c>
      <c r="U125" s="30">
        <f ca="1"/>
        <v>0</v>
      </c>
      <c r="V125" s="31">
        <v>-2.3407856418929396</v>
      </c>
      <c r="W125" s="32">
        <f ca="1"/>
        <v>2.3407856418929396</v>
      </c>
      <c r="X125" s="32"/>
      <c r="Y125" s="28">
        <f t="shared" ca="1" si="43"/>
        <v>0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hidden="1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2"/>
        <v>0</v>
      </c>
      <c r="N126" s="25">
        <v>28900.97379323568</v>
      </c>
      <c r="O126" s="26">
        <v>0</v>
      </c>
      <c r="P126" s="27">
        <f ca="1"/>
        <v>0</v>
      </c>
      <c r="Q126" s="28">
        <f ca="1"/>
        <v>0</v>
      </c>
      <c r="R126" s="28">
        <v>0</v>
      </c>
      <c r="S126" s="28">
        <v>-323.73492438762628</v>
      </c>
      <c r="T126" s="35">
        <f ca="1"/>
        <v>-100</v>
      </c>
      <c r="U126" s="30">
        <f ca="1"/>
        <v>0</v>
      </c>
      <c r="V126" s="31">
        <v>-1.120152305952393</v>
      </c>
      <c r="W126" s="32">
        <f ca="1"/>
        <v>1.120152305952393</v>
      </c>
      <c r="X126" s="32"/>
      <c r="Y126" s="28">
        <f t="shared" ca="1" si="43"/>
        <v>0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hidden="1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2"/>
        <v>0</v>
      </c>
      <c r="N127" s="25">
        <v>227432.6959549243</v>
      </c>
      <c r="O127" s="26">
        <v>0</v>
      </c>
      <c r="P127" s="27">
        <f ca="1"/>
        <v>0</v>
      </c>
      <c r="Q127" s="28">
        <f ca="1"/>
        <v>0</v>
      </c>
      <c r="R127" s="28">
        <v>0</v>
      </c>
      <c r="S127" s="28">
        <v>-2965.4604871239303</v>
      </c>
      <c r="T127" s="35">
        <f ca="1"/>
        <v>-100</v>
      </c>
      <c r="U127" s="30">
        <f ca="1"/>
        <v>0</v>
      </c>
      <c r="V127" s="31">
        <v>-1.3038848590669063</v>
      </c>
      <c r="W127" s="32">
        <f ca="1"/>
        <v>1.3038848590669063</v>
      </c>
      <c r="X127" s="32"/>
      <c r="Y127" s="28">
        <f t="shared" ca="1" si="43"/>
        <v>0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hidden="1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2"/>
        <v>0</v>
      </c>
      <c r="N128" s="25">
        <v>112516.67265559745</v>
      </c>
      <c r="O128" s="26">
        <v>0</v>
      </c>
      <c r="P128" s="27">
        <f ca="1"/>
        <v>0</v>
      </c>
      <c r="Q128" s="28">
        <f ca="1"/>
        <v>0</v>
      </c>
      <c r="R128" s="28">
        <v>0</v>
      </c>
      <c r="S128" s="28">
        <v>-1638.2847882939523</v>
      </c>
      <c r="T128" s="35">
        <f ca="1"/>
        <v>-100</v>
      </c>
      <c r="U128" s="30">
        <f ca="1"/>
        <v>0</v>
      </c>
      <c r="V128" s="31">
        <v>-1.4560373583998365</v>
      </c>
      <c r="W128" s="32">
        <f ca="1"/>
        <v>1.4560373583998365</v>
      </c>
      <c r="X128" s="32"/>
      <c r="Y128" s="28">
        <f t="shared" ca="1" si="43"/>
        <v>0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hidden="1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2"/>
        <v>0</v>
      </c>
      <c r="N129" s="25">
        <v>50537.283902945928</v>
      </c>
      <c r="O129" s="26">
        <v>0</v>
      </c>
      <c r="P129" s="27">
        <f ca="1"/>
        <v>0</v>
      </c>
      <c r="Q129" s="28">
        <f ca="1"/>
        <v>0</v>
      </c>
      <c r="R129" s="28">
        <v>0</v>
      </c>
      <c r="S129" s="28">
        <v>-914.76981777843071</v>
      </c>
      <c r="T129" s="35">
        <f ca="1"/>
        <v>-100</v>
      </c>
      <c r="U129" s="30">
        <f ca="1"/>
        <v>0</v>
      </c>
      <c r="V129" s="31">
        <v>-1.8100890018846201</v>
      </c>
      <c r="W129" s="32">
        <f ca="1"/>
        <v>1.8100890018846201</v>
      </c>
      <c r="X129" s="32"/>
      <c r="Y129" s="28">
        <f t="shared" ca="1" si="43"/>
        <v>0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hidden="1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2"/>
        <v>0</v>
      </c>
      <c r="N130" s="25">
        <v>10008.334557223723</v>
      </c>
      <c r="O130" s="26">
        <v>0</v>
      </c>
      <c r="P130" s="27">
        <f ca="1"/>
        <v>0</v>
      </c>
      <c r="Q130" s="28">
        <f ca="1"/>
        <v>0</v>
      </c>
      <c r="R130" s="28">
        <v>0</v>
      </c>
      <c r="S130" s="28">
        <v>-2239.9208422374991</v>
      </c>
      <c r="T130" s="35">
        <f ca="1"/>
        <v>-100</v>
      </c>
      <c r="U130" s="30">
        <f ca="1"/>
        <v>0</v>
      </c>
      <c r="V130" s="31">
        <v>-22.380555220556548</v>
      </c>
      <c r="W130" s="32">
        <f ca="1"/>
        <v>22.380555220556548</v>
      </c>
      <c r="X130" s="32"/>
      <c r="Y130" s="28">
        <f t="shared" ca="1" si="43"/>
        <v>0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hidden="1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2"/>
        <v>0</v>
      </c>
      <c r="N131" s="25">
        <v>84475.043216879538</v>
      </c>
      <c r="O131" s="26">
        <v>0</v>
      </c>
      <c r="P131" s="27">
        <f ca="1"/>
        <v>0</v>
      </c>
      <c r="Q131" s="28">
        <f ca="1"/>
        <v>0</v>
      </c>
      <c r="R131" s="28">
        <v>0</v>
      </c>
      <c r="S131" s="28">
        <v>-3637.4323890631563</v>
      </c>
      <c r="T131" s="35">
        <f ca="1"/>
        <v>-100</v>
      </c>
      <c r="U131" s="30">
        <f ca="1"/>
        <v>0</v>
      </c>
      <c r="V131" s="31">
        <v>-4.3059254550772881</v>
      </c>
      <c r="W131" s="32">
        <f ca="1"/>
        <v>4.3059254550772881</v>
      </c>
      <c r="X131" s="32"/>
      <c r="Y131" s="28">
        <f t="shared" ca="1" si="43"/>
        <v>0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hidden="1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2"/>
        <v>0</v>
      </c>
      <c r="N132" s="25">
        <v>22203.026640408076</v>
      </c>
      <c r="O132" s="26">
        <v>0</v>
      </c>
      <c r="P132" s="27">
        <f ca="1"/>
        <v>0</v>
      </c>
      <c r="Q132" s="28">
        <f ca="1"/>
        <v>0</v>
      </c>
      <c r="R132" s="28">
        <v>0</v>
      </c>
      <c r="S132" s="28">
        <v>-35.713486713951085</v>
      </c>
      <c r="T132" s="35">
        <f ca="1"/>
        <v>-100</v>
      </c>
      <c r="U132" s="30">
        <f ca="1"/>
        <v>0</v>
      </c>
      <c r="V132" s="31">
        <v>-0.1608496323152396</v>
      </c>
      <c r="W132" s="32">
        <f ca="1"/>
        <v>0.1608496323152396</v>
      </c>
      <c r="X132" s="32"/>
      <c r="Y132" s="28">
        <f t="shared" ca="1" si="43"/>
        <v>0</v>
      </c>
      <c r="Z132" s="33"/>
      <c r="AA132" s="36"/>
      <c r="AB132" s="33"/>
      <c r="AC132" s="21"/>
      <c r="AJ132" s="17"/>
      <c r="AV132" s="21"/>
    </row>
    <row r="133" spans="1:48" hidden="1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2"/>
        <v>0</v>
      </c>
      <c r="N133" s="25">
        <v>26702.701909743511</v>
      </c>
      <c r="O133" s="26">
        <v>0</v>
      </c>
      <c r="P133" s="27">
        <f ca="1"/>
        <v>0</v>
      </c>
      <c r="Q133" s="28">
        <f ca="1"/>
        <v>0</v>
      </c>
      <c r="R133" s="28">
        <v>0</v>
      </c>
      <c r="S133" s="28">
        <v>-216.27479748416494</v>
      </c>
      <c r="T133" s="35">
        <f ca="1"/>
        <v>-100</v>
      </c>
      <c r="U133" s="30">
        <f ca="1"/>
        <v>0</v>
      </c>
      <c r="V133" s="31">
        <v>-0.80993600653291464</v>
      </c>
      <c r="W133" s="32">
        <f ca="1"/>
        <v>0.80993600653291464</v>
      </c>
      <c r="X133" s="32"/>
      <c r="Y133" s="28">
        <f t="shared" ca="1" si="43"/>
        <v>0</v>
      </c>
      <c r="Z133" s="33"/>
      <c r="AA133" s="36"/>
      <c r="AB133" s="33"/>
      <c r="AC133" s="21"/>
      <c r="AJ133" s="17"/>
      <c r="AV133" s="21"/>
    </row>
    <row r="134" spans="1:48" hidden="1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2"/>
        <v>0</v>
      </c>
      <c r="N134" s="25">
        <v>14521.061396237146</v>
      </c>
      <c r="O134" s="26">
        <v>0</v>
      </c>
      <c r="P134" s="27">
        <f ca="1"/>
        <v>0</v>
      </c>
      <c r="Q134" s="28">
        <f ca="1"/>
        <v>0</v>
      </c>
      <c r="R134" s="28">
        <v>0</v>
      </c>
      <c r="S134" s="28">
        <v>-141.03635564357432</v>
      </c>
      <c r="T134" s="35">
        <f ca="1"/>
        <v>-100</v>
      </c>
      <c r="U134" s="30">
        <f ca="1"/>
        <v>0</v>
      </c>
      <c r="V134" s="31">
        <v>-0.9712537657896082</v>
      </c>
      <c r="W134" s="32">
        <f ca="1"/>
        <v>0.9712537657896082</v>
      </c>
      <c r="X134" s="32"/>
      <c r="Y134" s="28">
        <f t="shared" ca="1" si="43"/>
        <v>0</v>
      </c>
      <c r="Z134" s="33"/>
      <c r="AA134" s="36"/>
      <c r="AB134" s="33"/>
      <c r="AC134" s="21"/>
      <c r="AJ134" s="17"/>
      <c r="AV134" s="21"/>
    </row>
    <row r="135" spans="1:48" hidden="1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2"/>
        <v>0</v>
      </c>
      <c r="N135" s="25">
        <v>16566.84997703306</v>
      </c>
      <c r="O135" s="26">
        <v>0</v>
      </c>
      <c r="P135" s="27">
        <f ca="1"/>
        <v>0</v>
      </c>
      <c r="Q135" s="28">
        <f ca="1"/>
        <v>0</v>
      </c>
      <c r="R135" s="28">
        <v>0</v>
      </c>
      <c r="S135" s="28">
        <v>-3069.3456517191335</v>
      </c>
      <c r="T135" s="35">
        <f ca="1"/>
        <v>-100</v>
      </c>
      <c r="U135" s="30">
        <f ca="1"/>
        <v>0</v>
      </c>
      <c r="V135" s="31">
        <v>-18.527032332484605</v>
      </c>
      <c r="W135" s="32">
        <f ca="1"/>
        <v>18.527032332484605</v>
      </c>
      <c r="X135" s="32"/>
      <c r="Y135" s="28">
        <f t="shared" ca="1" si="43"/>
        <v>0</v>
      </c>
      <c r="Z135" s="33"/>
      <c r="AA135" s="36"/>
      <c r="AB135" s="33"/>
      <c r="AC135" s="21"/>
      <c r="AJ135" s="17"/>
      <c r="AV135" s="21"/>
    </row>
    <row r="136" spans="1:48" hidden="1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79" si="44">SUM(I136:L136)</f>
        <v>0</v>
      </c>
      <c r="N136" s="25">
        <v>39840.269394808085</v>
      </c>
      <c r="O136" s="26">
        <v>0</v>
      </c>
      <c r="P136" s="27">
        <f ca="1"/>
        <v>0</v>
      </c>
      <c r="Q136" s="28">
        <f ca="1"/>
        <v>0</v>
      </c>
      <c r="R136" s="28">
        <v>0</v>
      </c>
      <c r="S136" s="28">
        <v>-1079.862504366615</v>
      </c>
      <c r="T136" s="35">
        <f ca="1"/>
        <v>-100</v>
      </c>
      <c r="U136" s="30">
        <f ca="1"/>
        <v>0</v>
      </c>
      <c r="V136" s="31">
        <v>-2.7104799258896093</v>
      </c>
      <c r="W136" s="32">
        <f ca="1"/>
        <v>2.7104799258896093</v>
      </c>
      <c r="X136" s="32"/>
      <c r="Y136" s="28">
        <f t="shared" ca="1" si="43"/>
        <v>0</v>
      </c>
      <c r="Z136" s="33"/>
      <c r="AA136" s="36"/>
      <c r="AB136" s="33"/>
      <c r="AC136" s="21"/>
      <c r="AJ136" s="17"/>
      <c r="AV136" s="21"/>
    </row>
    <row r="137" spans="1:48" hidden="1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4"/>
        <v>0</v>
      </c>
      <c r="N137" s="25">
        <v>129122.73465730433</v>
      </c>
      <c r="O137" s="26">
        <v>0</v>
      </c>
      <c r="P137" s="27">
        <f ca="1"/>
        <v>0</v>
      </c>
      <c r="Q137" s="28">
        <f ca="1"/>
        <v>0</v>
      </c>
      <c r="R137" s="28">
        <v>0</v>
      </c>
      <c r="S137" s="28">
        <v>-1124.0891921016539</v>
      </c>
      <c r="T137" s="35">
        <f ca="1"/>
        <v>-100</v>
      </c>
      <c r="U137" s="30">
        <f ca="1"/>
        <v>0</v>
      </c>
      <c r="V137" s="31">
        <v>-0.87055869369946415</v>
      </c>
      <c r="W137" s="32">
        <f ca="1"/>
        <v>0.87055869369946415</v>
      </c>
      <c r="X137" s="32"/>
      <c r="Y137" s="28">
        <f t="shared" ref="Y137:Y179" ca="1" si="45">Q137-P137</f>
        <v>0</v>
      </c>
      <c r="Z137" s="33"/>
      <c r="AA137" s="36"/>
      <c r="AB137" s="33"/>
      <c r="AC137" s="21"/>
      <c r="AJ137" s="17"/>
      <c r="AV137" s="21"/>
    </row>
    <row r="138" spans="1:48" hidden="1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4"/>
        <v>0</v>
      </c>
      <c r="N138" s="25">
        <v>20964.210068887114</v>
      </c>
      <c r="O138" s="26">
        <v>0</v>
      </c>
      <c r="P138" s="27">
        <f ca="1"/>
        <v>0</v>
      </c>
      <c r="Q138" s="28">
        <f ca="1"/>
        <v>0</v>
      </c>
      <c r="R138" s="28">
        <v>0</v>
      </c>
      <c r="S138" s="28">
        <v>-119.93518150278155</v>
      </c>
      <c r="T138" s="35">
        <f ca="1"/>
        <v>-100</v>
      </c>
      <c r="U138" s="30">
        <f ca="1"/>
        <v>0</v>
      </c>
      <c r="V138" s="31">
        <v>-0.57209492324624622</v>
      </c>
      <c r="W138" s="32">
        <f ca="1"/>
        <v>0.57209492324624622</v>
      </c>
      <c r="X138" s="32"/>
      <c r="Y138" s="28">
        <f t="shared" ca="1" si="45"/>
        <v>0</v>
      </c>
      <c r="Z138" s="33"/>
      <c r="AA138" s="36"/>
      <c r="AB138" s="33"/>
      <c r="AC138" s="21"/>
      <c r="AJ138" s="17"/>
      <c r="AV138" s="21"/>
    </row>
    <row r="139" spans="1:48" hidden="1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4"/>
        <v>0</v>
      </c>
      <c r="N139" s="25">
        <v>41819.827179430424</v>
      </c>
      <c r="O139" s="26">
        <v>0</v>
      </c>
      <c r="P139" s="27">
        <f ca="1"/>
        <v>0</v>
      </c>
      <c r="Q139" s="28">
        <f ca="1"/>
        <v>0</v>
      </c>
      <c r="R139" s="28">
        <v>0</v>
      </c>
      <c r="S139" s="28">
        <v>-242.37867440347182</v>
      </c>
      <c r="T139" s="35">
        <f ca="1"/>
        <v>-100</v>
      </c>
      <c r="U139" s="30">
        <f ca="1"/>
        <v>0</v>
      </c>
      <c r="V139" s="31">
        <v>-0.57957837406532531</v>
      </c>
      <c r="W139" s="32">
        <f ca="1"/>
        <v>0.57957837406532531</v>
      </c>
      <c r="X139" s="32"/>
      <c r="Y139" s="28">
        <f t="shared" ca="1" si="45"/>
        <v>0</v>
      </c>
      <c r="Z139" s="33"/>
      <c r="AA139" s="36"/>
      <c r="AB139" s="33"/>
      <c r="AC139" s="21"/>
      <c r="AJ139" s="17"/>
      <c r="AV139" s="21"/>
    </row>
    <row r="140" spans="1:48" hidden="1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4"/>
        <v>0</v>
      </c>
      <c r="N140" s="25">
        <v>115367.59220536525</v>
      </c>
      <c r="O140" s="26">
        <v>0</v>
      </c>
      <c r="P140" s="27">
        <f ca="1"/>
        <v>0</v>
      </c>
      <c r="Q140" s="28">
        <f ca="1"/>
        <v>0</v>
      </c>
      <c r="R140" s="28">
        <v>0</v>
      </c>
      <c r="S140" s="28">
        <v>-2155.4041465685291</v>
      </c>
      <c r="T140" s="35">
        <f ca="1"/>
        <v>-100</v>
      </c>
      <c r="U140" s="30">
        <f ca="1"/>
        <v>0</v>
      </c>
      <c r="V140" s="31">
        <v>-1.8682925641125503</v>
      </c>
      <c r="W140" s="32">
        <f ca="1"/>
        <v>1.8682925641125503</v>
      </c>
      <c r="X140" s="32"/>
      <c r="Y140" s="28">
        <f t="shared" ca="1" si="45"/>
        <v>0</v>
      </c>
      <c r="Z140" s="33"/>
      <c r="AA140" s="36"/>
      <c r="AB140" s="33"/>
      <c r="AC140" s="21"/>
      <c r="AJ140" s="17"/>
      <c r="AV140" s="21"/>
    </row>
    <row r="141" spans="1:48" hidden="1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4"/>
        <v>0</v>
      </c>
      <c r="N141" s="25">
        <v>111495.09533238443</v>
      </c>
      <c r="O141" s="26">
        <v>0</v>
      </c>
      <c r="P141" s="27">
        <f ca="1"/>
        <v>0</v>
      </c>
      <c r="Q141" s="28">
        <f ca="1"/>
        <v>0</v>
      </c>
      <c r="R141" s="28">
        <v>0</v>
      </c>
      <c r="S141" s="28">
        <v>-4779.3389099096848</v>
      </c>
      <c r="T141" s="35">
        <f ca="1"/>
        <v>-100</v>
      </c>
      <c r="U141" s="30">
        <f ca="1"/>
        <v>0</v>
      </c>
      <c r="V141" s="31">
        <v>-4.2865911685726825</v>
      </c>
      <c r="W141" s="32">
        <f ca="1"/>
        <v>4.2865911685726825</v>
      </c>
      <c r="X141" s="32"/>
      <c r="Y141" s="28">
        <f t="shared" ca="1" si="45"/>
        <v>0</v>
      </c>
      <c r="Z141" s="33"/>
      <c r="AA141" s="36"/>
      <c r="AB141" s="33"/>
      <c r="AC141" s="21"/>
      <c r="AJ141" s="17"/>
      <c r="AV141" s="21"/>
    </row>
    <row r="142" spans="1:48" hidden="1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4"/>
        <v>0</v>
      </c>
      <c r="N142" s="25">
        <v>48771.170658711169</v>
      </c>
      <c r="O142" s="26">
        <v>0</v>
      </c>
      <c r="P142" s="27">
        <f ca="1"/>
        <v>0</v>
      </c>
      <c r="Q142" s="28">
        <f ca="1"/>
        <v>0</v>
      </c>
      <c r="R142" s="28">
        <v>0</v>
      </c>
      <c r="S142" s="28">
        <v>-248.33128692838662</v>
      </c>
      <c r="T142" s="35">
        <f ca="1"/>
        <v>-100</v>
      </c>
      <c r="U142" s="30">
        <f ca="1"/>
        <v>0</v>
      </c>
      <c r="V142" s="31">
        <v>-0.50917639165594109</v>
      </c>
      <c r="W142" s="32">
        <f ca="1"/>
        <v>0.50917639165594109</v>
      </c>
      <c r="X142" s="32"/>
      <c r="Y142" s="28">
        <f t="shared" ca="1" si="45"/>
        <v>0</v>
      </c>
      <c r="Z142" s="33"/>
      <c r="AA142" s="36"/>
      <c r="AB142" s="33"/>
      <c r="AC142" s="21"/>
      <c r="AJ142" s="17"/>
      <c r="AV142" s="21"/>
    </row>
    <row r="143" spans="1:48" hidden="1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4"/>
        <v>0</v>
      </c>
      <c r="N143" s="25">
        <v>473755.70133184211</v>
      </c>
      <c r="O143" s="26">
        <v>0</v>
      </c>
      <c r="P143" s="27">
        <f ca="1"/>
        <v>0</v>
      </c>
      <c r="Q143" s="28">
        <f ca="1"/>
        <v>0</v>
      </c>
      <c r="R143" s="28">
        <v>0</v>
      </c>
      <c r="S143" s="28">
        <v>-6894.0688526963404</v>
      </c>
      <c r="T143" s="35">
        <f ca="1"/>
        <v>-100</v>
      </c>
      <c r="U143" s="30">
        <f ca="1"/>
        <v>0</v>
      </c>
      <c r="V143" s="31">
        <v>-1.4551949102280863</v>
      </c>
      <c r="W143" s="32">
        <f ca="1"/>
        <v>1.4551949102280863</v>
      </c>
      <c r="X143" s="32"/>
      <c r="Y143" s="28">
        <f t="shared" ca="1" si="45"/>
        <v>0</v>
      </c>
      <c r="Z143" s="33"/>
      <c r="AA143" s="36"/>
      <c r="AB143" s="33"/>
      <c r="AC143" s="21"/>
      <c r="AJ143" s="17"/>
      <c r="AV143" s="21"/>
    </row>
    <row r="144" spans="1:48" hidden="1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4"/>
        <v>0</v>
      </c>
      <c r="N144" s="25">
        <v>21339.970038275762</v>
      </c>
      <c r="O144" s="26">
        <v>0</v>
      </c>
      <c r="P144" s="27">
        <f ca="1"/>
        <v>0</v>
      </c>
      <c r="Q144" s="28">
        <f ca="1"/>
        <v>0</v>
      </c>
      <c r="R144" s="28">
        <v>0</v>
      </c>
      <c r="S144" s="28">
        <v>-3.2924804706100188</v>
      </c>
      <c r="T144" s="35">
        <f ca="1"/>
        <v>-100</v>
      </c>
      <c r="U144" s="30">
        <f ca="1"/>
        <v>0</v>
      </c>
      <c r="V144" s="31">
        <v>-1.5428702405413715E-2</v>
      </c>
      <c r="W144" s="32">
        <f ca="1"/>
        <v>1.5428702405413715E-2</v>
      </c>
      <c r="X144" s="32"/>
      <c r="Y144" s="28">
        <f t="shared" ca="1" si="45"/>
        <v>0</v>
      </c>
      <c r="Z144" s="33"/>
      <c r="AA144" s="36"/>
      <c r="AB144" s="33"/>
      <c r="AC144" s="21"/>
      <c r="AJ144" s="17"/>
      <c r="AV144" s="21"/>
    </row>
    <row r="145" spans="1:48" hidden="1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4"/>
        <v>0</v>
      </c>
      <c r="N145" s="25">
        <v>6397.2507748040789</v>
      </c>
      <c r="O145" s="26">
        <v>0</v>
      </c>
      <c r="P145" s="27">
        <f ca="1"/>
        <v>0</v>
      </c>
      <c r="Q145" s="28">
        <f ca="1"/>
        <v>0</v>
      </c>
      <c r="R145" s="28">
        <v>0</v>
      </c>
      <c r="S145" s="28">
        <v>-35.658943380697927</v>
      </c>
      <c r="T145" s="35">
        <f ca="1"/>
        <v>-100</v>
      </c>
      <c r="U145" s="30">
        <f ca="1"/>
        <v>0</v>
      </c>
      <c r="V145" s="31">
        <v>-0.55741043513789734</v>
      </c>
      <c r="W145" s="32">
        <f ca="1"/>
        <v>0.55741043513789734</v>
      </c>
      <c r="X145" s="32"/>
      <c r="Y145" s="28">
        <f t="shared" ca="1" si="45"/>
        <v>0</v>
      </c>
      <c r="Z145" s="33"/>
      <c r="AA145" s="36"/>
      <c r="AB145" s="33"/>
      <c r="AC145" s="21"/>
      <c r="AJ145" s="17"/>
      <c r="AV145" s="21"/>
    </row>
    <row r="146" spans="1:48" hidden="1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4"/>
        <v>0</v>
      </c>
      <c r="N146" s="25">
        <v>20472.559324667352</v>
      </c>
      <c r="O146" s="26">
        <v>0</v>
      </c>
      <c r="P146" s="27">
        <f ca="1"/>
        <v>0</v>
      </c>
      <c r="Q146" s="28">
        <f ca="1"/>
        <v>0</v>
      </c>
      <c r="R146" s="28">
        <v>0</v>
      </c>
      <c r="S146" s="28">
        <v>-3.7269565048438071</v>
      </c>
      <c r="T146" s="35">
        <f ca="1"/>
        <v>-100</v>
      </c>
      <c r="U146" s="30">
        <f ca="1"/>
        <v>0</v>
      </c>
      <c r="V146" s="31">
        <v>-1.8204643814870785E-2</v>
      </c>
      <c r="W146" s="32">
        <f ca="1"/>
        <v>1.8204643814870785E-2</v>
      </c>
      <c r="X146" s="32"/>
      <c r="Y146" s="28">
        <f t="shared" ca="1" si="45"/>
        <v>0</v>
      </c>
      <c r="Z146" s="33"/>
      <c r="AA146" s="36"/>
      <c r="AB146" s="33"/>
      <c r="AC146" s="21"/>
      <c r="AJ146" s="17"/>
      <c r="AV146" s="21"/>
    </row>
    <row r="147" spans="1:48" hidden="1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4"/>
        <v>0</v>
      </c>
      <c r="N147" s="25">
        <v>5179.3054235105501</v>
      </c>
      <c r="O147" s="26">
        <v>0</v>
      </c>
      <c r="P147" s="27">
        <f ca="1"/>
        <v>0</v>
      </c>
      <c r="Q147" s="28">
        <f ca="1"/>
        <v>0</v>
      </c>
      <c r="R147" s="28">
        <v>0</v>
      </c>
      <c r="S147" s="28">
        <v>-76.144922970171081</v>
      </c>
      <c r="T147" s="35">
        <f ca="1"/>
        <v>-100</v>
      </c>
      <c r="U147" s="30">
        <f ca="1"/>
        <v>0</v>
      </c>
      <c r="V147" s="31">
        <v>-1.4701763411079125</v>
      </c>
      <c r="W147" s="32">
        <f ca="1"/>
        <v>1.4701763411079125</v>
      </c>
      <c r="X147" s="32"/>
      <c r="Y147" s="28">
        <f t="shared" ca="1" si="45"/>
        <v>0</v>
      </c>
      <c r="Z147" s="33"/>
      <c r="AA147" s="36"/>
      <c r="AB147" s="33"/>
      <c r="AC147" s="21"/>
      <c r="AJ147" s="17"/>
      <c r="AV147" s="21"/>
    </row>
    <row r="148" spans="1:48" hidden="1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4"/>
        <v>0</v>
      </c>
      <c r="N148" s="25">
        <v>188445.9907894409</v>
      </c>
      <c r="O148" s="26">
        <v>0</v>
      </c>
      <c r="P148" s="27">
        <f ca="1"/>
        <v>0</v>
      </c>
      <c r="Q148" s="28">
        <f ca="1"/>
        <v>0</v>
      </c>
      <c r="R148" s="28">
        <v>0</v>
      </c>
      <c r="S148" s="28">
        <v>-217.30094004110424</v>
      </c>
      <c r="T148" s="35">
        <f ca="1"/>
        <v>-100</v>
      </c>
      <c r="U148" s="30">
        <f ca="1"/>
        <v>0</v>
      </c>
      <c r="V148" s="31">
        <v>-0.11531205261029101</v>
      </c>
      <c r="W148" s="32">
        <f ca="1"/>
        <v>0.11531205261029101</v>
      </c>
      <c r="X148" s="32"/>
      <c r="Y148" s="28">
        <f t="shared" ca="1" si="45"/>
        <v>0</v>
      </c>
      <c r="Z148" s="33"/>
      <c r="AA148" s="36"/>
      <c r="AB148" s="33"/>
      <c r="AC148" s="21"/>
      <c r="AJ148" s="17"/>
      <c r="AV148" s="21"/>
    </row>
    <row r="149" spans="1:48" hidden="1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4"/>
        <v>0</v>
      </c>
      <c r="N149" s="25">
        <v>174152.70058884719</v>
      </c>
      <c r="O149" s="26">
        <v>0</v>
      </c>
      <c r="P149" s="27">
        <f ca="1"/>
        <v>0</v>
      </c>
      <c r="Q149" s="28">
        <f ca="1"/>
        <v>0</v>
      </c>
      <c r="R149" s="28">
        <v>0</v>
      </c>
      <c r="S149" s="28">
        <v>-129.43165416248806</v>
      </c>
      <c r="T149" s="35">
        <f ca="1"/>
        <v>-100</v>
      </c>
      <c r="U149" s="30">
        <f ca="1"/>
        <v>0</v>
      </c>
      <c r="V149" s="31">
        <v>-7.4320784992051345E-2</v>
      </c>
      <c r="W149" s="32">
        <f ca="1"/>
        <v>7.4320784992051345E-2</v>
      </c>
      <c r="X149" s="32"/>
      <c r="Y149" s="28">
        <f t="shared" ca="1" si="45"/>
        <v>0</v>
      </c>
      <c r="Z149" s="33"/>
      <c r="AA149" s="36"/>
      <c r="AB149" s="33"/>
      <c r="AC149" s="21"/>
      <c r="AJ149" s="17"/>
      <c r="AV149" s="21"/>
    </row>
    <row r="150" spans="1:48" hidden="1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4"/>
        <v>0</v>
      </c>
      <c r="N150" s="25">
        <v>824432.15622058453</v>
      </c>
      <c r="O150" s="26">
        <v>0</v>
      </c>
      <c r="P150" s="27">
        <f ca="1"/>
        <v>0</v>
      </c>
      <c r="Q150" s="28">
        <f ca="1"/>
        <v>0</v>
      </c>
      <c r="R150" s="28">
        <v>0</v>
      </c>
      <c r="S150" s="28">
        <v>-32355.047447418045</v>
      </c>
      <c r="T150" s="35">
        <f ca="1"/>
        <v>-100</v>
      </c>
      <c r="U150" s="30">
        <f ca="1"/>
        <v>0</v>
      </c>
      <c r="V150" s="31">
        <v>-3.9245251659933005</v>
      </c>
      <c r="W150" s="32">
        <f ca="1"/>
        <v>3.9245251659933005</v>
      </c>
      <c r="X150" s="32"/>
      <c r="Y150" s="28">
        <f t="shared" ca="1" si="45"/>
        <v>0</v>
      </c>
      <c r="Z150" s="33"/>
      <c r="AA150" s="36"/>
      <c r="AB150" s="33"/>
      <c r="AC150" s="21"/>
      <c r="AJ150" s="17"/>
      <c r="AV150" s="21"/>
    </row>
    <row r="151" spans="1:48" hidden="1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4"/>
        <v>0</v>
      </c>
      <c r="N151" s="25">
        <v>53514.470054187921</v>
      </c>
      <c r="O151" s="26">
        <v>0</v>
      </c>
      <c r="P151" s="27">
        <f ca="1"/>
        <v>0</v>
      </c>
      <c r="Q151" s="28">
        <f ca="1"/>
        <v>0</v>
      </c>
      <c r="R151" s="28">
        <v>0</v>
      </c>
      <c r="S151" s="28">
        <v>-1096.521278228917</v>
      </c>
      <c r="T151" s="35">
        <f ca="1"/>
        <v>-100</v>
      </c>
      <c r="U151" s="30">
        <f ca="1"/>
        <v>0</v>
      </c>
      <c r="V151" s="31">
        <v>-2.0490182881725194</v>
      </c>
      <c r="W151" s="32">
        <f ca="1"/>
        <v>2.0490182881725194</v>
      </c>
      <c r="X151" s="32"/>
      <c r="Y151" s="28">
        <f t="shared" ca="1" si="45"/>
        <v>0</v>
      </c>
      <c r="Z151" s="33"/>
      <c r="AA151" s="36"/>
      <c r="AB151" s="33"/>
      <c r="AC151" s="21"/>
      <c r="AJ151" s="17"/>
      <c r="AV151" s="21"/>
    </row>
    <row r="152" spans="1:48" hidden="1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4"/>
        <v>0</v>
      </c>
      <c r="N152" s="25">
        <v>61746.934988471519</v>
      </c>
      <c r="O152" s="26">
        <v>0</v>
      </c>
      <c r="P152" s="27">
        <f ca="1"/>
        <v>0</v>
      </c>
      <c r="Q152" s="28">
        <f ca="1"/>
        <v>0</v>
      </c>
      <c r="R152" s="28">
        <v>0</v>
      </c>
      <c r="S152" s="28">
        <v>-1095.0781618613935</v>
      </c>
      <c r="T152" s="35">
        <f ca="1"/>
        <v>-100</v>
      </c>
      <c r="U152" s="30">
        <f ca="1"/>
        <v>0</v>
      </c>
      <c r="V152" s="31">
        <v>-1.773493958956587</v>
      </c>
      <c r="W152" s="32">
        <f ca="1"/>
        <v>1.773493958956587</v>
      </c>
      <c r="X152" s="32"/>
      <c r="Y152" s="28">
        <f t="shared" ca="1" si="45"/>
        <v>0</v>
      </c>
      <c r="Z152" s="33"/>
      <c r="AA152" s="36"/>
      <c r="AB152" s="33"/>
      <c r="AC152" s="21"/>
      <c r="AJ152" s="17"/>
      <c r="AV152" s="21"/>
    </row>
    <row r="153" spans="1:48" hidden="1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4"/>
        <v>0</v>
      </c>
      <c r="N153" s="25">
        <v>211954.6671077754</v>
      </c>
      <c r="O153" s="26">
        <v>0</v>
      </c>
      <c r="P153" s="27">
        <f ca="1"/>
        <v>0</v>
      </c>
      <c r="Q153" s="28">
        <f ca="1"/>
        <v>0</v>
      </c>
      <c r="R153" s="28">
        <v>0</v>
      </c>
      <c r="S153" s="28">
        <v>-8032.9101427189644</v>
      </c>
      <c r="T153" s="35">
        <f ca="1"/>
        <v>-100</v>
      </c>
      <c r="U153" s="30">
        <f ca="1"/>
        <v>0</v>
      </c>
      <c r="V153" s="31">
        <v>-3.7899189729256419</v>
      </c>
      <c r="W153" s="32">
        <f ca="1"/>
        <v>3.7899189729256419</v>
      </c>
      <c r="X153" s="32"/>
      <c r="Y153" s="28">
        <f t="shared" ca="1" si="45"/>
        <v>0</v>
      </c>
      <c r="Z153" s="33"/>
      <c r="AA153" s="36"/>
      <c r="AB153" s="33"/>
      <c r="AC153" s="21"/>
      <c r="AJ153" s="17"/>
      <c r="AV153" s="21"/>
    </row>
    <row r="154" spans="1:48" hidden="1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4"/>
        <v>0</v>
      </c>
      <c r="N154" s="25">
        <v>286152.78013556259</v>
      </c>
      <c r="O154" s="26">
        <v>0</v>
      </c>
      <c r="P154" s="27">
        <f ca="1"/>
        <v>0</v>
      </c>
      <c r="Q154" s="28">
        <f ca="1"/>
        <v>0</v>
      </c>
      <c r="R154" s="28">
        <v>0</v>
      </c>
      <c r="S154" s="28">
        <v>-13336.924117070308</v>
      </c>
      <c r="T154" s="35">
        <f ca="1"/>
        <v>-100</v>
      </c>
      <c r="U154" s="30">
        <f ca="1"/>
        <v>0</v>
      </c>
      <c r="V154" s="31">
        <v>-4.6607704145848405</v>
      </c>
      <c r="W154" s="32">
        <f ca="1"/>
        <v>4.6607704145848405</v>
      </c>
      <c r="X154" s="32"/>
      <c r="Y154" s="28">
        <f t="shared" ca="1" si="45"/>
        <v>0</v>
      </c>
      <c r="Z154" s="33"/>
      <c r="AA154" s="36"/>
      <c r="AB154" s="33"/>
      <c r="AC154" s="21"/>
      <c r="AJ154" s="17"/>
      <c r="AV154" s="21"/>
    </row>
    <row r="155" spans="1:48" hidden="1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4"/>
        <v>0</v>
      </c>
      <c r="N155" s="25">
        <v>77099.408472930445</v>
      </c>
      <c r="O155" s="26">
        <v>0</v>
      </c>
      <c r="P155" s="27">
        <f ca="1"/>
        <v>0</v>
      </c>
      <c r="Q155" s="28">
        <f ca="1"/>
        <v>0</v>
      </c>
      <c r="R155" s="28">
        <v>0</v>
      </c>
      <c r="S155" s="28">
        <v>-2312.3066508303887</v>
      </c>
      <c r="T155" s="35">
        <f ca="1"/>
        <v>-100</v>
      </c>
      <c r="U155" s="30">
        <f ca="1"/>
        <v>0</v>
      </c>
      <c r="V155" s="31">
        <v>-2.9991237243308269</v>
      </c>
      <c r="W155" s="32">
        <f ca="1"/>
        <v>2.9991237243308269</v>
      </c>
      <c r="X155" s="32"/>
      <c r="Y155" s="28">
        <f t="shared" ca="1" si="45"/>
        <v>0</v>
      </c>
      <c r="Z155" s="33"/>
      <c r="AA155" s="36"/>
      <c r="AB155" s="33"/>
      <c r="AC155" s="21"/>
      <c r="AJ155" s="17"/>
      <c r="AV155" s="21"/>
    </row>
    <row r="156" spans="1:48" hidden="1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4"/>
        <v>0</v>
      </c>
      <c r="N156" s="25">
        <v>14995.719556268348</v>
      </c>
      <c r="O156" s="26">
        <v>0</v>
      </c>
      <c r="P156" s="27">
        <f ca="1"/>
        <v>0</v>
      </c>
      <c r="Q156" s="28">
        <f ca="1"/>
        <v>0</v>
      </c>
      <c r="R156" s="28">
        <v>0</v>
      </c>
      <c r="S156" s="28">
        <v>-1755.1718290795354</v>
      </c>
      <c r="T156" s="35">
        <f ca="1"/>
        <v>-100</v>
      </c>
      <c r="U156" s="30">
        <f ca="1"/>
        <v>0</v>
      </c>
      <c r="V156" s="31">
        <v>-11.704485553318165</v>
      </c>
      <c r="W156" s="32">
        <f ca="1"/>
        <v>11.704485553318165</v>
      </c>
      <c r="X156" s="32"/>
      <c r="Y156" s="28">
        <f t="shared" ca="1" si="45"/>
        <v>0</v>
      </c>
      <c r="Z156" s="33"/>
      <c r="AA156" s="36"/>
      <c r="AB156" s="33"/>
      <c r="AC156" s="21"/>
      <c r="AJ156" s="17"/>
      <c r="AV156" s="21"/>
    </row>
    <row r="157" spans="1:48" hidden="1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4"/>
        <v>0</v>
      </c>
      <c r="N157" s="25">
        <v>153255.30013837732</v>
      </c>
      <c r="O157" s="26">
        <v>0</v>
      </c>
      <c r="P157" s="27">
        <f ca="1"/>
        <v>0</v>
      </c>
      <c r="Q157" s="28">
        <f ca="1"/>
        <v>0</v>
      </c>
      <c r="R157" s="28">
        <v>0</v>
      </c>
      <c r="S157" s="28">
        <v>-3330.2836397784158</v>
      </c>
      <c r="T157" s="35">
        <f ca="1"/>
        <v>-100</v>
      </c>
      <c r="U157" s="30">
        <f ca="1"/>
        <v>0</v>
      </c>
      <c r="V157" s="31">
        <v>-2.1730299942458333</v>
      </c>
      <c r="W157" s="32">
        <f ca="1"/>
        <v>2.1730299942458333</v>
      </c>
      <c r="X157" s="32"/>
      <c r="Y157" s="28">
        <f t="shared" ca="1" si="45"/>
        <v>0</v>
      </c>
      <c r="Z157" s="33"/>
      <c r="AA157" s="36"/>
      <c r="AB157" s="33"/>
      <c r="AC157" s="21"/>
      <c r="AJ157" s="17"/>
      <c r="AV157" s="21"/>
    </row>
    <row r="158" spans="1:48" hidden="1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4"/>
        <v>0</v>
      </c>
      <c r="N158" s="25">
        <v>58306.417121761428</v>
      </c>
      <c r="O158" s="26">
        <v>0</v>
      </c>
      <c r="P158" s="27">
        <f ca="1"/>
        <v>0</v>
      </c>
      <c r="Q158" s="28">
        <f ca="1"/>
        <v>0</v>
      </c>
      <c r="R158" s="28">
        <v>0</v>
      </c>
      <c r="S158" s="28">
        <v>-823.14235574806719</v>
      </c>
      <c r="T158" s="35">
        <f ca="1"/>
        <v>-100</v>
      </c>
      <c r="U158" s="30">
        <f ca="1"/>
        <v>0</v>
      </c>
      <c r="V158" s="31">
        <v>-1.4117525932507515</v>
      </c>
      <c r="W158" s="32">
        <f ca="1"/>
        <v>1.4117525932507515</v>
      </c>
      <c r="X158" s="32"/>
      <c r="Y158" s="28">
        <f t="shared" ca="1" si="45"/>
        <v>0</v>
      </c>
      <c r="Z158" s="33"/>
      <c r="AA158" s="36"/>
      <c r="AB158" s="33"/>
      <c r="AC158" s="21"/>
      <c r="AJ158" s="17"/>
      <c r="AV158" s="21"/>
    </row>
    <row r="159" spans="1:48" hidden="1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4"/>
        <v>0</v>
      </c>
      <c r="N159" s="25">
        <v>317039.70116928627</v>
      </c>
      <c r="O159" s="26">
        <v>0</v>
      </c>
      <c r="P159" s="27">
        <f ca="1"/>
        <v>0</v>
      </c>
      <c r="Q159" s="28">
        <f ca="1"/>
        <v>0</v>
      </c>
      <c r="R159" s="28">
        <v>0</v>
      </c>
      <c r="S159" s="28">
        <v>-16065.334303302428</v>
      </c>
      <c r="T159" s="35">
        <f ca="1"/>
        <v>-100</v>
      </c>
      <c r="U159" s="30">
        <f ca="1"/>
        <v>0</v>
      </c>
      <c r="V159" s="31">
        <v>-5.0672941729541296</v>
      </c>
      <c r="W159" s="32">
        <f ca="1"/>
        <v>5.0672941729541296</v>
      </c>
      <c r="X159" s="32"/>
      <c r="Y159" s="28">
        <f t="shared" ca="1" si="45"/>
        <v>0</v>
      </c>
      <c r="Z159" s="33"/>
      <c r="AA159" s="36"/>
      <c r="AB159" s="33"/>
      <c r="AC159" s="21"/>
      <c r="AJ159" s="17"/>
      <c r="AV159" s="21"/>
    </row>
    <row r="160" spans="1:48" hidden="1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4"/>
        <v>0</v>
      </c>
      <c r="N160" s="25">
        <v>172499.36013214334</v>
      </c>
      <c r="O160" s="26">
        <v>0</v>
      </c>
      <c r="P160" s="27">
        <f ca="1"/>
        <v>0</v>
      </c>
      <c r="Q160" s="28">
        <f ca="1"/>
        <v>0</v>
      </c>
      <c r="R160" s="28">
        <v>0</v>
      </c>
      <c r="S160" s="28">
        <v>-3543.8178692412957</v>
      </c>
      <c r="T160" s="35">
        <f ca="1"/>
        <v>-100</v>
      </c>
      <c r="U160" s="30">
        <f ca="1"/>
        <v>0</v>
      </c>
      <c r="V160" s="31">
        <v>-2.0543947911033116</v>
      </c>
      <c r="W160" s="32">
        <f ca="1"/>
        <v>2.0543947911033116</v>
      </c>
      <c r="X160" s="32"/>
      <c r="Y160" s="28">
        <f t="shared" ca="1" si="45"/>
        <v>0</v>
      </c>
      <c r="Z160" s="33"/>
      <c r="AA160" s="36"/>
      <c r="AB160" s="33"/>
      <c r="AC160" s="21"/>
      <c r="AJ160" s="17"/>
      <c r="AV160" s="21"/>
    </row>
    <row r="161" spans="1:48" hidden="1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4"/>
        <v>0</v>
      </c>
      <c r="N161" s="25">
        <v>201102.83998606825</v>
      </c>
      <c r="O161" s="26">
        <v>0</v>
      </c>
      <c r="P161" s="27">
        <f ca="1"/>
        <v>0</v>
      </c>
      <c r="Q161" s="28">
        <f ca="1"/>
        <v>0</v>
      </c>
      <c r="R161" s="28">
        <v>0</v>
      </c>
      <c r="S161" s="28">
        <v>-6555.1559927301741</v>
      </c>
      <c r="T161" s="35">
        <f ca="1"/>
        <v>-100</v>
      </c>
      <c r="U161" s="30">
        <f ca="1"/>
        <v>0</v>
      </c>
      <c r="V161" s="31">
        <v>-3.2596038888283698</v>
      </c>
      <c r="W161" s="32">
        <f ca="1"/>
        <v>3.2596038888283698</v>
      </c>
      <c r="X161" s="32"/>
      <c r="Y161" s="28">
        <f t="shared" ca="1" si="45"/>
        <v>0</v>
      </c>
      <c r="Z161" s="33"/>
      <c r="AA161" s="36"/>
      <c r="AB161" s="33"/>
      <c r="AC161" s="21"/>
      <c r="AJ161" s="17"/>
      <c r="AV161" s="21"/>
    </row>
    <row r="162" spans="1:48" hidden="1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4"/>
        <v>0</v>
      </c>
      <c r="N162" s="25">
        <v>451571.71421698225</v>
      </c>
      <c r="O162" s="26">
        <v>0</v>
      </c>
      <c r="P162" s="27">
        <f ca="1"/>
        <v>0</v>
      </c>
      <c r="Q162" s="28">
        <f ca="1"/>
        <v>0</v>
      </c>
      <c r="R162" s="28">
        <v>0</v>
      </c>
      <c r="S162" s="28">
        <v>-13443.366393233815</v>
      </c>
      <c r="T162" s="35">
        <f ca="1"/>
        <v>-100</v>
      </c>
      <c r="U162" s="30">
        <f ca="1"/>
        <v>0</v>
      </c>
      <c r="V162" s="31">
        <v>-2.9770169321930151</v>
      </c>
      <c r="W162" s="32">
        <f ca="1"/>
        <v>2.9770169321930151</v>
      </c>
      <c r="X162" s="32"/>
      <c r="Y162" s="28">
        <f t="shared" ca="1" si="45"/>
        <v>0</v>
      </c>
      <c r="Z162" s="33"/>
      <c r="AA162" s="36"/>
      <c r="AB162" s="33"/>
      <c r="AC162" s="21"/>
      <c r="AJ162" s="17"/>
      <c r="AV162" s="21"/>
    </row>
    <row r="163" spans="1:48" hidden="1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4"/>
        <v>0</v>
      </c>
      <c r="N163" s="25">
        <v>124570.90721670371</v>
      </c>
      <c r="O163" s="26">
        <v>0</v>
      </c>
      <c r="P163" s="27">
        <f ca="1"/>
        <v>0</v>
      </c>
      <c r="Q163" s="28">
        <f ca="1"/>
        <v>0</v>
      </c>
      <c r="R163" s="28">
        <v>0</v>
      </c>
      <c r="S163" s="28">
        <v>-9528.7484652079493</v>
      </c>
      <c r="T163" s="35">
        <f ca="1"/>
        <v>-100</v>
      </c>
      <c r="U163" s="30">
        <f ca="1"/>
        <v>0</v>
      </c>
      <c r="V163" s="31">
        <v>-7.6492566989431383</v>
      </c>
      <c r="W163" s="32">
        <f ca="1"/>
        <v>7.6492566989431383</v>
      </c>
      <c r="X163" s="32"/>
      <c r="Y163" s="28">
        <f t="shared" ca="1" si="45"/>
        <v>0</v>
      </c>
      <c r="Z163" s="33"/>
      <c r="AA163" s="36"/>
      <c r="AB163" s="33"/>
      <c r="AC163" s="21"/>
      <c r="AJ163" s="17"/>
      <c r="AV163" s="21"/>
    </row>
    <row r="164" spans="1:48" hidden="1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4"/>
        <v>0</v>
      </c>
      <c r="N164" s="25">
        <v>37075.085327606466</v>
      </c>
      <c r="O164" s="26">
        <v>0</v>
      </c>
      <c r="P164" s="27">
        <f ca="1"/>
        <v>0</v>
      </c>
      <c r="Q164" s="28">
        <f ca="1"/>
        <v>0</v>
      </c>
      <c r="R164" s="28">
        <v>0</v>
      </c>
      <c r="S164" s="28">
        <v>-1.5484914301070478</v>
      </c>
      <c r="T164" s="35">
        <f ca="1"/>
        <v>-100</v>
      </c>
      <c r="U164" s="30">
        <f ca="1"/>
        <v>0</v>
      </c>
      <c r="V164" s="31">
        <v>-4.1766361868735237E-3</v>
      </c>
      <c r="W164" s="32">
        <f ca="1"/>
        <v>4.1766361868735237E-3</v>
      </c>
      <c r="X164" s="32"/>
      <c r="Y164" s="28">
        <f t="shared" ca="1" si="45"/>
        <v>0</v>
      </c>
      <c r="Z164" s="33"/>
      <c r="AA164" s="36"/>
      <c r="AB164" s="33"/>
      <c r="AC164" s="21"/>
      <c r="AJ164" s="17"/>
      <c r="AV164" s="21"/>
    </row>
    <row r="165" spans="1:48" hidden="1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4"/>
        <v>0</v>
      </c>
      <c r="N165" s="25">
        <v>56988.943996470829</v>
      </c>
      <c r="O165" s="26">
        <v>0</v>
      </c>
      <c r="P165" s="27">
        <f ca="1"/>
        <v>0</v>
      </c>
      <c r="Q165" s="28">
        <f ca="1"/>
        <v>0</v>
      </c>
      <c r="R165" s="28">
        <v>0</v>
      </c>
      <c r="S165" s="28">
        <v>-1792.4814988017665</v>
      </c>
      <c r="T165" s="35">
        <f ca="1"/>
        <v>-100</v>
      </c>
      <c r="U165" s="30">
        <f ca="1"/>
        <v>0</v>
      </c>
      <c r="V165" s="31">
        <v>-3.1453144647017326</v>
      </c>
      <c r="W165" s="32">
        <f ca="1"/>
        <v>3.1453144647017326</v>
      </c>
      <c r="X165" s="32"/>
      <c r="Y165" s="28">
        <f t="shared" ca="1" si="45"/>
        <v>0</v>
      </c>
      <c r="Z165" s="33"/>
      <c r="AA165" s="36"/>
      <c r="AB165" s="33"/>
      <c r="AC165" s="21"/>
      <c r="AJ165" s="17"/>
      <c r="AV165" s="21"/>
    </row>
    <row r="166" spans="1:48" hidden="1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4"/>
        <v>0</v>
      </c>
      <c r="N166" s="25">
        <v>255457.25330775339</v>
      </c>
      <c r="O166" s="26">
        <v>0</v>
      </c>
      <c r="P166" s="27">
        <f ca="1"/>
        <v>0</v>
      </c>
      <c r="Q166" s="28">
        <f ca="1"/>
        <v>0</v>
      </c>
      <c r="R166" s="28">
        <v>0</v>
      </c>
      <c r="S166" s="28">
        <v>-18490.443065327032</v>
      </c>
      <c r="T166" s="35">
        <f ca="1"/>
        <v>-100</v>
      </c>
      <c r="U166" s="30">
        <f ca="1"/>
        <v>0</v>
      </c>
      <c r="V166" s="31">
        <v>-7.2381750081103799</v>
      </c>
      <c r="W166" s="32">
        <f ca="1"/>
        <v>7.2381750081103799</v>
      </c>
      <c r="X166" s="32"/>
      <c r="Y166" s="28">
        <f t="shared" ca="1" si="45"/>
        <v>0</v>
      </c>
      <c r="Z166" s="33"/>
      <c r="AA166" s="36"/>
      <c r="AB166" s="33"/>
      <c r="AC166" s="21"/>
      <c r="AJ166" s="17"/>
      <c r="AV166" s="21"/>
    </row>
    <row r="167" spans="1:48" hidden="1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4"/>
        <v>0</v>
      </c>
      <c r="N167" s="25">
        <v>206060.37053750767</v>
      </c>
      <c r="O167" s="26">
        <v>0</v>
      </c>
      <c r="P167" s="27">
        <f ca="1"/>
        <v>0</v>
      </c>
      <c r="Q167" s="28">
        <f ca="1"/>
        <v>0</v>
      </c>
      <c r="R167" s="28">
        <v>0</v>
      </c>
      <c r="S167" s="28">
        <v>-11772.656246130944</v>
      </c>
      <c r="T167" s="35">
        <f ca="1"/>
        <v>-100</v>
      </c>
      <c r="U167" s="30">
        <f ca="1"/>
        <v>0</v>
      </c>
      <c r="V167" s="31">
        <v>-5.7132073554085228</v>
      </c>
      <c r="W167" s="32">
        <f ca="1"/>
        <v>5.7132073554085228</v>
      </c>
      <c r="X167" s="32"/>
      <c r="Y167" s="28">
        <f t="shared" ca="1" si="45"/>
        <v>0</v>
      </c>
      <c r="Z167" s="33"/>
      <c r="AA167" s="36"/>
      <c r="AB167" s="33"/>
      <c r="AC167" s="21"/>
      <c r="AJ167" s="17"/>
      <c r="AV167" s="21"/>
    </row>
    <row r="168" spans="1:48" hidden="1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4"/>
        <v>0</v>
      </c>
      <c r="N168" s="25">
        <v>152487.89284875704</v>
      </c>
      <c r="O168" s="26">
        <v>0</v>
      </c>
      <c r="P168" s="27">
        <f ca="1"/>
        <v>0</v>
      </c>
      <c r="Q168" s="28">
        <f ca="1"/>
        <v>0</v>
      </c>
      <c r="R168" s="28">
        <v>0</v>
      </c>
      <c r="S168" s="28">
        <v>-6825.2653609741037</v>
      </c>
      <c r="T168" s="35">
        <f ca="1"/>
        <v>-100</v>
      </c>
      <c r="U168" s="30">
        <f ca="1"/>
        <v>0</v>
      </c>
      <c r="V168" s="31">
        <v>-4.4759391932470649</v>
      </c>
      <c r="W168" s="32">
        <f ca="1"/>
        <v>4.4759391932470649</v>
      </c>
      <c r="X168" s="32"/>
      <c r="Y168" s="28">
        <f t="shared" ca="1" si="45"/>
        <v>0</v>
      </c>
      <c r="Z168" s="33"/>
      <c r="AA168" s="36"/>
      <c r="AB168" s="33"/>
      <c r="AC168" s="21"/>
      <c r="AJ168" s="17"/>
      <c r="AV168" s="21"/>
    </row>
    <row r="169" spans="1:48" hidden="1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4"/>
        <v>0</v>
      </c>
      <c r="N169" s="25">
        <v>6553.7218911599039</v>
      </c>
      <c r="O169" s="26">
        <v>0</v>
      </c>
      <c r="P169" s="27">
        <f ca="1"/>
        <v>0</v>
      </c>
      <c r="Q169" s="28">
        <f ca="1"/>
        <v>0</v>
      </c>
      <c r="R169" s="28">
        <v>0</v>
      </c>
      <c r="S169" s="28">
        <v>-777.51257576092621</v>
      </c>
      <c r="T169" s="35">
        <f ca="1"/>
        <v>-100</v>
      </c>
      <c r="U169" s="30">
        <f ca="1"/>
        <v>0</v>
      </c>
      <c r="V169" s="31">
        <v>-11.863679733033635</v>
      </c>
      <c r="W169" s="32">
        <f ca="1"/>
        <v>11.863679733033635</v>
      </c>
      <c r="X169" s="32"/>
      <c r="Y169" s="28">
        <f t="shared" ca="1" si="45"/>
        <v>0</v>
      </c>
      <c r="Z169" s="33"/>
      <c r="AA169" s="36"/>
      <c r="AB169" s="33"/>
      <c r="AC169" s="21"/>
      <c r="AJ169" s="17"/>
      <c r="AV169" s="21"/>
    </row>
    <row r="170" spans="1:48" hidden="1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4"/>
        <v>0</v>
      </c>
      <c r="N170" s="25">
        <v>942597.87961709592</v>
      </c>
      <c r="O170" s="26">
        <v>0</v>
      </c>
      <c r="P170" s="27">
        <f ca="1"/>
        <v>0</v>
      </c>
      <c r="Q170" s="28">
        <f ca="1"/>
        <v>0</v>
      </c>
      <c r="R170" s="28">
        <v>0</v>
      </c>
      <c r="S170" s="28">
        <v>-181.40041319767977</v>
      </c>
      <c r="T170" s="35">
        <f ca="1"/>
        <v>-100</v>
      </c>
      <c r="U170" s="30">
        <f ca="1"/>
        <v>0</v>
      </c>
      <c r="V170" s="31">
        <v>-1.9244729605308323E-2</v>
      </c>
      <c r="W170" s="32">
        <f ca="1"/>
        <v>1.9244729605308323E-2</v>
      </c>
      <c r="X170" s="32"/>
      <c r="Y170" s="28">
        <f t="shared" ca="1" si="45"/>
        <v>0</v>
      </c>
      <c r="Z170" s="33"/>
      <c r="AA170" s="36"/>
      <c r="AB170" s="33"/>
      <c r="AC170" s="21"/>
      <c r="AJ170" s="17"/>
      <c r="AV170" s="21"/>
    </row>
    <row r="171" spans="1:48" hidden="1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4"/>
        <v>0</v>
      </c>
      <c r="N171" s="25">
        <v>70882.125710214474</v>
      </c>
      <c r="O171" s="26">
        <v>0</v>
      </c>
      <c r="P171" s="27">
        <f ca="1"/>
        <v>0</v>
      </c>
      <c r="Q171" s="28">
        <f ca="1"/>
        <v>0</v>
      </c>
      <c r="R171" s="28">
        <v>0</v>
      </c>
      <c r="S171" s="28">
        <v>-1052.2130300393799</v>
      </c>
      <c r="T171" s="35">
        <f ca="1"/>
        <v>-100</v>
      </c>
      <c r="U171" s="30">
        <f ca="1"/>
        <v>0</v>
      </c>
      <c r="V171" s="31">
        <v>-1.4844546766855082</v>
      </c>
      <c r="W171" s="32">
        <f ca="1"/>
        <v>1.4844546766855082</v>
      </c>
      <c r="X171" s="32"/>
      <c r="Y171" s="28">
        <f t="shared" ca="1" si="45"/>
        <v>0</v>
      </c>
      <c r="Z171" s="33"/>
      <c r="AA171" s="36"/>
      <c r="AB171" s="33"/>
      <c r="AC171" s="21"/>
      <c r="AJ171" s="17"/>
      <c r="AV171" s="21"/>
    </row>
    <row r="172" spans="1:48" hidden="1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4"/>
        <v>0</v>
      </c>
      <c r="N172" s="25">
        <v>190455.98786548473</v>
      </c>
      <c r="O172" s="26">
        <v>0</v>
      </c>
      <c r="P172" s="27">
        <f ca="1"/>
        <v>0</v>
      </c>
      <c r="Q172" s="28">
        <f ca="1"/>
        <v>0</v>
      </c>
      <c r="R172" s="28">
        <v>0</v>
      </c>
      <c r="S172" s="28">
        <v>-1652.9260840790059</v>
      </c>
      <c r="T172" s="35">
        <f ca="1"/>
        <v>-100</v>
      </c>
      <c r="U172" s="30">
        <f ca="1"/>
        <v>0</v>
      </c>
      <c r="V172" s="31">
        <v>-0.86787824452462714</v>
      </c>
      <c r="W172" s="32">
        <f ca="1"/>
        <v>0.86787824452462714</v>
      </c>
      <c r="X172" s="32"/>
      <c r="Y172" s="28">
        <f t="shared" ca="1" si="45"/>
        <v>0</v>
      </c>
      <c r="Z172" s="33"/>
      <c r="AA172" s="36"/>
      <c r="AB172" s="33"/>
      <c r="AC172" s="21"/>
      <c r="AJ172" s="17"/>
      <c r="AV172" s="21"/>
    </row>
    <row r="173" spans="1:48" collapsed="1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4"/>
        <v>0</v>
      </c>
      <c r="N173" s="25">
        <v>220234.90508768329</v>
      </c>
      <c r="O173" s="26">
        <v>0</v>
      </c>
      <c r="P173" s="27">
        <f ca="1"/>
        <v>0</v>
      </c>
      <c r="Q173" s="28">
        <f ca="1"/>
        <v>0</v>
      </c>
      <c r="R173" s="28">
        <v>0</v>
      </c>
      <c r="S173" s="28">
        <v>-3206.2330605768084</v>
      </c>
      <c r="T173" s="35">
        <f ca="1"/>
        <v>-100</v>
      </c>
      <c r="U173" s="30">
        <f ca="1"/>
        <v>0</v>
      </c>
      <c r="V173" s="31">
        <v>-1.4558242070212684</v>
      </c>
      <c r="W173" s="32">
        <f ca="1"/>
        <v>1.4558242070212684</v>
      </c>
      <c r="X173" s="32"/>
      <c r="Y173" s="28">
        <f t="shared" ca="1" si="45"/>
        <v>0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4"/>
        <v>0</v>
      </c>
      <c r="N174" s="25">
        <v>984008.95401885267</v>
      </c>
      <c r="O174" s="26">
        <v>0</v>
      </c>
      <c r="P174" s="27">
        <v>0</v>
      </c>
      <c r="Q174" s="28">
        <f ca="1"/>
        <v>0</v>
      </c>
      <c r="R174" s="28">
        <v>0</v>
      </c>
      <c r="S174" s="28">
        <v>-38521.437994765925</v>
      </c>
      <c r="T174" s="35">
        <f ca="1"/>
        <v>-100</v>
      </c>
      <c r="U174" s="30">
        <f ca="1"/>
        <v>0</v>
      </c>
      <c r="V174" s="31">
        <v>-3.9147446613608654</v>
      </c>
      <c r="W174" s="32">
        <f ca="1"/>
        <v>3.9147446613608654</v>
      </c>
      <c r="X174" s="32"/>
      <c r="Y174" s="28">
        <f t="shared" ca="1" si="45"/>
        <v>0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4"/>
        <v>0</v>
      </c>
      <c r="N175" s="25">
        <v>102122.90273154878</v>
      </c>
      <c r="O175" s="26">
        <v>0</v>
      </c>
      <c r="P175" s="27">
        <v>0</v>
      </c>
      <c r="Q175" s="28">
        <f ca="1"/>
        <v>0</v>
      </c>
      <c r="R175" s="28">
        <v>0</v>
      </c>
      <c r="S175" s="28">
        <v>-5956.3775128702391</v>
      </c>
      <c r="T175" s="35">
        <f ca="1"/>
        <v>-100</v>
      </c>
      <c r="U175" s="30">
        <f ca="1"/>
        <v>0</v>
      </c>
      <c r="V175" s="31">
        <v>-5.8325579801896277</v>
      </c>
      <c r="W175" s="32">
        <f ca="1"/>
        <v>5.8325579801896277</v>
      </c>
      <c r="X175" s="32"/>
      <c r="Y175" s="28">
        <f t="shared" ca="1" si="45"/>
        <v>0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4"/>
        <v>0</v>
      </c>
      <c r="N176" s="25">
        <v>186441.53404048242</v>
      </c>
      <c r="O176" s="26">
        <v>0</v>
      </c>
      <c r="P176" s="27">
        <v>0</v>
      </c>
      <c r="Q176" s="28">
        <f ca="1"/>
        <v>0</v>
      </c>
      <c r="R176" s="28">
        <v>0</v>
      </c>
      <c r="S176" s="28">
        <v>-12662.043640232694</v>
      </c>
      <c r="T176" s="35">
        <f ca="1"/>
        <v>-100</v>
      </c>
      <c r="U176" s="30">
        <f ca="1"/>
        <v>0</v>
      </c>
      <c r="V176" s="31">
        <v>-6.7914285866599657</v>
      </c>
      <c r="W176" s="32">
        <f ca="1"/>
        <v>6.7914285866599657</v>
      </c>
      <c r="X176" s="32"/>
      <c r="Y176" s="28">
        <f t="shared" ca="1" si="45"/>
        <v>0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4"/>
        <v>0</v>
      </c>
      <c r="N177" s="25">
        <v>481024.87341683905</v>
      </c>
      <c r="O177" s="26">
        <v>0</v>
      </c>
      <c r="P177" s="27">
        <v>0</v>
      </c>
      <c r="Q177" s="28">
        <f ca="1"/>
        <v>0</v>
      </c>
      <c r="R177" s="28">
        <v>0</v>
      </c>
      <c r="S177" s="28">
        <v>-31735.069347612181</v>
      </c>
      <c r="T177" s="35">
        <f ca="1"/>
        <v>-100</v>
      </c>
      <c r="U177" s="30">
        <f ca="1"/>
        <v>0</v>
      </c>
      <c r="V177" s="31">
        <v>-6.5973863518096492</v>
      </c>
      <c r="W177" s="32">
        <f ca="1"/>
        <v>6.5973863518096492</v>
      </c>
      <c r="X177" s="32"/>
      <c r="Y177" s="28">
        <f t="shared" ca="1" si="45"/>
        <v>0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4"/>
        <v>0</v>
      </c>
      <c r="N178" s="25">
        <v>1146950.6898111301</v>
      </c>
      <c r="O178" s="26">
        <v>0</v>
      </c>
      <c r="P178" s="27">
        <v>0</v>
      </c>
      <c r="Q178" s="28">
        <f ca="1"/>
        <v>0</v>
      </c>
      <c r="R178" s="28">
        <v>0</v>
      </c>
      <c r="S178" s="28">
        <v>-77433.731053201191</v>
      </c>
      <c r="T178" s="35">
        <f ca="1"/>
        <v>-100</v>
      </c>
      <c r="U178" s="30">
        <f ca="1"/>
        <v>0</v>
      </c>
      <c r="V178" s="31">
        <v>-6.7512694086222931</v>
      </c>
      <c r="W178" s="32">
        <f ca="1"/>
        <v>6.7512694086222931</v>
      </c>
      <c r="X178" s="32"/>
      <c r="Y178" s="28">
        <f t="shared" ca="1" si="45"/>
        <v>0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4"/>
        <v>0</v>
      </c>
      <c r="N179" s="25">
        <v>1734917.9999999993</v>
      </c>
      <c r="O179" s="26">
        <v>0</v>
      </c>
      <c r="P179" s="27">
        <v>0</v>
      </c>
      <c r="Q179" s="28">
        <f ca="1"/>
        <v>0</v>
      </c>
      <c r="R179" s="28">
        <v>0</v>
      </c>
      <c r="S179" s="28">
        <v>-124050.68751973793</v>
      </c>
      <c r="T179" s="35">
        <f ca="1"/>
        <v>-100</v>
      </c>
      <c r="U179" s="30">
        <f ca="1"/>
        <v>0</v>
      </c>
      <c r="V179" s="31">
        <v>-7.1502334703852268</v>
      </c>
      <c r="W179" s="32">
        <f ca="1"/>
        <v>7.1502334703852268</v>
      </c>
      <c r="X179" s="32"/>
      <c r="Y179" s="28">
        <f t="shared" ca="1" si="45"/>
        <v>0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ref="M180" si="46">SUM(I180:L180)</f>
        <v>0</v>
      </c>
      <c r="N180" s="25">
        <v>1837795.0000000002</v>
      </c>
      <c r="O180" s="26">
        <v>0</v>
      </c>
      <c r="P180" s="27">
        <v>0</v>
      </c>
      <c r="Q180" s="28">
        <f ca="1"/>
        <v>0</v>
      </c>
      <c r="R180" s="28">
        <v>0</v>
      </c>
      <c r="S180" s="28">
        <v>-74344.425840923766</v>
      </c>
      <c r="T180" s="35">
        <f ca="1"/>
        <v>-100</v>
      </c>
      <c r="U180" s="30">
        <f t="array" ref="U180" ca="1">dm_endo/x*100</f>
        <v>0</v>
      </c>
      <c r="V180" s="31">
        <v>-4.0453056973668851</v>
      </c>
      <c r="W180" s="32">
        <f ca="1"/>
        <v>4.0453056973668851</v>
      </c>
      <c r="X180" s="32"/>
      <c r="Y180" s="28">
        <f t="shared" ref="Y180" ca="1" si="47">Q180-P180</f>
        <v>0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 t="shared" ref="M181" si="48">SUM(M8:M179)</f>
        <v>15147</v>
      </c>
      <c r="N181" s="13"/>
      <c r="O181" s="13"/>
      <c r="P181" s="37">
        <f ca="1">SUM(dm_exo)</f>
        <v>0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 t="shared" ref="AK181" si="49">SUM(AK8:AK179)</f>
        <v>3553442.0000000009</v>
      </c>
      <c r="AL181" s="38">
        <f t="shared" ref="AL181:AM181" ca="1" si="50">SUM(AL8:AL179)</f>
        <v>0</v>
      </c>
      <c r="AM181" s="38">
        <f t="shared" ca="1" si="50"/>
        <v>0</v>
      </c>
      <c r="AN181" s="38">
        <f ca="1">SUM(AN8:AN179)</f>
        <v>0</v>
      </c>
      <c r="AO181" s="17"/>
      <c r="AP181" s="17"/>
      <c r="AQ181" s="17"/>
      <c r="AR181" s="17"/>
      <c r="AS181" s="17"/>
      <c r="AT181" s="38">
        <f ca="1">SUM(AT8:AT179)</f>
        <v>0</v>
      </c>
      <c r="AU181" s="17"/>
      <c r="AV181" s="21"/>
      <c r="AW181" s="21"/>
      <c r="AX181" s="21"/>
      <c r="AY181" s="21"/>
      <c r="AZ181" s="21"/>
      <c r="BA181" s="197"/>
      <c r="BB181" s="206">
        <f t="shared" ref="BB181:BG181" si="51">SUM(BB8:BB180)</f>
        <v>99.999999999999972</v>
      </c>
      <c r="BC181" s="206">
        <f ca="1">100*AN181/AK181</f>
        <v>0</v>
      </c>
      <c r="BD181" s="206"/>
      <c r="BE181" s="206">
        <f t="shared" ca="1" si="51"/>
        <v>0</v>
      </c>
      <c r="BF181" s="207"/>
      <c r="BG181" s="206">
        <f t="shared" si="51"/>
        <v>99.999999999999986</v>
      </c>
      <c r="BH181" s="208">
        <f ca="1">100*AT181/M181</f>
        <v>0</v>
      </c>
      <c r="BI181" s="208"/>
      <c r="BJ181" s="206">
        <f ca="1">SUM(BJ8:BJ180)</f>
        <v>0</v>
      </c>
      <c r="BK181" s="207"/>
      <c r="BL181" s="197"/>
      <c r="BM181" s="199"/>
      <c r="BN181" s="209" t="e">
        <f ca="1">SUM(BN8:BN180)</f>
        <v>#N/A</v>
      </c>
      <c r="BO181" s="199"/>
      <c r="BP181" s="209" t="e">
        <f ca="1">SUM(BP8:BP180)</f>
        <v>#N/A</v>
      </c>
      <c r="BQ181" s="90"/>
      <c r="BR181" s="90"/>
      <c r="BS181" s="90"/>
      <c r="BT181" s="90"/>
      <c r="BU181" s="90"/>
      <c r="BV181" s="90"/>
      <c r="BW181" s="90"/>
      <c r="BX181" s="90"/>
    </row>
    <row r="182" spans="1:76" x14ac:dyDescent="0.2">
      <c r="A182" s="67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0</v>
      </c>
      <c r="U184" s="41">
        <f t="shared" ref="U184:U193" ca="1" si="52">100*Q184/N184</f>
        <v>0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TRANSPOSE(Q1Shock!N180:P180)</f>
        <v>0</v>
      </c>
      <c r="U185" s="41">
        <f t="shared" ca="1" si="52"/>
        <v>0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52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0</v>
      </c>
      <c r="U187" s="41">
        <f t="shared" ca="1" si="52"/>
        <v>0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52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Q1Shock!Q180</f>
        <v>0</v>
      </c>
      <c r="U189" s="41">
        <f t="shared" ca="1" si="52"/>
        <v>0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0</v>
      </c>
      <c r="U190" s="41">
        <f t="shared" ca="1" si="52"/>
        <v>0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0</v>
      </c>
      <c r="U191" s="41">
        <f t="shared" ca="1" si="52"/>
        <v>0</v>
      </c>
      <c r="Z191" s="42"/>
      <c r="AA191" s="42"/>
      <c r="AB191" s="42"/>
    </row>
    <row r="192" spans="1:76" x14ac:dyDescent="0.2">
      <c r="A192" s="13"/>
      <c r="B192" s="13" t="s">
        <v>757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29">
        <f>N192/N191%</f>
        <v>-4.5930562617551383</v>
      </c>
      <c r="Q192" s="6">
        <f ca="1">Q189-Q190</f>
        <v>0</v>
      </c>
      <c r="U192" s="228">
        <f ca="1">(N192+Q192)/(N191+Q191)%</f>
        <v>-4.5930562617551383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0</v>
      </c>
      <c r="U193" s="41">
        <f t="shared" ca="1" si="52"/>
        <v>0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53">N176</f>
        <v>186441.53404048242</v>
      </c>
      <c r="Q194" s="40">
        <f t="shared" ref="Q194:Q196" ca="1" si="54">Q176</f>
        <v>0</v>
      </c>
      <c r="U194" s="41">
        <f t="shared" ref="U194:U196" ca="1" si="55">100*Q194/N194</f>
        <v>0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53"/>
        <v>481024.87341683905</v>
      </c>
      <c r="Q195" s="40">
        <f t="shared" ca="1" si="54"/>
        <v>0</v>
      </c>
      <c r="U195" s="41">
        <f t="shared" ca="1" si="55"/>
        <v>0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53"/>
        <v>1146950.6898111301</v>
      </c>
      <c r="Q196" s="40">
        <f t="shared" ca="1" si="54"/>
        <v>0</v>
      </c>
      <c r="U196" s="41">
        <f t="shared" ca="1" si="55"/>
        <v>0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0</v>
      </c>
      <c r="U197" s="41">
        <f ca="1">100*Q197/N197</f>
        <v>0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0</v>
      </c>
      <c r="U198" s="41">
        <f ca="1">100*Q198/N198</f>
        <v>0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0</v>
      </c>
      <c r="U199" s="41">
        <f ca="1">100*Q199/N199</f>
        <v>0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0</v>
      </c>
      <c r="U200" s="41">
        <f t="shared" ref="U200:U203" ca="1" si="56">100*Q200/N200</f>
        <v>0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0</v>
      </c>
      <c r="U201" s="41">
        <f t="shared" ca="1" si="56"/>
        <v>0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0</v>
      </c>
      <c r="U202" s="41">
        <f t="shared" ca="1" si="56"/>
        <v>0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0</v>
      </c>
      <c r="U203" s="41">
        <f t="shared" ca="1" si="56"/>
        <v>0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0</v>
      </c>
      <c r="U204" s="41">
        <f t="shared" ref="U204" ca="1" si="57">100*Q204/N204</f>
        <v>0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6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0</v>
      </c>
      <c r="U206" s="41">
        <f ca="1">100*Q206/N206</f>
        <v>0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0</v>
      </c>
      <c r="U207" s="41">
        <f ca="1">100*Q207/N207</f>
        <v>0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0</v>
      </c>
      <c r="R208" s="40"/>
      <c r="S208" s="40"/>
      <c r="T208" s="43"/>
      <c r="U208" s="41">
        <f t="shared" ref="U208:U221" ca="1" si="58">100*Q208/N208</f>
        <v>0</v>
      </c>
      <c r="V208" s="44"/>
      <c r="W208" s="45"/>
      <c r="X208" s="45"/>
      <c r="Y208" s="40"/>
      <c r="Z208" s="42"/>
      <c r="AA208" s="42"/>
      <c r="AB208" s="42"/>
    </row>
    <row r="209" spans="1:140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0</v>
      </c>
      <c r="R209" s="40"/>
      <c r="S209" s="40"/>
      <c r="T209" s="43"/>
      <c r="U209" s="41">
        <f t="shared" ca="1" si="58"/>
        <v>0</v>
      </c>
      <c r="V209" s="44"/>
      <c r="W209" s="45"/>
      <c r="X209" s="45"/>
      <c r="Y209" s="40"/>
      <c r="Z209" s="42"/>
      <c r="AA209" s="42"/>
      <c r="AB209" s="42"/>
    </row>
    <row r="210" spans="1:140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0</v>
      </c>
      <c r="R210" s="40"/>
      <c r="S210" s="40"/>
      <c r="T210" s="43"/>
      <c r="U210" s="41">
        <f t="shared" ca="1" si="58"/>
        <v>0</v>
      </c>
      <c r="V210" s="44"/>
      <c r="W210" s="45"/>
      <c r="X210" s="45"/>
      <c r="Y210" s="40"/>
      <c r="Z210" s="42"/>
      <c r="AA210" s="42"/>
      <c r="AB210" s="42"/>
    </row>
    <row r="211" spans="1:140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0</v>
      </c>
      <c r="R211" s="40"/>
      <c r="S211" s="40"/>
      <c r="T211" s="43"/>
      <c r="U211" s="41">
        <f t="shared" ca="1" si="58"/>
        <v>0</v>
      </c>
      <c r="V211" s="44"/>
      <c r="W211" s="45"/>
      <c r="X211" s="45"/>
      <c r="Y211" s="40"/>
      <c r="Z211" s="42"/>
      <c r="AA211" s="42"/>
      <c r="AB211" s="42"/>
    </row>
    <row r="212" spans="1:140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0</v>
      </c>
      <c r="R212" s="40"/>
      <c r="S212" s="40"/>
      <c r="T212" s="43"/>
      <c r="U212" s="41">
        <f t="shared" ca="1" si="58"/>
        <v>0</v>
      </c>
      <c r="V212" s="44"/>
      <c r="W212" s="45"/>
      <c r="X212" s="45"/>
      <c r="Y212" s="40"/>
      <c r="Z212" s="42"/>
      <c r="AA212" s="42"/>
      <c r="AB212" s="42"/>
    </row>
    <row r="213" spans="1:140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0</v>
      </c>
      <c r="R213" s="40"/>
      <c r="S213" s="40"/>
      <c r="T213" s="43"/>
      <c r="U213" s="41">
        <f t="shared" ca="1" si="58"/>
        <v>0</v>
      </c>
      <c r="V213" s="44"/>
      <c r="W213" s="45"/>
      <c r="X213" s="45"/>
      <c r="Y213" s="40"/>
      <c r="Z213" s="42"/>
      <c r="AA213" s="42"/>
      <c r="AB213" s="42"/>
    </row>
    <row r="214" spans="1:140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0</v>
      </c>
      <c r="R214" s="40"/>
      <c r="S214" s="40"/>
      <c r="T214" s="43"/>
      <c r="U214" s="41">
        <f t="shared" ca="1" si="58"/>
        <v>0</v>
      </c>
      <c r="V214" s="44"/>
      <c r="W214" s="45"/>
      <c r="X214" s="45"/>
      <c r="Y214" s="40"/>
      <c r="Z214" s="42"/>
      <c r="AA214" s="42"/>
      <c r="AB214" s="42"/>
    </row>
    <row r="215" spans="1:140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0</v>
      </c>
      <c r="R215" s="40"/>
      <c r="S215" s="40"/>
      <c r="T215" s="43"/>
      <c r="U215" s="41">
        <f t="shared" ca="1" si="58"/>
        <v>0</v>
      </c>
      <c r="V215" s="44"/>
      <c r="W215" s="45"/>
      <c r="X215" s="45"/>
      <c r="Y215" s="40"/>
      <c r="Z215" s="42"/>
      <c r="AA215" s="42"/>
      <c r="AB215" s="42"/>
    </row>
    <row r="216" spans="1:140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0</v>
      </c>
      <c r="R216" s="40"/>
      <c r="S216" s="40"/>
      <c r="T216" s="43"/>
      <c r="U216" s="41">
        <f t="shared" ca="1" si="58"/>
        <v>0</v>
      </c>
      <c r="V216" s="44"/>
      <c r="W216" s="45"/>
      <c r="X216" s="45"/>
      <c r="Y216" s="40"/>
      <c r="Z216" s="42"/>
      <c r="AA216" s="42"/>
      <c r="AB216" s="42"/>
    </row>
    <row r="217" spans="1:140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0</v>
      </c>
      <c r="R217" s="40"/>
      <c r="S217" s="40"/>
      <c r="T217" s="43"/>
      <c r="U217" s="41">
        <f t="shared" ca="1" si="58"/>
        <v>0</v>
      </c>
      <c r="V217" s="44"/>
      <c r="W217" s="45"/>
      <c r="X217" s="45"/>
      <c r="Y217" s="40"/>
      <c r="Z217" s="42"/>
      <c r="AA217" s="42"/>
      <c r="AB217" s="42"/>
    </row>
    <row r="218" spans="1:140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0</v>
      </c>
      <c r="R218" s="40"/>
      <c r="S218" s="40"/>
      <c r="T218" s="43"/>
      <c r="U218" s="41">
        <f t="shared" ca="1" si="58"/>
        <v>0</v>
      </c>
      <c r="V218" s="44"/>
      <c r="W218" s="45"/>
      <c r="X218" s="45"/>
      <c r="Y218" s="40"/>
      <c r="Z218" s="42"/>
      <c r="AA218" s="42"/>
      <c r="AB218" s="42"/>
    </row>
    <row r="219" spans="1:140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0</v>
      </c>
      <c r="R219" s="40"/>
      <c r="S219" s="40"/>
      <c r="T219" s="43"/>
      <c r="U219" s="41">
        <f t="shared" ca="1" si="58"/>
        <v>0</v>
      </c>
      <c r="V219" s="44"/>
      <c r="W219" s="45"/>
      <c r="X219" s="45"/>
      <c r="Y219" s="40"/>
      <c r="Z219" s="42"/>
      <c r="AA219" s="42"/>
      <c r="AB219" s="42"/>
    </row>
    <row r="220" spans="1:140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0</v>
      </c>
      <c r="R220" s="40"/>
      <c r="S220" s="40"/>
      <c r="T220" s="43"/>
      <c r="U220" s="41">
        <f t="shared" ca="1" si="58"/>
        <v>0</v>
      </c>
      <c r="V220" s="44"/>
      <c r="W220" s="45"/>
      <c r="X220" s="45"/>
      <c r="Y220" s="40"/>
      <c r="Z220" s="42"/>
      <c r="AA220" s="42"/>
      <c r="AB220" s="42"/>
    </row>
    <row r="221" spans="1:140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0</v>
      </c>
      <c r="R221" s="40"/>
      <c r="S221" s="40"/>
      <c r="T221" s="43"/>
      <c r="U221" s="41">
        <f t="shared" ca="1" si="58"/>
        <v>0</v>
      </c>
      <c r="V221" s="44"/>
      <c r="W221" s="45"/>
      <c r="X221" s="45"/>
      <c r="Y221" s="40"/>
      <c r="Z221" s="42"/>
      <c r="AA221" s="42"/>
      <c r="AB221" s="42"/>
    </row>
    <row r="222" spans="1:140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0</v>
      </c>
      <c r="R222" s="6"/>
      <c r="S222" s="6"/>
      <c r="T222" s="6"/>
      <c r="U222" s="41">
        <f t="shared" ref="U222:U230" ca="1" si="59">100*Q222/N222</f>
        <v>0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</row>
    <row r="223" spans="1:140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0</v>
      </c>
      <c r="U223" s="41">
        <f t="shared" ca="1" si="59"/>
        <v>0</v>
      </c>
      <c r="Z223" s="42"/>
      <c r="AA223" s="42"/>
      <c r="AB223" s="42"/>
    </row>
    <row r="224" spans="1:140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0</v>
      </c>
      <c r="U224" s="41">
        <f t="shared" ca="1" si="59"/>
        <v>0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0</v>
      </c>
      <c r="U225" s="41">
        <f t="shared" ca="1" si="59"/>
        <v>0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0</v>
      </c>
      <c r="U226" s="41">
        <f t="shared" ca="1" si="59"/>
        <v>0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0</v>
      </c>
      <c r="U227" s="41">
        <f t="shared" ca="1" si="59"/>
        <v>0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0</v>
      </c>
      <c r="U228" s="41">
        <f t="shared" ca="1" si="59"/>
        <v>0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0</v>
      </c>
      <c r="U229" s="41">
        <f t="shared" ca="1" si="59"/>
        <v>0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0</v>
      </c>
      <c r="U230" s="41">
        <f t="shared" ca="1" si="59"/>
        <v>0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0</v>
      </c>
      <c r="U231" s="41">
        <f t="shared" ref="U231:U240" ca="1" si="60">100*Q231/N231</f>
        <v>0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0</v>
      </c>
      <c r="U232" s="41">
        <f t="shared" ca="1" si="60"/>
        <v>0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0</v>
      </c>
      <c r="U233" s="41">
        <f t="shared" ca="1" si="60"/>
        <v>0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0</v>
      </c>
      <c r="U234" s="41">
        <f t="shared" ca="1" si="60"/>
        <v>0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0</v>
      </c>
      <c r="U235" s="41">
        <f t="shared" ca="1" si="60"/>
        <v>0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0</v>
      </c>
      <c r="U236" s="41">
        <f t="shared" ca="1" si="60"/>
        <v>0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0</v>
      </c>
      <c r="U237" s="41">
        <f t="shared" ca="1" si="60"/>
        <v>0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0</v>
      </c>
      <c r="U238" s="41">
        <f t="shared" ca="1" si="60"/>
        <v>0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0</v>
      </c>
      <c r="U239" s="41">
        <f t="shared" ca="1" si="60"/>
        <v>0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0</v>
      </c>
      <c r="U240" s="41">
        <f t="shared" ca="1" si="60"/>
        <v>0</v>
      </c>
      <c r="X240" s="6"/>
      <c r="Y240" s="6"/>
      <c r="Z240" s="42"/>
    </row>
  </sheetData>
  <conditionalFormatting sqref="P8:P180 W174:X181 R8:R181 W205:X224 P205:P224 R205:R224 W185:X203 P185:P191 R185:R191 R193:R203 P193:P203">
    <cfRule type="cellIs" dxfId="513" priority="10" operator="notEqual">
      <formula>0</formula>
    </cfRule>
  </conditionalFormatting>
  <conditionalFormatting sqref="O8:O181 O205:O224 O185:O191 O193:O203">
    <cfRule type="cellIs" dxfId="512" priority="9" operator="equal">
      <formula>1</formula>
    </cfRule>
  </conditionalFormatting>
  <conditionalFormatting sqref="Y181">
    <cfRule type="cellIs" dxfId="511" priority="3" operator="notEqual">
      <formula>0</formula>
    </cfRule>
  </conditionalFormatting>
  <conditionalFormatting sqref="P192 R192">
    <cfRule type="cellIs" dxfId="510" priority="2" operator="notEqual">
      <formula>0</formula>
    </cfRule>
  </conditionalFormatting>
  <conditionalFormatting sqref="O192">
    <cfRule type="cellIs" dxfId="509" priority="1" operator="equal">
      <formula>1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10CE1-447F-47EB-9661-0F34CA4DD779}">
  <sheetPr>
    <tabColor rgb="FF00B0F0"/>
  </sheetPr>
  <dimension ref="A1:BJ218"/>
  <sheetViews>
    <sheetView zoomScale="85" zoomScaleNormal="85" workbookViewId="0">
      <pane xSplit="17" ySplit="13" topLeftCell="R14" activePane="bottomRight" state="frozen"/>
      <selection pane="topRight" activeCell="R1" sqref="R1"/>
      <selection pane="bottomLeft" activeCell="A14" sqref="A14"/>
      <selection pane="bottomRight" activeCell="V91" sqref="V91"/>
    </sheetView>
  </sheetViews>
  <sheetFormatPr defaultRowHeight="12.75" x14ac:dyDescent="0.2"/>
  <cols>
    <col min="1" max="1" width="9.140625" style="2"/>
    <col min="2" max="2" width="18.7109375" style="2" bestFit="1" customWidth="1"/>
    <col min="3" max="3" width="3.42578125" style="2" customWidth="1"/>
    <col min="4" max="4" width="4.7109375" style="2" customWidth="1"/>
    <col min="5" max="5" width="5.5703125" style="2" bestFit="1" customWidth="1"/>
    <col min="6" max="15" width="4.7109375" style="2" customWidth="1"/>
    <col min="16" max="17" width="5.7109375" style="2" customWidth="1"/>
    <col min="18" max="44" width="4.7109375" style="2" customWidth="1"/>
    <col min="45" max="45" width="9.140625" style="2"/>
    <col min="46" max="46" width="5.85546875" style="2" bestFit="1" customWidth="1"/>
    <col min="47" max="47" width="5" style="2" bestFit="1" customWidth="1"/>
    <col min="48" max="48" width="4.7109375" style="2" bestFit="1" customWidth="1"/>
    <col min="49" max="49" width="3.5703125" style="2" bestFit="1" customWidth="1"/>
    <col min="50" max="50" width="4.7109375" style="2" bestFit="1" customWidth="1"/>
    <col min="51" max="51" width="9.140625" style="2"/>
    <col min="52" max="52" width="7" style="2" customWidth="1"/>
    <col min="53" max="56" width="3.5703125" style="2" customWidth="1"/>
    <col min="57" max="57" width="7" style="2" customWidth="1"/>
    <col min="58" max="58" width="9.140625" style="2"/>
    <col min="59" max="62" width="3.5703125" style="2" customWidth="1"/>
    <col min="63" max="16384" width="9.140625" style="2"/>
  </cols>
  <sheetData>
    <row r="1" spans="1:62" x14ac:dyDescent="0.2">
      <c r="D1" s="274" t="s">
        <v>735</v>
      </c>
      <c r="E1" s="275"/>
      <c r="F1" s="275"/>
      <c r="G1" s="275"/>
      <c r="H1" s="276"/>
      <c r="J1" s="274" t="s">
        <v>736</v>
      </c>
      <c r="K1" s="275"/>
      <c r="L1" s="275"/>
      <c r="M1" s="275"/>
      <c r="N1" s="276"/>
      <c r="P1" s="277" t="s">
        <v>737</v>
      </c>
      <c r="Q1" s="277"/>
      <c r="R1" s="277"/>
      <c r="S1" s="277"/>
      <c r="T1" s="277"/>
    </row>
    <row r="2" spans="1:62" ht="15.75" customHeight="1" x14ac:dyDescent="0.2">
      <c r="D2" s="284" t="s">
        <v>715</v>
      </c>
      <c r="E2" s="285"/>
      <c r="F2" s="285"/>
      <c r="G2" s="285"/>
      <c r="H2" s="286"/>
      <c r="J2" s="287" t="s">
        <v>720</v>
      </c>
      <c r="K2" s="288"/>
      <c r="L2" s="288"/>
      <c r="M2" s="288"/>
      <c r="N2" s="289"/>
      <c r="P2" s="293" t="s">
        <v>731</v>
      </c>
      <c r="Q2" s="294"/>
      <c r="R2" s="297" t="s">
        <v>725</v>
      </c>
      <c r="S2" s="298"/>
      <c r="T2" s="299"/>
      <c r="V2" s="278" t="s">
        <v>722</v>
      </c>
      <c r="W2" s="279"/>
      <c r="X2" s="279"/>
      <c r="Y2" s="279"/>
      <c r="Z2" s="280"/>
      <c r="AB2" s="268" t="s">
        <v>729</v>
      </c>
      <c r="AC2" s="269"/>
      <c r="AD2" s="269"/>
      <c r="AE2" s="269"/>
      <c r="AF2" s="270"/>
      <c r="AH2" s="278" t="s">
        <v>730</v>
      </c>
      <c r="AI2" s="279"/>
      <c r="AJ2" s="279"/>
      <c r="AK2" s="279"/>
      <c r="AL2" s="280"/>
      <c r="AN2" s="268" t="s">
        <v>738</v>
      </c>
      <c r="AO2" s="269"/>
      <c r="AP2" s="269"/>
      <c r="AQ2" s="269"/>
      <c r="AR2" s="270"/>
      <c r="AT2" s="268" t="s">
        <v>766</v>
      </c>
      <c r="AU2" s="269"/>
      <c r="AV2" s="269"/>
      <c r="AW2" s="269"/>
      <c r="AX2" s="270"/>
      <c r="AZ2" s="318" t="s">
        <v>758</v>
      </c>
      <c r="BA2" s="319"/>
      <c r="BB2" s="319"/>
      <c r="BC2" s="319"/>
      <c r="BD2" s="320"/>
      <c r="BF2" s="318" t="s">
        <v>759</v>
      </c>
      <c r="BG2" s="319"/>
      <c r="BH2" s="319"/>
      <c r="BI2" s="319"/>
      <c r="BJ2" s="320"/>
    </row>
    <row r="3" spans="1:62" ht="15.75" customHeight="1" x14ac:dyDescent="0.2">
      <c r="A3" s="267" t="s">
        <v>810</v>
      </c>
      <c r="B3" s="267"/>
      <c r="D3" s="126"/>
      <c r="E3" s="127" t="s">
        <v>591</v>
      </c>
      <c r="F3" s="127" t="s">
        <v>554</v>
      </c>
      <c r="G3" s="127" t="s">
        <v>592</v>
      </c>
      <c r="H3" s="128" t="s">
        <v>593</v>
      </c>
      <c r="J3" s="290"/>
      <c r="K3" s="291"/>
      <c r="L3" s="291"/>
      <c r="M3" s="291"/>
      <c r="N3" s="292"/>
      <c r="P3" s="295"/>
      <c r="Q3" s="296"/>
      <c r="R3" s="300"/>
      <c r="S3" s="301"/>
      <c r="T3" s="302"/>
      <c r="V3" s="281"/>
      <c r="W3" s="282"/>
      <c r="X3" s="282"/>
      <c r="Y3" s="282"/>
      <c r="Z3" s="283"/>
      <c r="AB3" s="271"/>
      <c r="AC3" s="272"/>
      <c r="AD3" s="272"/>
      <c r="AE3" s="272"/>
      <c r="AF3" s="273"/>
      <c r="AH3" s="281"/>
      <c r="AI3" s="282"/>
      <c r="AJ3" s="282"/>
      <c r="AK3" s="282"/>
      <c r="AL3" s="283"/>
      <c r="AN3" s="271"/>
      <c r="AO3" s="272"/>
      <c r="AP3" s="272"/>
      <c r="AQ3" s="272"/>
      <c r="AR3" s="273"/>
      <c r="AT3" s="271"/>
      <c r="AU3" s="330"/>
      <c r="AV3" s="330"/>
      <c r="AW3" s="330"/>
      <c r="AX3" s="273"/>
      <c r="AZ3" s="321"/>
      <c r="BA3" s="322"/>
      <c r="BB3" s="322"/>
      <c r="BC3" s="322"/>
      <c r="BD3" s="323"/>
      <c r="BF3" s="321"/>
      <c r="BG3" s="322"/>
      <c r="BH3" s="322"/>
      <c r="BI3" s="322"/>
      <c r="BJ3" s="323"/>
    </row>
    <row r="4" spans="1:62" ht="15.75" customHeight="1" x14ac:dyDescent="0.2">
      <c r="A4" s="267"/>
      <c r="B4" s="267"/>
      <c r="D4" s="126"/>
      <c r="E4" s="129"/>
      <c r="F4" s="129"/>
      <c r="G4" s="129"/>
      <c r="H4" s="130"/>
      <c r="J4" s="290"/>
      <c r="K4" s="291"/>
      <c r="L4" s="291"/>
      <c r="M4" s="291"/>
      <c r="N4" s="292"/>
      <c r="P4" s="295"/>
      <c r="Q4" s="296"/>
      <c r="R4" s="303"/>
      <c r="S4" s="304"/>
      <c r="T4" s="305"/>
      <c r="V4" s="281"/>
      <c r="W4" s="282"/>
      <c r="X4" s="282"/>
      <c r="Y4" s="282"/>
      <c r="Z4" s="283"/>
      <c r="AB4" s="271"/>
      <c r="AC4" s="272"/>
      <c r="AD4" s="272"/>
      <c r="AE4" s="272"/>
      <c r="AF4" s="273"/>
      <c r="AH4" s="281"/>
      <c r="AI4" s="282"/>
      <c r="AJ4" s="282"/>
      <c r="AK4" s="282"/>
      <c r="AL4" s="283"/>
      <c r="AN4" s="271"/>
      <c r="AO4" s="272"/>
      <c r="AP4" s="272"/>
      <c r="AQ4" s="272"/>
      <c r="AR4" s="273"/>
      <c r="AT4" s="271"/>
      <c r="AU4" s="330"/>
      <c r="AV4" s="330"/>
      <c r="AW4" s="330"/>
      <c r="AX4" s="273"/>
      <c r="AZ4" s="321"/>
      <c r="BA4" s="322"/>
      <c r="BB4" s="322"/>
      <c r="BC4" s="322"/>
      <c r="BD4" s="323"/>
      <c r="BF4" s="321"/>
      <c r="BG4" s="322"/>
      <c r="BH4" s="322"/>
      <c r="BI4" s="322"/>
      <c r="BJ4" s="323"/>
    </row>
    <row r="5" spans="1:62" x14ac:dyDescent="0.2">
      <c r="A5" s="139" t="s">
        <v>721</v>
      </c>
      <c r="B5" s="139" t="s">
        <v>711</v>
      </c>
      <c r="D5" s="306" t="s">
        <v>573</v>
      </c>
      <c r="E5" s="307"/>
      <c r="F5" s="307"/>
      <c r="G5" s="307"/>
      <c r="H5" s="308"/>
      <c r="J5" s="309" t="s">
        <v>573</v>
      </c>
      <c r="K5" s="310"/>
      <c r="L5" s="310"/>
      <c r="M5" s="310"/>
      <c r="N5" s="311"/>
      <c r="O5" s="34"/>
      <c r="P5" s="306" t="s">
        <v>573</v>
      </c>
      <c r="Q5" s="307"/>
      <c r="R5" s="307"/>
      <c r="S5" s="307"/>
      <c r="T5" s="308"/>
      <c r="U5" s="34"/>
      <c r="V5" s="315" t="s">
        <v>573</v>
      </c>
      <c r="W5" s="316"/>
      <c r="X5" s="316"/>
      <c r="Y5" s="316"/>
      <c r="Z5" s="317"/>
      <c r="AB5" s="312" t="s">
        <v>573</v>
      </c>
      <c r="AC5" s="313"/>
      <c r="AD5" s="313"/>
      <c r="AE5" s="313"/>
      <c r="AF5" s="314"/>
      <c r="AH5" s="315" t="s">
        <v>573</v>
      </c>
      <c r="AI5" s="316"/>
      <c r="AJ5" s="316"/>
      <c r="AK5" s="316"/>
      <c r="AL5" s="317"/>
      <c r="AN5" s="306" t="s">
        <v>573</v>
      </c>
      <c r="AO5" s="307"/>
      <c r="AP5" s="307"/>
      <c r="AQ5" s="307"/>
      <c r="AR5" s="308"/>
      <c r="AT5" s="306" t="s">
        <v>573</v>
      </c>
      <c r="AU5" s="336"/>
      <c r="AV5" s="336"/>
      <c r="AW5" s="336"/>
      <c r="AX5" s="308"/>
      <c r="AZ5" s="327" t="s">
        <v>573</v>
      </c>
      <c r="BA5" s="328"/>
      <c r="BB5" s="328"/>
      <c r="BC5" s="328"/>
      <c r="BD5" s="329"/>
      <c r="BF5" s="327" t="s">
        <v>573</v>
      </c>
      <c r="BG5" s="328"/>
      <c r="BH5" s="328"/>
      <c r="BI5" s="328"/>
      <c r="BJ5" s="329"/>
    </row>
    <row r="6" spans="1:62" s="131" customFormat="1" x14ac:dyDescent="0.2">
      <c r="A6" s="140" t="s">
        <v>723</v>
      </c>
      <c r="B6" s="140" t="s">
        <v>727</v>
      </c>
      <c r="D6" s="132"/>
      <c r="E6" s="133" t="s">
        <v>716</v>
      </c>
      <c r="F6" s="133" t="s">
        <v>717</v>
      </c>
      <c r="G6" s="133" t="s">
        <v>718</v>
      </c>
      <c r="H6" s="134" t="s">
        <v>719</v>
      </c>
      <c r="J6" s="135"/>
      <c r="K6" s="136" t="s">
        <v>716</v>
      </c>
      <c r="L6" s="136" t="s">
        <v>717</v>
      </c>
      <c r="M6" s="136" t="s">
        <v>718</v>
      </c>
      <c r="N6" s="137" t="s">
        <v>719</v>
      </c>
      <c r="O6" s="138"/>
      <c r="P6" s="132"/>
      <c r="Q6" s="133" t="s">
        <v>716</v>
      </c>
      <c r="R6" s="133" t="s">
        <v>717</v>
      </c>
      <c r="S6" s="133" t="s">
        <v>718</v>
      </c>
      <c r="T6" s="134" t="s">
        <v>719</v>
      </c>
      <c r="U6" s="138"/>
      <c r="V6" s="135"/>
      <c r="W6" s="136" t="s">
        <v>716</v>
      </c>
      <c r="X6" s="136" t="s">
        <v>717</v>
      </c>
      <c r="Y6" s="136" t="s">
        <v>718</v>
      </c>
      <c r="Z6" s="137" t="s">
        <v>719</v>
      </c>
      <c r="AB6" s="132"/>
      <c r="AC6" s="133" t="s">
        <v>716</v>
      </c>
      <c r="AD6" s="133" t="s">
        <v>717</v>
      </c>
      <c r="AE6" s="133" t="s">
        <v>718</v>
      </c>
      <c r="AF6" s="134" t="s">
        <v>719</v>
      </c>
      <c r="AH6" s="135"/>
      <c r="AI6" s="136" t="s">
        <v>716</v>
      </c>
      <c r="AJ6" s="136" t="s">
        <v>717</v>
      </c>
      <c r="AK6" s="136" t="s">
        <v>718</v>
      </c>
      <c r="AL6" s="137" t="s">
        <v>719</v>
      </c>
      <c r="AN6" s="132"/>
      <c r="AO6" s="133" t="s">
        <v>716</v>
      </c>
      <c r="AP6" s="133" t="s">
        <v>717</v>
      </c>
      <c r="AQ6" s="133" t="s">
        <v>718</v>
      </c>
      <c r="AR6" s="134" t="s">
        <v>719</v>
      </c>
      <c r="AT6" s="132"/>
      <c r="AU6" s="133" t="s">
        <v>716</v>
      </c>
      <c r="AV6" s="133" t="s">
        <v>717</v>
      </c>
      <c r="AW6" s="133" t="s">
        <v>718</v>
      </c>
      <c r="AX6" s="134" t="s">
        <v>719</v>
      </c>
      <c r="AZ6" s="235"/>
      <c r="BA6" s="236" t="s">
        <v>716</v>
      </c>
      <c r="BB6" s="236" t="s">
        <v>717</v>
      </c>
      <c r="BC6" s="236" t="s">
        <v>718</v>
      </c>
      <c r="BD6" s="237" t="s">
        <v>719</v>
      </c>
      <c r="BF6" s="235"/>
      <c r="BG6" s="236" t="s">
        <v>716</v>
      </c>
      <c r="BH6" s="236" t="s">
        <v>717</v>
      </c>
      <c r="BI6" s="236" t="s">
        <v>718</v>
      </c>
      <c r="BJ6" s="237" t="s">
        <v>719</v>
      </c>
    </row>
    <row r="7" spans="1:62" x14ac:dyDescent="0.2">
      <c r="A7" s="139" t="s">
        <v>724</v>
      </c>
      <c r="B7" s="139" t="s">
        <v>728</v>
      </c>
      <c r="D7" s="178" t="s">
        <v>55</v>
      </c>
      <c r="E7" s="244">
        <f ca="1">IF(K7*Q7*E$112&lt;'Summary Results'!M$2,'Summary Results'!M$2/E$112,K7*Q7)</f>
        <v>-5</v>
      </c>
      <c r="F7" s="244">
        <f ca="1">IF(L7*R7*F$112&lt;'Summary Results'!N$2,'Summary Results'!N$2/F$112,L7*R7)</f>
        <v>-65</v>
      </c>
      <c r="G7" s="244">
        <f ca="1">IF(M7*S7*G$112&lt;'Summary Results'!O$2,'Summary Results'!O$2/G$112,M7*S7)</f>
        <v>0</v>
      </c>
      <c r="H7" s="180">
        <f ca="1">IF(N7*T7*H$112&lt;'Summary Results'!P$2,'Summary Results'!P$2/H$112,N7*T7)</f>
        <v>-40</v>
      </c>
      <c r="I7" s="42"/>
      <c r="J7" s="175" t="s">
        <v>55</v>
      </c>
      <c r="K7" s="176">
        <f ca="1">IF(Q7&gt;0,IF(E$112&lt;&gt;0,1/E$112,1),1)</f>
        <v>1</v>
      </c>
      <c r="L7" s="176">
        <f t="shared" ref="L7:L70" ca="1" si="0">IF(R7&gt;0,IF(F$112&lt;&gt;0,1/F$112,1),1)</f>
        <v>1</v>
      </c>
      <c r="M7" s="176">
        <f t="shared" ref="M7:M70" ca="1" si="1">IF(S7&gt;0,IF(G$112&lt;&gt;0,1/G$112,1),1)</f>
        <v>1</v>
      </c>
      <c r="N7" s="177">
        <f t="shared" ref="N7:N70" ca="1" si="2">IF(T7&gt;0,IF(H$112&lt;&gt;0,1/H$112,1),1)</f>
        <v>1</v>
      </c>
      <c r="O7" s="42"/>
      <c r="P7" s="178" t="s">
        <v>55</v>
      </c>
      <c r="Q7" s="179">
        <f t="array" aca="1" ref="Q7:T110" ca="1">INDIRECT(R2,)</f>
        <v>-5</v>
      </c>
      <c r="R7" s="179">
        <f ca="1"/>
        <v>-65</v>
      </c>
      <c r="S7" s="179">
        <f ca="1"/>
        <v>0</v>
      </c>
      <c r="T7" s="180">
        <f ca="1"/>
        <v>-40</v>
      </c>
      <c r="U7" s="42"/>
      <c r="V7" s="175" t="s">
        <v>55</v>
      </c>
      <c r="W7" s="181">
        <v>-5</v>
      </c>
      <c r="X7" s="182"/>
      <c r="Y7" s="182"/>
      <c r="Z7" s="183"/>
      <c r="AA7" s="42"/>
      <c r="AB7" s="178" t="s">
        <v>55</v>
      </c>
      <c r="AC7" s="179">
        <v>-5</v>
      </c>
      <c r="AD7" s="184"/>
      <c r="AE7" s="184"/>
      <c r="AF7" s="185"/>
      <c r="AG7" s="42"/>
      <c r="AH7" s="175" t="s">
        <v>55</v>
      </c>
      <c r="AI7" s="181">
        <v>-5</v>
      </c>
      <c r="AJ7" s="182"/>
      <c r="AK7" s="182"/>
      <c r="AL7" s="183">
        <v>-40</v>
      </c>
      <c r="AM7" s="42"/>
      <c r="AN7" s="178" t="s">
        <v>55</v>
      </c>
      <c r="AO7" s="179">
        <v>-5</v>
      </c>
      <c r="AP7" s="179">
        <v>-65</v>
      </c>
      <c r="AQ7" s="179"/>
      <c r="AR7" s="180">
        <v>-40</v>
      </c>
      <c r="AT7" s="178" t="s">
        <v>55</v>
      </c>
      <c r="AU7" s="244">
        <f>VLOOKUP($AT7,[1]Scn1!Scn1_Q2_LR,MATCH(AU$6,[1]!Scn_CH,0),0)</f>
        <v>-5</v>
      </c>
      <c r="AV7" s="244">
        <f>VLOOKUP($AT7,[1]Scn1!Scn1_Q2_LR,MATCH(AV$6,[1]!Scn_CH,0),0)</f>
        <v>-65</v>
      </c>
      <c r="AW7" s="244">
        <f>VLOOKUP($AT7,[1]Scn1!Scn1_Q2_LR,MATCH(AW$6,[1]!Scn_CH,0),0)</f>
        <v>0</v>
      </c>
      <c r="AX7" s="180">
        <f>VLOOKUP($AT7,[1]Scn1!Scn1_Q2_LR,MATCH(AX$6,[1]!Scn_CH,0),0)</f>
        <v>-40</v>
      </c>
      <c r="AZ7" s="238" t="s">
        <v>55</v>
      </c>
      <c r="BA7" s="239"/>
      <c r="BB7" s="239"/>
      <c r="BC7" s="239"/>
      <c r="BD7" s="240"/>
      <c r="BF7" s="238" t="s">
        <v>55</v>
      </c>
      <c r="BG7" s="239"/>
      <c r="BH7" s="239"/>
      <c r="BI7" s="239"/>
      <c r="BJ7" s="240"/>
    </row>
    <row r="8" spans="1:62" x14ac:dyDescent="0.2">
      <c r="A8" s="139" t="s">
        <v>725</v>
      </c>
      <c r="B8" s="139" t="s">
        <v>752</v>
      </c>
      <c r="D8" s="178" t="s">
        <v>412</v>
      </c>
      <c r="E8" s="244">
        <f ca="1">IF(K8*Q8*E$112&lt;'Summary Results'!M$2,'Summary Results'!M$2/E$112,K8*Q8)</f>
        <v>-5</v>
      </c>
      <c r="F8" s="244">
        <f ca="1">IF(L8*R8*F$112&lt;'Summary Results'!N$2,'Summary Results'!N$2/F$112,L8*R8)</f>
        <v>-65</v>
      </c>
      <c r="G8" s="244">
        <f ca="1">IF(M8*S8*G$112&lt;'Summary Results'!O$2,'Summary Results'!O$2/G$112,M8*S8)</f>
        <v>0</v>
      </c>
      <c r="H8" s="180">
        <f ca="1">IF(N8*T8*H$112&lt;'Summary Results'!P$2,'Summary Results'!P$2/H$112,N8*T8)</f>
        <v>-40</v>
      </c>
      <c r="I8" s="42"/>
      <c r="J8" s="175" t="s">
        <v>412</v>
      </c>
      <c r="K8" s="176">
        <f t="shared" ref="K8:K71" ca="1" si="3">IF(Q8&gt;0,IF(E$112&lt;&gt;0,1/E$112,1),1)</f>
        <v>1</v>
      </c>
      <c r="L8" s="176">
        <f t="shared" ca="1" si="0"/>
        <v>1</v>
      </c>
      <c r="M8" s="176">
        <f t="shared" ca="1" si="1"/>
        <v>1</v>
      </c>
      <c r="N8" s="177">
        <f t="shared" ca="1" si="2"/>
        <v>1</v>
      </c>
      <c r="O8" s="42"/>
      <c r="P8" s="178" t="s">
        <v>412</v>
      </c>
      <c r="Q8" s="179">
        <f ca="1"/>
        <v>-5</v>
      </c>
      <c r="R8" s="179">
        <f ca="1"/>
        <v>-65</v>
      </c>
      <c r="S8" s="179">
        <f ca="1"/>
        <v>0</v>
      </c>
      <c r="T8" s="180">
        <f ca="1"/>
        <v>-40</v>
      </c>
      <c r="U8" s="42"/>
      <c r="V8" s="175" t="s">
        <v>412</v>
      </c>
      <c r="W8" s="181">
        <v>-5</v>
      </c>
      <c r="X8" s="182"/>
      <c r="Y8" s="182"/>
      <c r="Z8" s="183"/>
      <c r="AA8" s="42"/>
      <c r="AB8" s="178" t="s">
        <v>412</v>
      </c>
      <c r="AC8" s="179">
        <v>-5</v>
      </c>
      <c r="AD8" s="184"/>
      <c r="AE8" s="184"/>
      <c r="AF8" s="185"/>
      <c r="AG8" s="42"/>
      <c r="AH8" s="175" t="s">
        <v>412</v>
      </c>
      <c r="AI8" s="181">
        <v>-5</v>
      </c>
      <c r="AJ8" s="182"/>
      <c r="AK8" s="182"/>
      <c r="AL8" s="183">
        <v>-40</v>
      </c>
      <c r="AM8" s="42"/>
      <c r="AN8" s="178" t="s">
        <v>412</v>
      </c>
      <c r="AO8" s="179">
        <v>-5</v>
      </c>
      <c r="AP8" s="179">
        <v>-65</v>
      </c>
      <c r="AQ8" s="179"/>
      <c r="AR8" s="180">
        <v>-40</v>
      </c>
      <c r="AT8" s="178" t="s">
        <v>412</v>
      </c>
      <c r="AU8" s="244">
        <f>VLOOKUP($AT8,[1]Scn1!Scn1_Q2_LR,MATCH(AU$6,[1]!Scn_CH,0),0)</f>
        <v>-5</v>
      </c>
      <c r="AV8" s="244">
        <f>VLOOKUP($AT8,[1]Scn1!Scn1_Q2_LR,MATCH(AV$6,[1]!Scn_CH,0),0)</f>
        <v>-65</v>
      </c>
      <c r="AW8" s="244">
        <f>VLOOKUP($AT8,[1]Scn1!Scn1_Q2_LR,MATCH(AW$6,[1]!Scn_CH,0),0)</f>
        <v>0</v>
      </c>
      <c r="AX8" s="180">
        <f>VLOOKUP($AT8,[1]Scn1!Scn1_Q2_LR,MATCH(AX$6,[1]!Scn_CH,0),0)</f>
        <v>-40</v>
      </c>
      <c r="AZ8" s="238" t="s">
        <v>412</v>
      </c>
      <c r="BA8" s="239"/>
      <c r="BB8" s="239"/>
      <c r="BC8" s="239"/>
      <c r="BD8" s="240"/>
      <c r="BF8" s="238" t="s">
        <v>412</v>
      </c>
      <c r="BG8" s="239"/>
      <c r="BH8" s="239"/>
      <c r="BI8" s="239"/>
      <c r="BJ8" s="240"/>
    </row>
    <row r="9" spans="1:62" x14ac:dyDescent="0.2">
      <c r="A9" s="139" t="s">
        <v>726</v>
      </c>
      <c r="B9" s="139" t="s">
        <v>760</v>
      </c>
      <c r="D9" s="178" t="s">
        <v>56</v>
      </c>
      <c r="E9" s="244">
        <f ca="1">IF(K9*Q9*E$112&lt;'Summary Results'!M$2,'Summary Results'!M$2/E$112,K9*Q9)</f>
        <v>-5</v>
      </c>
      <c r="F9" s="244">
        <f ca="1">IF(L9*R9*F$112&lt;'Summary Results'!N$2,'Summary Results'!N$2/F$112,L9*R9)</f>
        <v>-65</v>
      </c>
      <c r="G9" s="244">
        <f ca="1">IF(M9*S9*G$112&lt;'Summary Results'!O$2,'Summary Results'!O$2/G$112,M9*S9)</f>
        <v>0</v>
      </c>
      <c r="H9" s="180">
        <f ca="1">IF(N9*T9*H$112&lt;'Summary Results'!P$2,'Summary Results'!P$2/H$112,N9*T9)</f>
        <v>-40</v>
      </c>
      <c r="I9" s="42"/>
      <c r="J9" s="175" t="s">
        <v>56</v>
      </c>
      <c r="K9" s="176">
        <f t="shared" ca="1" si="3"/>
        <v>1</v>
      </c>
      <c r="L9" s="176">
        <f t="shared" ca="1" si="0"/>
        <v>1</v>
      </c>
      <c r="M9" s="176">
        <f t="shared" ca="1" si="1"/>
        <v>1</v>
      </c>
      <c r="N9" s="177">
        <f t="shared" ca="1" si="2"/>
        <v>1</v>
      </c>
      <c r="O9" s="42"/>
      <c r="P9" s="178" t="s">
        <v>56</v>
      </c>
      <c r="Q9" s="179">
        <f ca="1"/>
        <v>-5</v>
      </c>
      <c r="R9" s="179">
        <f ca="1"/>
        <v>-65</v>
      </c>
      <c r="S9" s="179">
        <f ca="1"/>
        <v>0</v>
      </c>
      <c r="T9" s="180">
        <f ca="1"/>
        <v>-40</v>
      </c>
      <c r="U9" s="42"/>
      <c r="V9" s="175" t="s">
        <v>56</v>
      </c>
      <c r="W9" s="181">
        <v>-5</v>
      </c>
      <c r="X9" s="182"/>
      <c r="Y9" s="182"/>
      <c r="Z9" s="183"/>
      <c r="AA9" s="42"/>
      <c r="AB9" s="178" t="s">
        <v>56</v>
      </c>
      <c r="AC9" s="179">
        <v>-5</v>
      </c>
      <c r="AD9" s="184"/>
      <c r="AE9" s="184"/>
      <c r="AF9" s="185"/>
      <c r="AG9" s="42"/>
      <c r="AH9" s="175" t="s">
        <v>56</v>
      </c>
      <c r="AI9" s="181">
        <v>-5</v>
      </c>
      <c r="AJ9" s="182"/>
      <c r="AK9" s="182"/>
      <c r="AL9" s="183">
        <v>-40</v>
      </c>
      <c r="AM9" s="42"/>
      <c r="AN9" s="178" t="s">
        <v>56</v>
      </c>
      <c r="AO9" s="179">
        <v>-5</v>
      </c>
      <c r="AP9" s="179">
        <v>-65</v>
      </c>
      <c r="AQ9" s="179"/>
      <c r="AR9" s="180">
        <v>-40</v>
      </c>
      <c r="AT9" s="178" t="s">
        <v>56</v>
      </c>
      <c r="AU9" s="244">
        <f>VLOOKUP($AT9,[1]Scn1!Scn1_Q2_LR,MATCH(AU$6,[1]!Scn_CH,0),0)</f>
        <v>-5</v>
      </c>
      <c r="AV9" s="244">
        <f>VLOOKUP($AT9,[1]Scn1!Scn1_Q2_LR,MATCH(AV$6,[1]!Scn_CH,0),0)</f>
        <v>-65</v>
      </c>
      <c r="AW9" s="244">
        <f>VLOOKUP($AT9,[1]Scn1!Scn1_Q2_LR,MATCH(AW$6,[1]!Scn_CH,0),0)</f>
        <v>0</v>
      </c>
      <c r="AX9" s="180">
        <f>VLOOKUP($AT9,[1]Scn1!Scn1_Q2_LR,MATCH(AX$6,[1]!Scn_CH,0),0)</f>
        <v>-40</v>
      </c>
      <c r="AZ9" s="238" t="s">
        <v>56</v>
      </c>
      <c r="BA9" s="239"/>
      <c r="BB9" s="239"/>
      <c r="BC9" s="239"/>
      <c r="BD9" s="240"/>
      <c r="BF9" s="238" t="s">
        <v>56</v>
      </c>
      <c r="BG9" s="239"/>
      <c r="BH9" s="239"/>
      <c r="BI9" s="239"/>
      <c r="BJ9" s="240"/>
    </row>
    <row r="10" spans="1:62" x14ac:dyDescent="0.2">
      <c r="A10" s="139" t="s">
        <v>761</v>
      </c>
      <c r="B10" s="245" t="s">
        <v>762</v>
      </c>
      <c r="D10" s="178" t="s">
        <v>57</v>
      </c>
      <c r="E10" s="244">
        <f ca="1">IF(K10*Q10*E$112&lt;'Summary Results'!M$2,'Summary Results'!M$2/E$112,K10*Q10)</f>
        <v>-5</v>
      </c>
      <c r="F10" s="244">
        <f ca="1">IF(L10*R10*F$112&lt;'Summary Results'!N$2,'Summary Results'!N$2/F$112,L10*R10)</f>
        <v>-65</v>
      </c>
      <c r="G10" s="244">
        <f ca="1">IF(M10*S10*G$112&lt;'Summary Results'!O$2,'Summary Results'!O$2/G$112,M10*S10)</f>
        <v>0</v>
      </c>
      <c r="H10" s="180">
        <f ca="1">IF(N10*T10*H$112&lt;'Summary Results'!P$2,'Summary Results'!P$2/H$112,N10*T10)</f>
        <v>-40</v>
      </c>
      <c r="I10" s="42"/>
      <c r="J10" s="175" t="s">
        <v>57</v>
      </c>
      <c r="K10" s="176">
        <f t="shared" ca="1" si="3"/>
        <v>1</v>
      </c>
      <c r="L10" s="176">
        <f t="shared" ca="1" si="0"/>
        <v>1</v>
      </c>
      <c r="M10" s="176">
        <f t="shared" ca="1" si="1"/>
        <v>1</v>
      </c>
      <c r="N10" s="177">
        <f t="shared" ca="1" si="2"/>
        <v>1</v>
      </c>
      <c r="O10" s="42"/>
      <c r="P10" s="178" t="s">
        <v>57</v>
      </c>
      <c r="Q10" s="179">
        <f ca="1"/>
        <v>-5</v>
      </c>
      <c r="R10" s="179">
        <f ca="1"/>
        <v>-65</v>
      </c>
      <c r="S10" s="179">
        <f ca="1"/>
        <v>0</v>
      </c>
      <c r="T10" s="180">
        <f ca="1"/>
        <v>-40</v>
      </c>
      <c r="U10" s="42"/>
      <c r="V10" s="175" t="s">
        <v>57</v>
      </c>
      <c r="W10" s="181">
        <v>-5</v>
      </c>
      <c r="X10" s="182"/>
      <c r="Y10" s="182"/>
      <c r="Z10" s="183"/>
      <c r="AA10" s="42"/>
      <c r="AB10" s="178" t="s">
        <v>57</v>
      </c>
      <c r="AC10" s="179">
        <v>-5</v>
      </c>
      <c r="AD10" s="184"/>
      <c r="AE10" s="184"/>
      <c r="AF10" s="185"/>
      <c r="AG10" s="42"/>
      <c r="AH10" s="175" t="s">
        <v>57</v>
      </c>
      <c r="AI10" s="181">
        <v>-5</v>
      </c>
      <c r="AJ10" s="182"/>
      <c r="AK10" s="182"/>
      <c r="AL10" s="183">
        <v>-40</v>
      </c>
      <c r="AM10" s="42"/>
      <c r="AN10" s="178" t="s">
        <v>57</v>
      </c>
      <c r="AO10" s="179">
        <v>-5</v>
      </c>
      <c r="AP10" s="179">
        <v>-65</v>
      </c>
      <c r="AQ10" s="179"/>
      <c r="AR10" s="180">
        <v>-40</v>
      </c>
      <c r="AT10" s="178" t="s">
        <v>57</v>
      </c>
      <c r="AU10" s="244">
        <f>VLOOKUP($AT10,[1]Scn1!Scn1_Q2_LR,MATCH(AU$6,[1]!Scn_CH,0),0)</f>
        <v>-5</v>
      </c>
      <c r="AV10" s="244">
        <f>VLOOKUP($AT10,[1]Scn1!Scn1_Q2_LR,MATCH(AV$6,[1]!Scn_CH,0),0)</f>
        <v>-65</v>
      </c>
      <c r="AW10" s="244">
        <f>VLOOKUP($AT10,[1]Scn1!Scn1_Q2_LR,MATCH(AW$6,[1]!Scn_CH,0),0)</f>
        <v>0</v>
      </c>
      <c r="AX10" s="180">
        <f>VLOOKUP($AT10,[1]Scn1!Scn1_Q2_LR,MATCH(AX$6,[1]!Scn_CH,0),0)</f>
        <v>-40</v>
      </c>
      <c r="AZ10" s="238" t="s">
        <v>57</v>
      </c>
      <c r="BA10" s="239"/>
      <c r="BB10" s="239"/>
      <c r="BC10" s="239"/>
      <c r="BD10" s="240"/>
      <c r="BF10" s="238" t="s">
        <v>57</v>
      </c>
      <c r="BG10" s="239"/>
      <c r="BH10" s="239"/>
      <c r="BI10" s="239"/>
      <c r="BJ10" s="240"/>
    </row>
    <row r="11" spans="1:62" x14ac:dyDescent="0.2">
      <c r="A11" s="139" t="s">
        <v>763</v>
      </c>
      <c r="B11" s="245" t="s">
        <v>762</v>
      </c>
      <c r="D11" s="178" t="s">
        <v>58</v>
      </c>
      <c r="E11" s="244">
        <f ca="1">IF(K11*Q11*E$112&lt;'Summary Results'!M$2,'Summary Results'!M$2/E$112,K11*Q11)</f>
        <v>0</v>
      </c>
      <c r="F11" s="244">
        <f ca="1">IF(L11*R11*F$112&lt;'Summary Results'!N$2,'Summary Results'!N$2/F$112,L11*R11)</f>
        <v>-65</v>
      </c>
      <c r="G11" s="244">
        <f ca="1">IF(M11*S11*G$112&lt;'Summary Results'!O$2,'Summary Results'!O$2/G$112,M11*S11)</f>
        <v>0</v>
      </c>
      <c r="H11" s="180">
        <f ca="1">IF(N11*T11*H$112&lt;'Summary Results'!P$2,'Summary Results'!P$2/H$112,N11*T11)</f>
        <v>-40</v>
      </c>
      <c r="I11" s="42"/>
      <c r="J11" s="175" t="s">
        <v>58</v>
      </c>
      <c r="K11" s="176">
        <f t="shared" ca="1" si="3"/>
        <v>1</v>
      </c>
      <c r="L11" s="176">
        <f t="shared" ca="1" si="0"/>
        <v>1</v>
      </c>
      <c r="M11" s="176">
        <f t="shared" ca="1" si="1"/>
        <v>1</v>
      </c>
      <c r="N11" s="177">
        <f t="shared" ca="1" si="2"/>
        <v>1</v>
      </c>
      <c r="O11" s="42"/>
      <c r="P11" s="178" t="s">
        <v>58</v>
      </c>
      <c r="Q11" s="179">
        <f ca="1"/>
        <v>0</v>
      </c>
      <c r="R11" s="179">
        <f ca="1"/>
        <v>-65</v>
      </c>
      <c r="S11" s="179">
        <f ca="1"/>
        <v>0</v>
      </c>
      <c r="T11" s="180">
        <f ca="1"/>
        <v>-40</v>
      </c>
      <c r="U11" s="42"/>
      <c r="V11" s="175" t="s">
        <v>58</v>
      </c>
      <c r="W11" s="181"/>
      <c r="X11" s="182"/>
      <c r="Y11" s="182"/>
      <c r="Z11" s="183">
        <v>-40</v>
      </c>
      <c r="AA11" s="42"/>
      <c r="AB11" s="178" t="s">
        <v>58</v>
      </c>
      <c r="AC11" s="179"/>
      <c r="AD11" s="184"/>
      <c r="AE11" s="184"/>
      <c r="AF11" s="185">
        <v>-40</v>
      </c>
      <c r="AG11" s="42"/>
      <c r="AH11" s="175" t="s">
        <v>58</v>
      </c>
      <c r="AI11" s="181"/>
      <c r="AJ11" s="182"/>
      <c r="AK11" s="182"/>
      <c r="AL11" s="183">
        <v>-40</v>
      </c>
      <c r="AM11" s="42"/>
      <c r="AN11" s="178" t="s">
        <v>58</v>
      </c>
      <c r="AO11" s="179"/>
      <c r="AP11" s="179">
        <v>-65</v>
      </c>
      <c r="AQ11" s="179"/>
      <c r="AR11" s="180">
        <v>-40</v>
      </c>
      <c r="AT11" s="178" t="s">
        <v>58</v>
      </c>
      <c r="AU11" s="244">
        <f>VLOOKUP($AT11,[1]Scn1!Scn1_Q2_LR,MATCH(AU$6,[1]!Scn_CH,0),0)</f>
        <v>0</v>
      </c>
      <c r="AV11" s="244">
        <f>VLOOKUP($AT11,[1]Scn1!Scn1_Q2_LR,MATCH(AV$6,[1]!Scn_CH,0),0)</f>
        <v>-65</v>
      </c>
      <c r="AW11" s="244">
        <f>VLOOKUP($AT11,[1]Scn1!Scn1_Q2_LR,MATCH(AW$6,[1]!Scn_CH,0),0)</f>
        <v>0</v>
      </c>
      <c r="AX11" s="180">
        <f>VLOOKUP($AT11,[1]Scn1!Scn1_Q2_LR,MATCH(AX$6,[1]!Scn_CH,0),0)</f>
        <v>-40</v>
      </c>
      <c r="AZ11" s="238" t="s">
        <v>58</v>
      </c>
      <c r="BA11" s="239"/>
      <c r="BB11" s="239"/>
      <c r="BC11" s="239"/>
      <c r="BD11" s="240"/>
      <c r="BF11" s="238" t="s">
        <v>58</v>
      </c>
      <c r="BG11" s="239"/>
      <c r="BH11" s="239"/>
      <c r="BI11" s="239"/>
      <c r="BJ11" s="240"/>
    </row>
    <row r="12" spans="1:62" x14ac:dyDescent="0.2">
      <c r="A12" s="139"/>
      <c r="B12" s="139"/>
      <c r="D12" s="178" t="s">
        <v>59</v>
      </c>
      <c r="E12" s="244">
        <f ca="1">IF(K12*Q12*E$112&lt;'Summary Results'!M$2,'Summary Results'!M$2/E$112,K12*Q12)</f>
        <v>0</v>
      </c>
      <c r="F12" s="244">
        <f ca="1">IF(L12*R12*F$112&lt;'Summary Results'!N$2,'Summary Results'!N$2/F$112,L12*R12)</f>
        <v>-65</v>
      </c>
      <c r="G12" s="244">
        <f ca="1">IF(M12*S12*G$112&lt;'Summary Results'!O$2,'Summary Results'!O$2/G$112,M12*S12)</f>
        <v>0</v>
      </c>
      <c r="H12" s="180">
        <f ca="1">IF(N12*T12*H$112&lt;'Summary Results'!P$2,'Summary Results'!P$2/H$112,N12*T12)</f>
        <v>-40</v>
      </c>
      <c r="I12" s="42"/>
      <c r="J12" s="175" t="s">
        <v>59</v>
      </c>
      <c r="K12" s="176">
        <f t="shared" ca="1" si="3"/>
        <v>1</v>
      </c>
      <c r="L12" s="176">
        <f t="shared" ca="1" si="0"/>
        <v>1</v>
      </c>
      <c r="M12" s="176">
        <f t="shared" ca="1" si="1"/>
        <v>1</v>
      </c>
      <c r="N12" s="177">
        <f t="shared" ca="1" si="2"/>
        <v>1</v>
      </c>
      <c r="O12" s="42"/>
      <c r="P12" s="178" t="s">
        <v>59</v>
      </c>
      <c r="Q12" s="179">
        <f ca="1"/>
        <v>0</v>
      </c>
      <c r="R12" s="179">
        <f ca="1"/>
        <v>-65</v>
      </c>
      <c r="S12" s="179">
        <f ca="1"/>
        <v>0</v>
      </c>
      <c r="T12" s="180">
        <f ca="1"/>
        <v>-40</v>
      </c>
      <c r="U12" s="42"/>
      <c r="V12" s="175" t="s">
        <v>59</v>
      </c>
      <c r="W12" s="181"/>
      <c r="X12" s="182"/>
      <c r="Y12" s="182"/>
      <c r="Z12" s="183">
        <v>-40</v>
      </c>
      <c r="AA12" s="42"/>
      <c r="AB12" s="178" t="s">
        <v>59</v>
      </c>
      <c r="AC12" s="179"/>
      <c r="AD12" s="184"/>
      <c r="AE12" s="184"/>
      <c r="AF12" s="185">
        <v>-40</v>
      </c>
      <c r="AG12" s="42"/>
      <c r="AH12" s="175" t="s">
        <v>59</v>
      </c>
      <c r="AI12" s="181"/>
      <c r="AJ12" s="182"/>
      <c r="AK12" s="182"/>
      <c r="AL12" s="183">
        <v>-40</v>
      </c>
      <c r="AM12" s="42"/>
      <c r="AN12" s="178" t="s">
        <v>59</v>
      </c>
      <c r="AO12" s="179"/>
      <c r="AP12" s="179">
        <v>-65</v>
      </c>
      <c r="AQ12" s="179"/>
      <c r="AR12" s="180">
        <v>-40</v>
      </c>
      <c r="AT12" s="178" t="s">
        <v>59</v>
      </c>
      <c r="AU12" s="244">
        <f>VLOOKUP($AT12,[1]Scn1!Scn1_Q2_LR,MATCH(AU$6,[1]!Scn_CH,0),0)</f>
        <v>0</v>
      </c>
      <c r="AV12" s="244">
        <f>VLOOKUP($AT12,[1]Scn1!Scn1_Q2_LR,MATCH(AV$6,[1]!Scn_CH,0),0)</f>
        <v>-65</v>
      </c>
      <c r="AW12" s="244">
        <f>VLOOKUP($AT12,[1]Scn1!Scn1_Q2_LR,MATCH(AW$6,[1]!Scn_CH,0),0)</f>
        <v>0</v>
      </c>
      <c r="AX12" s="180">
        <f>VLOOKUP($AT12,[1]Scn1!Scn1_Q2_LR,MATCH(AX$6,[1]!Scn_CH,0),0)</f>
        <v>-40</v>
      </c>
      <c r="AZ12" s="238" t="s">
        <v>59</v>
      </c>
      <c r="BA12" s="239"/>
      <c r="BB12" s="239"/>
      <c r="BC12" s="239"/>
      <c r="BD12" s="240"/>
      <c r="BF12" s="238" t="s">
        <v>59</v>
      </c>
      <c r="BG12" s="239"/>
      <c r="BH12" s="239"/>
      <c r="BI12" s="239"/>
      <c r="BJ12" s="240"/>
    </row>
    <row r="13" spans="1:62" x14ac:dyDescent="0.2">
      <c r="A13" s="139"/>
      <c r="B13" s="139"/>
      <c r="D13" s="178" t="s">
        <v>60</v>
      </c>
      <c r="E13" s="244">
        <f ca="1">IF(K13*Q13*E$112&lt;'Summary Results'!M$2,'Summary Results'!M$2/E$112,K13*Q13)</f>
        <v>0</v>
      </c>
      <c r="F13" s="244">
        <f ca="1">IF(L13*R13*F$112&lt;'Summary Results'!N$2,'Summary Results'!N$2/F$112,L13*R13)</f>
        <v>-65</v>
      </c>
      <c r="G13" s="244">
        <f ca="1">IF(M13*S13*G$112&lt;'Summary Results'!O$2,'Summary Results'!O$2/G$112,M13*S13)</f>
        <v>0</v>
      </c>
      <c r="H13" s="180">
        <f ca="1">IF(N13*T13*H$112&lt;'Summary Results'!P$2,'Summary Results'!P$2/H$112,N13*T13)</f>
        <v>-40</v>
      </c>
      <c r="I13" s="42"/>
      <c r="J13" s="175" t="s">
        <v>60</v>
      </c>
      <c r="K13" s="176">
        <f t="shared" ca="1" si="3"/>
        <v>1</v>
      </c>
      <c r="L13" s="176">
        <f t="shared" ca="1" si="0"/>
        <v>1</v>
      </c>
      <c r="M13" s="176">
        <f t="shared" ca="1" si="1"/>
        <v>1</v>
      </c>
      <c r="N13" s="177">
        <f t="shared" ca="1" si="2"/>
        <v>1</v>
      </c>
      <c r="O13" s="42"/>
      <c r="P13" s="178" t="s">
        <v>60</v>
      </c>
      <c r="Q13" s="179">
        <f ca="1"/>
        <v>0</v>
      </c>
      <c r="R13" s="179">
        <f ca="1"/>
        <v>-65</v>
      </c>
      <c r="S13" s="179">
        <f ca="1"/>
        <v>0</v>
      </c>
      <c r="T13" s="180">
        <f ca="1"/>
        <v>-40</v>
      </c>
      <c r="U13" s="42"/>
      <c r="V13" s="175" t="s">
        <v>60</v>
      </c>
      <c r="W13" s="181"/>
      <c r="X13" s="182"/>
      <c r="Y13" s="182"/>
      <c r="Z13" s="183">
        <v>-40</v>
      </c>
      <c r="AA13" s="42"/>
      <c r="AB13" s="178" t="s">
        <v>60</v>
      </c>
      <c r="AC13" s="179"/>
      <c r="AD13" s="184"/>
      <c r="AE13" s="184"/>
      <c r="AF13" s="185">
        <v>-40</v>
      </c>
      <c r="AG13" s="42"/>
      <c r="AH13" s="175" t="s">
        <v>60</v>
      </c>
      <c r="AI13" s="181"/>
      <c r="AJ13" s="182"/>
      <c r="AK13" s="182"/>
      <c r="AL13" s="183">
        <v>-40</v>
      </c>
      <c r="AM13" s="42"/>
      <c r="AN13" s="178" t="s">
        <v>60</v>
      </c>
      <c r="AO13" s="179"/>
      <c r="AP13" s="179">
        <v>-65</v>
      </c>
      <c r="AQ13" s="179"/>
      <c r="AR13" s="180">
        <v>-40</v>
      </c>
      <c r="AT13" s="178" t="s">
        <v>60</v>
      </c>
      <c r="AU13" s="244">
        <f>VLOOKUP($AT13,[1]Scn1!Scn1_Q2_LR,MATCH(AU$6,[1]!Scn_CH,0),0)</f>
        <v>0</v>
      </c>
      <c r="AV13" s="244">
        <f>VLOOKUP($AT13,[1]Scn1!Scn1_Q2_LR,MATCH(AV$6,[1]!Scn_CH,0),0)</f>
        <v>-65</v>
      </c>
      <c r="AW13" s="244">
        <f>VLOOKUP($AT13,[1]Scn1!Scn1_Q2_LR,MATCH(AW$6,[1]!Scn_CH,0),0)</f>
        <v>0</v>
      </c>
      <c r="AX13" s="180">
        <f>VLOOKUP($AT13,[1]Scn1!Scn1_Q2_LR,MATCH(AX$6,[1]!Scn_CH,0),0)</f>
        <v>-40</v>
      </c>
      <c r="AZ13" s="238" t="s">
        <v>60</v>
      </c>
      <c r="BA13" s="239"/>
      <c r="BB13" s="239"/>
      <c r="BC13" s="239"/>
      <c r="BD13" s="240"/>
      <c r="BF13" s="238" t="s">
        <v>60</v>
      </c>
      <c r="BG13" s="239"/>
      <c r="BH13" s="239"/>
      <c r="BI13" s="239"/>
      <c r="BJ13" s="240"/>
    </row>
    <row r="14" spans="1:62" x14ac:dyDescent="0.2">
      <c r="D14" s="178" t="s">
        <v>74</v>
      </c>
      <c r="E14" s="244">
        <f ca="1">IF(K14*Q14*E$112&lt;'Summary Results'!M$2,'Summary Results'!M$2/E$112,K14*Q14)</f>
        <v>0</v>
      </c>
      <c r="F14" s="244">
        <f ca="1">IF(L14*R14*F$112&lt;'Summary Results'!N$2,'Summary Results'!N$2/F$112,L14*R14)</f>
        <v>-65</v>
      </c>
      <c r="G14" s="244">
        <f ca="1">IF(M14*S14*G$112&lt;'Summary Results'!O$2,'Summary Results'!O$2/G$112,M14*S14)</f>
        <v>0</v>
      </c>
      <c r="H14" s="180">
        <f ca="1">IF(N14*T14*H$112&lt;'Summary Results'!P$2,'Summary Results'!P$2/H$112,N14*T14)</f>
        <v>-40</v>
      </c>
      <c r="I14" s="42"/>
      <c r="J14" s="175" t="s">
        <v>74</v>
      </c>
      <c r="K14" s="176">
        <f t="shared" ca="1" si="3"/>
        <v>1</v>
      </c>
      <c r="L14" s="176">
        <f t="shared" ca="1" si="0"/>
        <v>1</v>
      </c>
      <c r="M14" s="176">
        <f t="shared" ca="1" si="1"/>
        <v>1</v>
      </c>
      <c r="N14" s="177">
        <f t="shared" ca="1" si="2"/>
        <v>1</v>
      </c>
      <c r="O14" s="42"/>
      <c r="P14" s="178" t="s">
        <v>74</v>
      </c>
      <c r="Q14" s="179">
        <f ca="1"/>
        <v>0</v>
      </c>
      <c r="R14" s="179">
        <f ca="1"/>
        <v>-65</v>
      </c>
      <c r="S14" s="179">
        <f ca="1"/>
        <v>0</v>
      </c>
      <c r="T14" s="180">
        <f ca="1"/>
        <v>-40</v>
      </c>
      <c r="U14" s="42"/>
      <c r="V14" s="175" t="s">
        <v>74</v>
      </c>
      <c r="W14" s="181"/>
      <c r="X14" s="182"/>
      <c r="Y14" s="182"/>
      <c r="Z14" s="183">
        <v>-40</v>
      </c>
      <c r="AA14" s="42"/>
      <c r="AB14" s="178" t="s">
        <v>74</v>
      </c>
      <c r="AC14" s="179"/>
      <c r="AD14" s="184"/>
      <c r="AE14" s="184"/>
      <c r="AF14" s="185">
        <v>-40</v>
      </c>
      <c r="AG14" s="42"/>
      <c r="AH14" s="175" t="s">
        <v>74</v>
      </c>
      <c r="AI14" s="181"/>
      <c r="AJ14" s="182"/>
      <c r="AK14" s="182"/>
      <c r="AL14" s="183">
        <v>-40</v>
      </c>
      <c r="AM14" s="42"/>
      <c r="AN14" s="178" t="s">
        <v>74</v>
      </c>
      <c r="AO14" s="179"/>
      <c r="AP14" s="179">
        <v>-65</v>
      </c>
      <c r="AQ14" s="179"/>
      <c r="AR14" s="180">
        <v>-40</v>
      </c>
      <c r="AT14" s="178" t="s">
        <v>74</v>
      </c>
      <c r="AU14" s="244">
        <f>VLOOKUP($AT14,[1]Scn1!Scn1_Q2_LR,MATCH(AU$6,[1]!Scn_CH,0),0)</f>
        <v>0</v>
      </c>
      <c r="AV14" s="244">
        <f>VLOOKUP($AT14,[1]Scn1!Scn1_Q2_LR,MATCH(AV$6,[1]!Scn_CH,0),0)</f>
        <v>-65</v>
      </c>
      <c r="AW14" s="244">
        <f>VLOOKUP($AT14,[1]Scn1!Scn1_Q2_LR,MATCH(AW$6,[1]!Scn_CH,0),0)</f>
        <v>0</v>
      </c>
      <c r="AX14" s="180">
        <f>VLOOKUP($AT14,[1]Scn1!Scn1_Q2_LR,MATCH(AX$6,[1]!Scn_CH,0),0)</f>
        <v>-40</v>
      </c>
      <c r="AZ14" s="238" t="s">
        <v>74</v>
      </c>
      <c r="BA14" s="239"/>
      <c r="BB14" s="239"/>
      <c r="BC14" s="239"/>
      <c r="BD14" s="240"/>
      <c r="BF14" s="238" t="s">
        <v>74</v>
      </c>
      <c r="BG14" s="239"/>
      <c r="BH14" s="239"/>
      <c r="BI14" s="239"/>
      <c r="BJ14" s="240"/>
    </row>
    <row r="15" spans="1:62" x14ac:dyDescent="0.2">
      <c r="D15" s="178" t="s">
        <v>413</v>
      </c>
      <c r="E15" s="244">
        <f ca="1">IF(K15*Q15*E$112&lt;'Summary Results'!M$2,'Summary Results'!M$2/E$112,K15*Q15)</f>
        <v>0</v>
      </c>
      <c r="F15" s="244">
        <f ca="1">IF(L15*R15*F$112&lt;'Summary Results'!N$2,'Summary Results'!N$2/F$112,L15*R15)</f>
        <v>-65</v>
      </c>
      <c r="G15" s="244">
        <f ca="1">IF(M15*S15*G$112&lt;'Summary Results'!O$2,'Summary Results'!O$2/G$112,M15*S15)</f>
        <v>0</v>
      </c>
      <c r="H15" s="180">
        <f ca="1">IF(N15*T15*H$112&lt;'Summary Results'!P$2,'Summary Results'!P$2/H$112,N15*T15)</f>
        <v>-40</v>
      </c>
      <c r="I15" s="42"/>
      <c r="J15" s="175" t="s">
        <v>413</v>
      </c>
      <c r="K15" s="176">
        <f t="shared" ca="1" si="3"/>
        <v>1</v>
      </c>
      <c r="L15" s="176">
        <f t="shared" ca="1" si="0"/>
        <v>1</v>
      </c>
      <c r="M15" s="176">
        <f t="shared" ca="1" si="1"/>
        <v>1</v>
      </c>
      <c r="N15" s="177">
        <f t="shared" ca="1" si="2"/>
        <v>1</v>
      </c>
      <c r="O15" s="42"/>
      <c r="P15" s="178" t="s">
        <v>413</v>
      </c>
      <c r="Q15" s="179">
        <f ca="1"/>
        <v>0</v>
      </c>
      <c r="R15" s="179">
        <f ca="1"/>
        <v>-65</v>
      </c>
      <c r="S15" s="179">
        <f ca="1"/>
        <v>0</v>
      </c>
      <c r="T15" s="180">
        <f ca="1"/>
        <v>-40</v>
      </c>
      <c r="U15" s="42"/>
      <c r="V15" s="175" t="s">
        <v>413</v>
      </c>
      <c r="W15" s="181"/>
      <c r="X15" s="182"/>
      <c r="Y15" s="182"/>
      <c r="Z15" s="183">
        <v>-40</v>
      </c>
      <c r="AA15" s="42"/>
      <c r="AB15" s="178" t="s">
        <v>413</v>
      </c>
      <c r="AC15" s="179"/>
      <c r="AD15" s="184"/>
      <c r="AE15" s="184"/>
      <c r="AF15" s="185">
        <v>-40</v>
      </c>
      <c r="AG15" s="42"/>
      <c r="AH15" s="175" t="s">
        <v>413</v>
      </c>
      <c r="AI15" s="181"/>
      <c r="AJ15" s="182"/>
      <c r="AK15" s="182"/>
      <c r="AL15" s="183">
        <v>-40</v>
      </c>
      <c r="AM15" s="42"/>
      <c r="AN15" s="178" t="s">
        <v>413</v>
      </c>
      <c r="AO15" s="179"/>
      <c r="AP15" s="179">
        <v>-65</v>
      </c>
      <c r="AQ15" s="179"/>
      <c r="AR15" s="180">
        <v>-40</v>
      </c>
      <c r="AT15" s="178" t="s">
        <v>413</v>
      </c>
      <c r="AU15" s="244">
        <f>VLOOKUP($AT15,[1]Scn1!Scn1_Q2_LR,MATCH(AU$6,[1]!Scn_CH,0),0)</f>
        <v>0</v>
      </c>
      <c r="AV15" s="244">
        <f>VLOOKUP($AT15,[1]Scn1!Scn1_Q2_LR,MATCH(AV$6,[1]!Scn_CH,0),0)</f>
        <v>-65</v>
      </c>
      <c r="AW15" s="244">
        <f>VLOOKUP($AT15,[1]Scn1!Scn1_Q2_LR,MATCH(AW$6,[1]!Scn_CH,0),0)</f>
        <v>0</v>
      </c>
      <c r="AX15" s="180">
        <f>VLOOKUP($AT15,[1]Scn1!Scn1_Q2_LR,MATCH(AX$6,[1]!Scn_CH,0),0)</f>
        <v>-40</v>
      </c>
      <c r="AZ15" s="238" t="s">
        <v>413</v>
      </c>
      <c r="BA15" s="239"/>
      <c r="BB15" s="239"/>
      <c r="BC15" s="239"/>
      <c r="BD15" s="240"/>
      <c r="BF15" s="238" t="s">
        <v>413</v>
      </c>
      <c r="BG15" s="239"/>
      <c r="BH15" s="239"/>
      <c r="BI15" s="239"/>
      <c r="BJ15" s="240"/>
    </row>
    <row r="16" spans="1:62" x14ac:dyDescent="0.2">
      <c r="D16" s="178" t="s">
        <v>414</v>
      </c>
      <c r="E16" s="244">
        <f ca="1">IF(K16*Q16*E$112&lt;'Summary Results'!M$2,'Summary Results'!M$2/E$112,K16*Q16)</f>
        <v>-25</v>
      </c>
      <c r="F16" s="244">
        <f ca="1">IF(L16*R16*F$112&lt;'Summary Results'!N$2,'Summary Results'!N$2/F$112,L16*R16)</f>
        <v>-65</v>
      </c>
      <c r="G16" s="244">
        <f ca="1">IF(M16*S16*G$112&lt;'Summary Results'!O$2,'Summary Results'!O$2/G$112,M16*S16)</f>
        <v>0</v>
      </c>
      <c r="H16" s="180">
        <f ca="1">IF(N16*T16*H$112&lt;'Summary Results'!P$2,'Summary Results'!P$2/H$112,N16*T16)</f>
        <v>-50</v>
      </c>
      <c r="I16" s="42"/>
      <c r="J16" s="175" t="s">
        <v>414</v>
      </c>
      <c r="K16" s="176">
        <f t="shared" ca="1" si="3"/>
        <v>1</v>
      </c>
      <c r="L16" s="176">
        <f t="shared" ca="1" si="0"/>
        <v>1</v>
      </c>
      <c r="M16" s="176">
        <f t="shared" ca="1" si="1"/>
        <v>1</v>
      </c>
      <c r="N16" s="177">
        <f t="shared" ca="1" si="2"/>
        <v>1</v>
      </c>
      <c r="O16" s="42"/>
      <c r="P16" s="178" t="s">
        <v>414</v>
      </c>
      <c r="Q16" s="179">
        <f ca="1"/>
        <v>-25</v>
      </c>
      <c r="R16" s="179">
        <f ca="1"/>
        <v>-65</v>
      </c>
      <c r="S16" s="179">
        <f ca="1"/>
        <v>0</v>
      </c>
      <c r="T16" s="180">
        <f ca="1"/>
        <v>-50</v>
      </c>
      <c r="U16" s="42"/>
      <c r="V16" s="175" t="s">
        <v>414</v>
      </c>
      <c r="W16" s="181">
        <v>-20</v>
      </c>
      <c r="X16" s="182"/>
      <c r="Y16" s="182"/>
      <c r="Z16" s="183"/>
      <c r="AA16" s="42"/>
      <c r="AB16" s="178" t="s">
        <v>414</v>
      </c>
      <c r="AC16" s="179">
        <v>-25</v>
      </c>
      <c r="AD16" s="184"/>
      <c r="AE16" s="184"/>
      <c r="AF16" s="185"/>
      <c r="AG16" s="42"/>
      <c r="AH16" s="175" t="s">
        <v>414</v>
      </c>
      <c r="AI16" s="181">
        <v>-25</v>
      </c>
      <c r="AJ16" s="182"/>
      <c r="AK16" s="182"/>
      <c r="AL16" s="183">
        <v>-50</v>
      </c>
      <c r="AM16" s="42"/>
      <c r="AN16" s="178" t="s">
        <v>414</v>
      </c>
      <c r="AO16" s="179">
        <v>-25</v>
      </c>
      <c r="AP16" s="179">
        <v>-65</v>
      </c>
      <c r="AQ16" s="179"/>
      <c r="AR16" s="180">
        <v>-50</v>
      </c>
      <c r="AT16" s="178" t="s">
        <v>414</v>
      </c>
      <c r="AU16" s="244">
        <f>VLOOKUP($AT16,[1]Scn1!Scn1_Q2_LR,MATCH(AU$6,[1]!Scn_CH,0),0)</f>
        <v>-25</v>
      </c>
      <c r="AV16" s="244">
        <f>VLOOKUP($AT16,[1]Scn1!Scn1_Q2_LR,MATCH(AV$6,[1]!Scn_CH,0),0)</f>
        <v>-65</v>
      </c>
      <c r="AW16" s="244">
        <f>VLOOKUP($AT16,[1]Scn1!Scn1_Q2_LR,MATCH(AW$6,[1]!Scn_CH,0),0)</f>
        <v>0</v>
      </c>
      <c r="AX16" s="180">
        <f>VLOOKUP($AT16,[1]Scn1!Scn1_Q2_LR,MATCH(AX$6,[1]!Scn_CH,0),0)</f>
        <v>-50</v>
      </c>
      <c r="AZ16" s="238" t="s">
        <v>414</v>
      </c>
      <c r="BA16" s="239"/>
      <c r="BB16" s="239"/>
      <c r="BC16" s="239"/>
      <c r="BD16" s="240"/>
      <c r="BF16" s="238" t="s">
        <v>414</v>
      </c>
      <c r="BG16" s="239"/>
      <c r="BH16" s="239"/>
      <c r="BI16" s="239"/>
      <c r="BJ16" s="240"/>
    </row>
    <row r="17" spans="4:62" x14ac:dyDescent="0.2">
      <c r="D17" s="178" t="s">
        <v>415</v>
      </c>
      <c r="E17" s="244">
        <f ca="1">IF(K17*Q17*E$112&lt;'Summary Results'!M$2,'Summary Results'!M$2/E$112,K17*Q17)</f>
        <v>-25</v>
      </c>
      <c r="F17" s="244">
        <f ca="1">IF(L17*R17*F$112&lt;'Summary Results'!N$2,'Summary Results'!N$2/F$112,L17*R17)</f>
        <v>-65</v>
      </c>
      <c r="G17" s="244">
        <f ca="1">IF(M17*S17*G$112&lt;'Summary Results'!O$2,'Summary Results'!O$2/G$112,M17*S17)</f>
        <v>0</v>
      </c>
      <c r="H17" s="180">
        <f ca="1">IF(N17*T17*H$112&lt;'Summary Results'!P$2,'Summary Results'!P$2/H$112,N17*T17)</f>
        <v>-50</v>
      </c>
      <c r="I17" s="42"/>
      <c r="J17" s="175" t="s">
        <v>415</v>
      </c>
      <c r="K17" s="176">
        <f t="shared" ca="1" si="3"/>
        <v>1</v>
      </c>
      <c r="L17" s="176">
        <f t="shared" ca="1" si="0"/>
        <v>1</v>
      </c>
      <c r="M17" s="176">
        <f t="shared" ca="1" si="1"/>
        <v>1</v>
      </c>
      <c r="N17" s="177">
        <f t="shared" ca="1" si="2"/>
        <v>1</v>
      </c>
      <c r="O17" s="42"/>
      <c r="P17" s="178" t="s">
        <v>415</v>
      </c>
      <c r="Q17" s="179">
        <f ca="1"/>
        <v>-25</v>
      </c>
      <c r="R17" s="179">
        <f ca="1"/>
        <v>-65</v>
      </c>
      <c r="S17" s="179">
        <f ca="1"/>
        <v>0</v>
      </c>
      <c r="T17" s="180">
        <f ca="1"/>
        <v>-50</v>
      </c>
      <c r="U17" s="42"/>
      <c r="V17" s="175" t="s">
        <v>415</v>
      </c>
      <c r="W17" s="181">
        <v>-20</v>
      </c>
      <c r="X17" s="182"/>
      <c r="Y17" s="182"/>
      <c r="Z17" s="183"/>
      <c r="AA17" s="42"/>
      <c r="AB17" s="178" t="s">
        <v>415</v>
      </c>
      <c r="AC17" s="179">
        <v>-25</v>
      </c>
      <c r="AD17" s="184"/>
      <c r="AE17" s="184"/>
      <c r="AF17" s="185"/>
      <c r="AG17" s="42"/>
      <c r="AH17" s="175" t="s">
        <v>415</v>
      </c>
      <c r="AI17" s="181">
        <v>-25</v>
      </c>
      <c r="AJ17" s="182"/>
      <c r="AK17" s="182"/>
      <c r="AL17" s="183">
        <v>-50</v>
      </c>
      <c r="AM17" s="42"/>
      <c r="AN17" s="178" t="s">
        <v>415</v>
      </c>
      <c r="AO17" s="179">
        <v>-25</v>
      </c>
      <c r="AP17" s="179">
        <v>-65</v>
      </c>
      <c r="AQ17" s="179"/>
      <c r="AR17" s="180">
        <v>-50</v>
      </c>
      <c r="AT17" s="178" t="s">
        <v>415</v>
      </c>
      <c r="AU17" s="244">
        <f>VLOOKUP($AT17,[1]Scn1!Scn1_Q2_LR,MATCH(AU$6,[1]!Scn_CH,0),0)</f>
        <v>-25</v>
      </c>
      <c r="AV17" s="244">
        <f>VLOOKUP($AT17,[1]Scn1!Scn1_Q2_LR,MATCH(AV$6,[1]!Scn_CH,0),0)</f>
        <v>-65</v>
      </c>
      <c r="AW17" s="244">
        <f>VLOOKUP($AT17,[1]Scn1!Scn1_Q2_LR,MATCH(AW$6,[1]!Scn_CH,0),0)</f>
        <v>0</v>
      </c>
      <c r="AX17" s="180">
        <f>VLOOKUP($AT17,[1]Scn1!Scn1_Q2_LR,MATCH(AX$6,[1]!Scn_CH,0),0)</f>
        <v>-50</v>
      </c>
      <c r="AZ17" s="238" t="s">
        <v>415</v>
      </c>
      <c r="BA17" s="239"/>
      <c r="BB17" s="239"/>
      <c r="BC17" s="239"/>
      <c r="BD17" s="240"/>
      <c r="BF17" s="238" t="s">
        <v>415</v>
      </c>
      <c r="BG17" s="239"/>
      <c r="BH17" s="239"/>
      <c r="BI17" s="239"/>
      <c r="BJ17" s="240"/>
    </row>
    <row r="18" spans="4:62" x14ac:dyDescent="0.2">
      <c r="D18" s="178" t="s">
        <v>416</v>
      </c>
      <c r="E18" s="244">
        <f ca="1">IF(K18*Q18*E$112&lt;'Summary Results'!M$2,'Summary Results'!M$2/E$112,K18*Q18)</f>
        <v>-25</v>
      </c>
      <c r="F18" s="244">
        <f ca="1">IF(L18*R18*F$112&lt;'Summary Results'!N$2,'Summary Results'!N$2/F$112,L18*R18)</f>
        <v>-65</v>
      </c>
      <c r="G18" s="244">
        <f ca="1">IF(M18*S18*G$112&lt;'Summary Results'!O$2,'Summary Results'!O$2/G$112,M18*S18)</f>
        <v>0</v>
      </c>
      <c r="H18" s="180">
        <f ca="1">IF(N18*T18*H$112&lt;'Summary Results'!P$2,'Summary Results'!P$2/H$112,N18*T18)</f>
        <v>-50</v>
      </c>
      <c r="I18" s="42"/>
      <c r="J18" s="175" t="s">
        <v>416</v>
      </c>
      <c r="K18" s="176">
        <f t="shared" ca="1" si="3"/>
        <v>1</v>
      </c>
      <c r="L18" s="176">
        <f t="shared" ca="1" si="0"/>
        <v>1</v>
      </c>
      <c r="M18" s="176">
        <f t="shared" ca="1" si="1"/>
        <v>1</v>
      </c>
      <c r="N18" s="177">
        <f t="shared" ca="1" si="2"/>
        <v>1</v>
      </c>
      <c r="O18" s="42"/>
      <c r="P18" s="178" t="s">
        <v>416</v>
      </c>
      <c r="Q18" s="179">
        <f ca="1"/>
        <v>-25</v>
      </c>
      <c r="R18" s="179">
        <f ca="1"/>
        <v>-65</v>
      </c>
      <c r="S18" s="179">
        <f ca="1"/>
        <v>0</v>
      </c>
      <c r="T18" s="180">
        <f ca="1"/>
        <v>-50</v>
      </c>
      <c r="U18" s="42"/>
      <c r="V18" s="175" t="s">
        <v>416</v>
      </c>
      <c r="W18" s="181">
        <v>-20</v>
      </c>
      <c r="X18" s="182"/>
      <c r="Y18" s="182"/>
      <c r="Z18" s="183"/>
      <c r="AA18" s="42"/>
      <c r="AB18" s="178" t="s">
        <v>416</v>
      </c>
      <c r="AC18" s="179">
        <v>-25</v>
      </c>
      <c r="AD18" s="184"/>
      <c r="AE18" s="184"/>
      <c r="AF18" s="185"/>
      <c r="AG18" s="42"/>
      <c r="AH18" s="175" t="s">
        <v>416</v>
      </c>
      <c r="AI18" s="181">
        <v>-25</v>
      </c>
      <c r="AJ18" s="182"/>
      <c r="AK18" s="182"/>
      <c r="AL18" s="183">
        <v>-50</v>
      </c>
      <c r="AM18" s="42"/>
      <c r="AN18" s="178" t="s">
        <v>416</v>
      </c>
      <c r="AO18" s="179">
        <v>-25</v>
      </c>
      <c r="AP18" s="179">
        <v>-65</v>
      </c>
      <c r="AQ18" s="179"/>
      <c r="AR18" s="180">
        <v>-50</v>
      </c>
      <c r="AT18" s="178" t="s">
        <v>416</v>
      </c>
      <c r="AU18" s="244">
        <f>VLOOKUP($AT18,[1]Scn1!Scn1_Q2_LR,MATCH(AU$6,[1]!Scn_CH,0),0)</f>
        <v>-25</v>
      </c>
      <c r="AV18" s="244">
        <f>VLOOKUP($AT18,[1]Scn1!Scn1_Q2_LR,MATCH(AV$6,[1]!Scn_CH,0),0)</f>
        <v>-65</v>
      </c>
      <c r="AW18" s="244">
        <f>VLOOKUP($AT18,[1]Scn1!Scn1_Q2_LR,MATCH(AW$6,[1]!Scn_CH,0),0)</f>
        <v>0</v>
      </c>
      <c r="AX18" s="180">
        <f>VLOOKUP($AT18,[1]Scn1!Scn1_Q2_LR,MATCH(AX$6,[1]!Scn_CH,0),0)</f>
        <v>-50</v>
      </c>
      <c r="AZ18" s="238" t="s">
        <v>416</v>
      </c>
      <c r="BA18" s="239"/>
      <c r="BB18" s="239"/>
      <c r="BC18" s="239"/>
      <c r="BD18" s="240"/>
      <c r="BF18" s="238" t="s">
        <v>416</v>
      </c>
      <c r="BG18" s="239"/>
      <c r="BH18" s="239"/>
      <c r="BI18" s="239"/>
      <c r="BJ18" s="240"/>
    </row>
    <row r="19" spans="4:62" x14ac:dyDescent="0.2">
      <c r="D19" s="178" t="s">
        <v>417</v>
      </c>
      <c r="E19" s="244">
        <f ca="1">IF(K19*Q19*E$112&lt;'Summary Results'!M$2,'Summary Results'!M$2/E$112,K19*Q19)</f>
        <v>-25</v>
      </c>
      <c r="F19" s="244">
        <f ca="1">IF(L19*R19*F$112&lt;'Summary Results'!N$2,'Summary Results'!N$2/F$112,L19*R19)</f>
        <v>-65</v>
      </c>
      <c r="G19" s="244">
        <f ca="1">IF(M19*S19*G$112&lt;'Summary Results'!O$2,'Summary Results'!O$2/G$112,M19*S19)</f>
        <v>0</v>
      </c>
      <c r="H19" s="180">
        <f ca="1">IF(N19*T19*H$112&lt;'Summary Results'!P$2,'Summary Results'!P$2/H$112,N19*T19)</f>
        <v>-50</v>
      </c>
      <c r="I19" s="42"/>
      <c r="J19" s="175" t="s">
        <v>417</v>
      </c>
      <c r="K19" s="176">
        <f t="shared" ca="1" si="3"/>
        <v>1</v>
      </c>
      <c r="L19" s="176">
        <f t="shared" ca="1" si="0"/>
        <v>1</v>
      </c>
      <c r="M19" s="176">
        <f t="shared" ca="1" si="1"/>
        <v>1</v>
      </c>
      <c r="N19" s="177">
        <f t="shared" ca="1" si="2"/>
        <v>1</v>
      </c>
      <c r="O19" s="42"/>
      <c r="P19" s="178" t="s">
        <v>417</v>
      </c>
      <c r="Q19" s="179">
        <f ca="1"/>
        <v>-25</v>
      </c>
      <c r="R19" s="179">
        <f ca="1"/>
        <v>-65</v>
      </c>
      <c r="S19" s="179">
        <f ca="1"/>
        <v>0</v>
      </c>
      <c r="T19" s="180">
        <f ca="1"/>
        <v>-50</v>
      </c>
      <c r="U19" s="42"/>
      <c r="V19" s="175" t="s">
        <v>417</v>
      </c>
      <c r="W19" s="181">
        <v>-20</v>
      </c>
      <c r="X19" s="182"/>
      <c r="Y19" s="182"/>
      <c r="Z19" s="183"/>
      <c r="AA19" s="42"/>
      <c r="AB19" s="178" t="s">
        <v>417</v>
      </c>
      <c r="AC19" s="179">
        <v>-25</v>
      </c>
      <c r="AD19" s="184"/>
      <c r="AE19" s="184"/>
      <c r="AF19" s="185"/>
      <c r="AG19" s="42"/>
      <c r="AH19" s="175" t="s">
        <v>417</v>
      </c>
      <c r="AI19" s="181">
        <v>-25</v>
      </c>
      <c r="AJ19" s="182"/>
      <c r="AK19" s="182"/>
      <c r="AL19" s="183">
        <v>-50</v>
      </c>
      <c r="AM19" s="42"/>
      <c r="AN19" s="178" t="s">
        <v>417</v>
      </c>
      <c r="AO19" s="179">
        <v>-25</v>
      </c>
      <c r="AP19" s="179">
        <v>-65</v>
      </c>
      <c r="AQ19" s="179"/>
      <c r="AR19" s="180">
        <v>-50</v>
      </c>
      <c r="AT19" s="178" t="s">
        <v>417</v>
      </c>
      <c r="AU19" s="244">
        <f>VLOOKUP($AT19,[1]Scn1!Scn1_Q2_LR,MATCH(AU$6,[1]!Scn_CH,0),0)</f>
        <v>-25</v>
      </c>
      <c r="AV19" s="244">
        <f>VLOOKUP($AT19,[1]Scn1!Scn1_Q2_LR,MATCH(AV$6,[1]!Scn_CH,0),0)</f>
        <v>-65</v>
      </c>
      <c r="AW19" s="244">
        <f>VLOOKUP($AT19,[1]Scn1!Scn1_Q2_LR,MATCH(AW$6,[1]!Scn_CH,0),0)</f>
        <v>0</v>
      </c>
      <c r="AX19" s="180">
        <f>VLOOKUP($AT19,[1]Scn1!Scn1_Q2_LR,MATCH(AX$6,[1]!Scn_CH,0),0)</f>
        <v>-50</v>
      </c>
      <c r="AZ19" s="238" t="s">
        <v>417</v>
      </c>
      <c r="BA19" s="239"/>
      <c r="BB19" s="239"/>
      <c r="BC19" s="239"/>
      <c r="BD19" s="240"/>
      <c r="BF19" s="238" t="s">
        <v>417</v>
      </c>
      <c r="BG19" s="239"/>
      <c r="BH19" s="239"/>
      <c r="BI19" s="239"/>
      <c r="BJ19" s="240"/>
    </row>
    <row r="20" spans="4:62" x14ac:dyDescent="0.2">
      <c r="D20" s="178" t="s">
        <v>418</v>
      </c>
      <c r="E20" s="244">
        <f ca="1">IF(K20*Q20*E$112&lt;'Summary Results'!M$2,'Summary Results'!M$2/E$112,K20*Q20)</f>
        <v>-25</v>
      </c>
      <c r="F20" s="244">
        <f ca="1">IF(L20*R20*F$112&lt;'Summary Results'!N$2,'Summary Results'!N$2/F$112,L20*R20)</f>
        <v>-65</v>
      </c>
      <c r="G20" s="244">
        <f ca="1">IF(M20*S20*G$112&lt;'Summary Results'!O$2,'Summary Results'!O$2/G$112,M20*S20)</f>
        <v>0</v>
      </c>
      <c r="H20" s="180">
        <f ca="1">IF(N20*T20*H$112&lt;'Summary Results'!P$2,'Summary Results'!P$2/H$112,N20*T20)</f>
        <v>-50</v>
      </c>
      <c r="I20" s="42"/>
      <c r="J20" s="175" t="s">
        <v>418</v>
      </c>
      <c r="K20" s="176">
        <f t="shared" ca="1" si="3"/>
        <v>1</v>
      </c>
      <c r="L20" s="176">
        <f t="shared" ca="1" si="0"/>
        <v>1</v>
      </c>
      <c r="M20" s="176">
        <f t="shared" ca="1" si="1"/>
        <v>1</v>
      </c>
      <c r="N20" s="177">
        <f t="shared" ca="1" si="2"/>
        <v>1</v>
      </c>
      <c r="O20" s="42"/>
      <c r="P20" s="178" t="s">
        <v>418</v>
      </c>
      <c r="Q20" s="179">
        <f ca="1"/>
        <v>-25</v>
      </c>
      <c r="R20" s="179">
        <f ca="1"/>
        <v>-65</v>
      </c>
      <c r="S20" s="179">
        <f ca="1"/>
        <v>0</v>
      </c>
      <c r="T20" s="180">
        <f ca="1"/>
        <v>-50</v>
      </c>
      <c r="U20" s="42"/>
      <c r="V20" s="175" t="s">
        <v>418</v>
      </c>
      <c r="W20" s="181">
        <v>-20</v>
      </c>
      <c r="X20" s="182"/>
      <c r="Y20" s="182"/>
      <c r="Z20" s="183"/>
      <c r="AA20" s="42"/>
      <c r="AB20" s="178" t="s">
        <v>418</v>
      </c>
      <c r="AC20" s="179">
        <v>-25</v>
      </c>
      <c r="AD20" s="184"/>
      <c r="AE20" s="184"/>
      <c r="AF20" s="185"/>
      <c r="AG20" s="42"/>
      <c r="AH20" s="175" t="s">
        <v>418</v>
      </c>
      <c r="AI20" s="181">
        <v>-25</v>
      </c>
      <c r="AJ20" s="182"/>
      <c r="AK20" s="182"/>
      <c r="AL20" s="183">
        <v>-50</v>
      </c>
      <c r="AM20" s="42"/>
      <c r="AN20" s="178" t="s">
        <v>418</v>
      </c>
      <c r="AO20" s="179">
        <v>-25</v>
      </c>
      <c r="AP20" s="179">
        <v>-65</v>
      </c>
      <c r="AQ20" s="179"/>
      <c r="AR20" s="180">
        <v>-50</v>
      </c>
      <c r="AT20" s="178" t="s">
        <v>418</v>
      </c>
      <c r="AU20" s="244">
        <f>VLOOKUP($AT20,[1]Scn1!Scn1_Q2_LR,MATCH(AU$6,[1]!Scn_CH,0),0)</f>
        <v>-25</v>
      </c>
      <c r="AV20" s="244">
        <f>VLOOKUP($AT20,[1]Scn1!Scn1_Q2_LR,MATCH(AV$6,[1]!Scn_CH,0),0)</f>
        <v>-65</v>
      </c>
      <c r="AW20" s="244">
        <f>VLOOKUP($AT20,[1]Scn1!Scn1_Q2_LR,MATCH(AW$6,[1]!Scn_CH,0),0)</f>
        <v>0</v>
      </c>
      <c r="AX20" s="180">
        <f>VLOOKUP($AT20,[1]Scn1!Scn1_Q2_LR,MATCH(AX$6,[1]!Scn_CH,0),0)</f>
        <v>-50</v>
      </c>
      <c r="AZ20" s="238" t="s">
        <v>418</v>
      </c>
      <c r="BA20" s="239"/>
      <c r="BB20" s="239"/>
      <c r="BC20" s="239"/>
      <c r="BD20" s="240"/>
      <c r="BF20" s="238" t="s">
        <v>418</v>
      </c>
      <c r="BG20" s="239"/>
      <c r="BH20" s="239"/>
      <c r="BI20" s="239"/>
      <c r="BJ20" s="240"/>
    </row>
    <row r="21" spans="4:62" x14ac:dyDescent="0.2">
      <c r="D21" s="178" t="s">
        <v>419</v>
      </c>
      <c r="E21" s="244">
        <f ca="1">IF(K21*Q21*E$112&lt;'Summary Results'!M$2,'Summary Results'!M$2/E$112,K21*Q21)</f>
        <v>-25</v>
      </c>
      <c r="F21" s="244">
        <f ca="1">IF(L21*R21*F$112&lt;'Summary Results'!N$2,'Summary Results'!N$2/F$112,L21*R21)</f>
        <v>-65</v>
      </c>
      <c r="G21" s="244">
        <f ca="1">IF(M21*S21*G$112&lt;'Summary Results'!O$2,'Summary Results'!O$2/G$112,M21*S21)</f>
        <v>0</v>
      </c>
      <c r="H21" s="180">
        <f ca="1">IF(N21*T21*H$112&lt;'Summary Results'!P$2,'Summary Results'!P$2/H$112,N21*T21)</f>
        <v>-50</v>
      </c>
      <c r="I21" s="42"/>
      <c r="J21" s="175" t="s">
        <v>419</v>
      </c>
      <c r="K21" s="176">
        <f t="shared" ca="1" si="3"/>
        <v>1</v>
      </c>
      <c r="L21" s="176">
        <f t="shared" ca="1" si="0"/>
        <v>1</v>
      </c>
      <c r="M21" s="176">
        <f t="shared" ca="1" si="1"/>
        <v>1</v>
      </c>
      <c r="N21" s="177">
        <f t="shared" ca="1" si="2"/>
        <v>1</v>
      </c>
      <c r="O21" s="42"/>
      <c r="P21" s="178" t="s">
        <v>419</v>
      </c>
      <c r="Q21" s="179">
        <f ca="1"/>
        <v>-25</v>
      </c>
      <c r="R21" s="179">
        <f ca="1"/>
        <v>-65</v>
      </c>
      <c r="S21" s="179">
        <f ca="1"/>
        <v>0</v>
      </c>
      <c r="T21" s="180">
        <f ca="1"/>
        <v>-50</v>
      </c>
      <c r="U21" s="42"/>
      <c r="V21" s="175" t="s">
        <v>419</v>
      </c>
      <c r="W21" s="181">
        <v>-20</v>
      </c>
      <c r="X21" s="182"/>
      <c r="Y21" s="182"/>
      <c r="Z21" s="183"/>
      <c r="AA21" s="42"/>
      <c r="AB21" s="178" t="s">
        <v>419</v>
      </c>
      <c r="AC21" s="179">
        <v>-25</v>
      </c>
      <c r="AD21" s="184"/>
      <c r="AE21" s="184"/>
      <c r="AF21" s="185"/>
      <c r="AG21" s="42"/>
      <c r="AH21" s="175" t="s">
        <v>419</v>
      </c>
      <c r="AI21" s="181">
        <v>-25</v>
      </c>
      <c r="AJ21" s="182"/>
      <c r="AK21" s="182"/>
      <c r="AL21" s="183">
        <v>-50</v>
      </c>
      <c r="AM21" s="42"/>
      <c r="AN21" s="178" t="s">
        <v>419</v>
      </c>
      <c r="AO21" s="179">
        <v>-25</v>
      </c>
      <c r="AP21" s="179">
        <v>-65</v>
      </c>
      <c r="AQ21" s="179"/>
      <c r="AR21" s="180">
        <v>-50</v>
      </c>
      <c r="AT21" s="178" t="s">
        <v>419</v>
      </c>
      <c r="AU21" s="244">
        <f>VLOOKUP($AT21,[1]Scn1!Scn1_Q2_LR,MATCH(AU$6,[1]!Scn_CH,0),0)</f>
        <v>-25</v>
      </c>
      <c r="AV21" s="244">
        <f>VLOOKUP($AT21,[1]Scn1!Scn1_Q2_LR,MATCH(AV$6,[1]!Scn_CH,0),0)</f>
        <v>-65</v>
      </c>
      <c r="AW21" s="244">
        <f>VLOOKUP($AT21,[1]Scn1!Scn1_Q2_LR,MATCH(AW$6,[1]!Scn_CH,0),0)</f>
        <v>0</v>
      </c>
      <c r="AX21" s="180">
        <f>VLOOKUP($AT21,[1]Scn1!Scn1_Q2_LR,MATCH(AX$6,[1]!Scn_CH,0),0)</f>
        <v>-50</v>
      </c>
      <c r="AZ21" s="238" t="s">
        <v>419</v>
      </c>
      <c r="BA21" s="239"/>
      <c r="BB21" s="239"/>
      <c r="BC21" s="239"/>
      <c r="BD21" s="240"/>
      <c r="BF21" s="238" t="s">
        <v>419</v>
      </c>
      <c r="BG21" s="239"/>
      <c r="BH21" s="239"/>
      <c r="BI21" s="239"/>
      <c r="BJ21" s="240"/>
    </row>
    <row r="22" spans="4:62" x14ac:dyDescent="0.2">
      <c r="D22" s="178" t="s">
        <v>420</v>
      </c>
      <c r="E22" s="244">
        <f ca="1">IF(K22*Q22*E$112&lt;'Summary Results'!M$2,'Summary Results'!M$2/E$112,K22*Q22)</f>
        <v>-25</v>
      </c>
      <c r="F22" s="244">
        <f ca="1">IF(L22*R22*F$112&lt;'Summary Results'!N$2,'Summary Results'!N$2/F$112,L22*R22)</f>
        <v>-65</v>
      </c>
      <c r="G22" s="244">
        <f ca="1">IF(M22*S22*G$112&lt;'Summary Results'!O$2,'Summary Results'!O$2/G$112,M22*S22)</f>
        <v>0</v>
      </c>
      <c r="H22" s="180">
        <f ca="1">IF(N22*T22*H$112&lt;'Summary Results'!P$2,'Summary Results'!P$2/H$112,N22*T22)</f>
        <v>-50</v>
      </c>
      <c r="I22" s="42"/>
      <c r="J22" s="175" t="s">
        <v>420</v>
      </c>
      <c r="K22" s="176">
        <f t="shared" ca="1" si="3"/>
        <v>1</v>
      </c>
      <c r="L22" s="176">
        <f t="shared" ca="1" si="0"/>
        <v>1</v>
      </c>
      <c r="M22" s="176">
        <f t="shared" ca="1" si="1"/>
        <v>1</v>
      </c>
      <c r="N22" s="177">
        <f t="shared" ca="1" si="2"/>
        <v>1</v>
      </c>
      <c r="O22" s="42"/>
      <c r="P22" s="178" t="s">
        <v>420</v>
      </c>
      <c r="Q22" s="179">
        <f ca="1"/>
        <v>-25</v>
      </c>
      <c r="R22" s="179">
        <f ca="1"/>
        <v>-65</v>
      </c>
      <c r="S22" s="179">
        <f ca="1"/>
        <v>0</v>
      </c>
      <c r="T22" s="180">
        <f ca="1"/>
        <v>-50</v>
      </c>
      <c r="U22" s="42"/>
      <c r="V22" s="175" t="s">
        <v>420</v>
      </c>
      <c r="W22" s="181">
        <v>-20</v>
      </c>
      <c r="X22" s="182"/>
      <c r="Y22" s="182"/>
      <c r="Z22" s="183"/>
      <c r="AA22" s="42"/>
      <c r="AB22" s="178" t="s">
        <v>420</v>
      </c>
      <c r="AC22" s="179">
        <v>-25</v>
      </c>
      <c r="AD22" s="184"/>
      <c r="AE22" s="184"/>
      <c r="AF22" s="185"/>
      <c r="AG22" s="42"/>
      <c r="AH22" s="175" t="s">
        <v>420</v>
      </c>
      <c r="AI22" s="181">
        <v>-25</v>
      </c>
      <c r="AJ22" s="182"/>
      <c r="AK22" s="182"/>
      <c r="AL22" s="183">
        <v>-50</v>
      </c>
      <c r="AM22" s="42"/>
      <c r="AN22" s="178" t="s">
        <v>420</v>
      </c>
      <c r="AO22" s="179">
        <v>-25</v>
      </c>
      <c r="AP22" s="179">
        <v>-65</v>
      </c>
      <c r="AQ22" s="179"/>
      <c r="AR22" s="180">
        <v>-50</v>
      </c>
      <c r="AT22" s="178" t="s">
        <v>420</v>
      </c>
      <c r="AU22" s="244">
        <f>VLOOKUP($AT22,[1]Scn1!Scn1_Q2_LR,MATCH(AU$6,[1]!Scn_CH,0),0)</f>
        <v>-25</v>
      </c>
      <c r="AV22" s="244">
        <f>VLOOKUP($AT22,[1]Scn1!Scn1_Q2_LR,MATCH(AV$6,[1]!Scn_CH,0),0)</f>
        <v>-65</v>
      </c>
      <c r="AW22" s="244">
        <f>VLOOKUP($AT22,[1]Scn1!Scn1_Q2_LR,MATCH(AW$6,[1]!Scn_CH,0),0)</f>
        <v>0</v>
      </c>
      <c r="AX22" s="180">
        <f>VLOOKUP($AT22,[1]Scn1!Scn1_Q2_LR,MATCH(AX$6,[1]!Scn_CH,0),0)</f>
        <v>-50</v>
      </c>
      <c r="AZ22" s="238" t="s">
        <v>420</v>
      </c>
      <c r="BA22" s="239"/>
      <c r="BB22" s="239"/>
      <c r="BC22" s="239"/>
      <c r="BD22" s="240"/>
      <c r="BF22" s="238" t="s">
        <v>420</v>
      </c>
      <c r="BG22" s="239"/>
      <c r="BH22" s="239"/>
      <c r="BI22" s="239"/>
      <c r="BJ22" s="240"/>
    </row>
    <row r="23" spans="4:62" x14ac:dyDescent="0.2">
      <c r="D23" s="178" t="s">
        <v>421</v>
      </c>
      <c r="E23" s="244">
        <f ca="1">IF(K23*Q23*E$112&lt;'Summary Results'!M$2,'Summary Results'!M$2/E$112,K23*Q23)</f>
        <v>-25</v>
      </c>
      <c r="F23" s="244">
        <f ca="1">IF(L23*R23*F$112&lt;'Summary Results'!N$2,'Summary Results'!N$2/F$112,L23*R23)</f>
        <v>-65</v>
      </c>
      <c r="G23" s="244">
        <f ca="1">IF(M23*S23*G$112&lt;'Summary Results'!O$2,'Summary Results'!O$2/G$112,M23*S23)</f>
        <v>0</v>
      </c>
      <c r="H23" s="180">
        <f ca="1">IF(N23*T23*H$112&lt;'Summary Results'!P$2,'Summary Results'!P$2/H$112,N23*T23)</f>
        <v>-50</v>
      </c>
      <c r="I23" s="42"/>
      <c r="J23" s="175" t="s">
        <v>421</v>
      </c>
      <c r="K23" s="176">
        <f t="shared" ca="1" si="3"/>
        <v>1</v>
      </c>
      <c r="L23" s="176">
        <f t="shared" ca="1" si="0"/>
        <v>1</v>
      </c>
      <c r="M23" s="176">
        <f t="shared" ca="1" si="1"/>
        <v>1</v>
      </c>
      <c r="N23" s="177">
        <f t="shared" ca="1" si="2"/>
        <v>1</v>
      </c>
      <c r="O23" s="42"/>
      <c r="P23" s="178" t="s">
        <v>421</v>
      </c>
      <c r="Q23" s="179">
        <f ca="1"/>
        <v>-25</v>
      </c>
      <c r="R23" s="179">
        <f ca="1"/>
        <v>-65</v>
      </c>
      <c r="S23" s="179">
        <f ca="1"/>
        <v>0</v>
      </c>
      <c r="T23" s="180">
        <f ca="1"/>
        <v>-50</v>
      </c>
      <c r="U23" s="42"/>
      <c r="V23" s="175" t="s">
        <v>421</v>
      </c>
      <c r="W23" s="181">
        <v>-20</v>
      </c>
      <c r="X23" s="182"/>
      <c r="Y23" s="182"/>
      <c r="Z23" s="183"/>
      <c r="AA23" s="42"/>
      <c r="AB23" s="178" t="s">
        <v>421</v>
      </c>
      <c r="AC23" s="179">
        <v>-25</v>
      </c>
      <c r="AD23" s="184"/>
      <c r="AE23" s="184"/>
      <c r="AF23" s="185"/>
      <c r="AG23" s="42"/>
      <c r="AH23" s="175" t="s">
        <v>421</v>
      </c>
      <c r="AI23" s="181">
        <v>-25</v>
      </c>
      <c r="AJ23" s="182"/>
      <c r="AK23" s="182"/>
      <c r="AL23" s="183">
        <v>-50</v>
      </c>
      <c r="AM23" s="42"/>
      <c r="AN23" s="178" t="s">
        <v>421</v>
      </c>
      <c r="AO23" s="179">
        <v>-25</v>
      </c>
      <c r="AP23" s="179">
        <v>-65</v>
      </c>
      <c r="AQ23" s="179"/>
      <c r="AR23" s="180">
        <v>-50</v>
      </c>
      <c r="AT23" s="178" t="s">
        <v>421</v>
      </c>
      <c r="AU23" s="244">
        <f>VLOOKUP($AT23,[1]Scn1!Scn1_Q2_LR,MATCH(AU$6,[1]!Scn_CH,0),0)</f>
        <v>-25</v>
      </c>
      <c r="AV23" s="244">
        <f>VLOOKUP($AT23,[1]Scn1!Scn1_Q2_LR,MATCH(AV$6,[1]!Scn_CH,0),0)</f>
        <v>-65</v>
      </c>
      <c r="AW23" s="244">
        <f>VLOOKUP($AT23,[1]Scn1!Scn1_Q2_LR,MATCH(AW$6,[1]!Scn_CH,0),0)</f>
        <v>0</v>
      </c>
      <c r="AX23" s="180">
        <f>VLOOKUP($AT23,[1]Scn1!Scn1_Q2_LR,MATCH(AX$6,[1]!Scn_CH,0),0)</f>
        <v>-50</v>
      </c>
      <c r="AZ23" s="238" t="s">
        <v>421</v>
      </c>
      <c r="BA23" s="239"/>
      <c r="BB23" s="239"/>
      <c r="BC23" s="239"/>
      <c r="BD23" s="240"/>
      <c r="BF23" s="238" t="s">
        <v>421</v>
      </c>
      <c r="BG23" s="239"/>
      <c r="BH23" s="239"/>
      <c r="BI23" s="239"/>
      <c r="BJ23" s="240"/>
    </row>
    <row r="24" spans="4:62" x14ac:dyDescent="0.2">
      <c r="D24" s="178" t="s">
        <v>422</v>
      </c>
      <c r="E24" s="244">
        <f ca="1">IF(K24*Q24*E$112&lt;'Summary Results'!M$2,'Summary Results'!M$2/E$112,K24*Q24)</f>
        <v>-25</v>
      </c>
      <c r="F24" s="244">
        <f ca="1">IF(L24*R24*F$112&lt;'Summary Results'!N$2,'Summary Results'!N$2/F$112,L24*R24)</f>
        <v>-65</v>
      </c>
      <c r="G24" s="244">
        <f ca="1">IF(M24*S24*G$112&lt;'Summary Results'!O$2,'Summary Results'!O$2/G$112,M24*S24)</f>
        <v>0</v>
      </c>
      <c r="H24" s="180">
        <f ca="1">IF(N24*T24*H$112&lt;'Summary Results'!P$2,'Summary Results'!P$2/H$112,N24*T24)</f>
        <v>-50</v>
      </c>
      <c r="I24" s="42"/>
      <c r="J24" s="175" t="s">
        <v>422</v>
      </c>
      <c r="K24" s="176">
        <f t="shared" ca="1" si="3"/>
        <v>1</v>
      </c>
      <c r="L24" s="176">
        <f t="shared" ca="1" si="0"/>
        <v>1</v>
      </c>
      <c r="M24" s="176">
        <f t="shared" ca="1" si="1"/>
        <v>1</v>
      </c>
      <c r="N24" s="177">
        <f t="shared" ca="1" si="2"/>
        <v>1</v>
      </c>
      <c r="O24" s="42"/>
      <c r="P24" s="178" t="s">
        <v>422</v>
      </c>
      <c r="Q24" s="179">
        <f ca="1"/>
        <v>-25</v>
      </c>
      <c r="R24" s="179">
        <f ca="1"/>
        <v>-65</v>
      </c>
      <c r="S24" s="179">
        <f ca="1"/>
        <v>0</v>
      </c>
      <c r="T24" s="180">
        <f ca="1"/>
        <v>-50</v>
      </c>
      <c r="U24" s="42"/>
      <c r="V24" s="175" t="s">
        <v>422</v>
      </c>
      <c r="W24" s="181">
        <v>-20</v>
      </c>
      <c r="X24" s="182"/>
      <c r="Y24" s="182"/>
      <c r="Z24" s="183"/>
      <c r="AA24" s="42"/>
      <c r="AB24" s="178" t="s">
        <v>422</v>
      </c>
      <c r="AC24" s="179">
        <v>-25</v>
      </c>
      <c r="AD24" s="184"/>
      <c r="AE24" s="184"/>
      <c r="AF24" s="185"/>
      <c r="AG24" s="42"/>
      <c r="AH24" s="175" t="s">
        <v>422</v>
      </c>
      <c r="AI24" s="181">
        <v>-25</v>
      </c>
      <c r="AJ24" s="182"/>
      <c r="AK24" s="182"/>
      <c r="AL24" s="183">
        <v>-50</v>
      </c>
      <c r="AM24" s="42"/>
      <c r="AN24" s="178" t="s">
        <v>422</v>
      </c>
      <c r="AO24" s="179">
        <v>-25</v>
      </c>
      <c r="AP24" s="179">
        <v>-65</v>
      </c>
      <c r="AQ24" s="179"/>
      <c r="AR24" s="180">
        <v>-50</v>
      </c>
      <c r="AT24" s="178" t="s">
        <v>422</v>
      </c>
      <c r="AU24" s="244">
        <f>VLOOKUP($AT24,[1]Scn1!Scn1_Q2_LR,MATCH(AU$6,[1]!Scn_CH,0),0)</f>
        <v>-25</v>
      </c>
      <c r="AV24" s="244">
        <f>VLOOKUP($AT24,[1]Scn1!Scn1_Q2_LR,MATCH(AV$6,[1]!Scn_CH,0),0)</f>
        <v>-65</v>
      </c>
      <c r="AW24" s="244">
        <f>VLOOKUP($AT24,[1]Scn1!Scn1_Q2_LR,MATCH(AW$6,[1]!Scn_CH,0),0)</f>
        <v>0</v>
      </c>
      <c r="AX24" s="180">
        <f>VLOOKUP($AT24,[1]Scn1!Scn1_Q2_LR,MATCH(AX$6,[1]!Scn_CH,0),0)</f>
        <v>-50</v>
      </c>
      <c r="AZ24" s="238" t="s">
        <v>422</v>
      </c>
      <c r="BA24" s="239"/>
      <c r="BB24" s="239"/>
      <c r="BC24" s="239"/>
      <c r="BD24" s="240"/>
      <c r="BF24" s="238" t="s">
        <v>422</v>
      </c>
      <c r="BG24" s="239"/>
      <c r="BH24" s="239"/>
      <c r="BI24" s="239"/>
      <c r="BJ24" s="240"/>
    </row>
    <row r="25" spans="4:62" x14ac:dyDescent="0.2">
      <c r="D25" s="178" t="s">
        <v>423</v>
      </c>
      <c r="E25" s="244">
        <f ca="1">IF(K25*Q25*E$112&lt;'Summary Results'!M$2,'Summary Results'!M$2/E$112,K25*Q25)</f>
        <v>-25</v>
      </c>
      <c r="F25" s="244">
        <f ca="1">IF(L25*R25*F$112&lt;'Summary Results'!N$2,'Summary Results'!N$2/F$112,L25*R25)</f>
        <v>-65</v>
      </c>
      <c r="G25" s="244">
        <f ca="1">IF(M25*S25*G$112&lt;'Summary Results'!O$2,'Summary Results'!O$2/G$112,M25*S25)</f>
        <v>0</v>
      </c>
      <c r="H25" s="180">
        <f ca="1">IF(N25*T25*H$112&lt;'Summary Results'!P$2,'Summary Results'!P$2/H$112,N25*T25)</f>
        <v>-50</v>
      </c>
      <c r="I25" s="42"/>
      <c r="J25" s="175" t="s">
        <v>423</v>
      </c>
      <c r="K25" s="176">
        <f t="shared" ca="1" si="3"/>
        <v>1</v>
      </c>
      <c r="L25" s="176">
        <f t="shared" ca="1" si="0"/>
        <v>1</v>
      </c>
      <c r="M25" s="176">
        <f t="shared" ca="1" si="1"/>
        <v>1</v>
      </c>
      <c r="N25" s="177">
        <f t="shared" ca="1" si="2"/>
        <v>1</v>
      </c>
      <c r="O25" s="42"/>
      <c r="P25" s="178" t="s">
        <v>423</v>
      </c>
      <c r="Q25" s="179">
        <f ca="1"/>
        <v>-25</v>
      </c>
      <c r="R25" s="179">
        <f ca="1"/>
        <v>-65</v>
      </c>
      <c r="S25" s="179">
        <f ca="1"/>
        <v>0</v>
      </c>
      <c r="T25" s="180">
        <f ca="1"/>
        <v>-50</v>
      </c>
      <c r="U25" s="42"/>
      <c r="V25" s="175" t="s">
        <v>423</v>
      </c>
      <c r="W25" s="181">
        <v>-20</v>
      </c>
      <c r="X25" s="182"/>
      <c r="Y25" s="182"/>
      <c r="Z25" s="183"/>
      <c r="AA25" s="42"/>
      <c r="AB25" s="178" t="s">
        <v>423</v>
      </c>
      <c r="AC25" s="179">
        <v>-25</v>
      </c>
      <c r="AD25" s="184"/>
      <c r="AE25" s="184"/>
      <c r="AF25" s="185"/>
      <c r="AG25" s="42"/>
      <c r="AH25" s="175" t="s">
        <v>423</v>
      </c>
      <c r="AI25" s="181">
        <v>-25</v>
      </c>
      <c r="AJ25" s="182"/>
      <c r="AK25" s="182"/>
      <c r="AL25" s="183">
        <v>-50</v>
      </c>
      <c r="AM25" s="42"/>
      <c r="AN25" s="178" t="s">
        <v>423</v>
      </c>
      <c r="AO25" s="179">
        <v>-25</v>
      </c>
      <c r="AP25" s="179">
        <v>-65</v>
      </c>
      <c r="AQ25" s="179"/>
      <c r="AR25" s="180">
        <v>-50</v>
      </c>
      <c r="AT25" s="178" t="s">
        <v>423</v>
      </c>
      <c r="AU25" s="244">
        <f>VLOOKUP($AT25,[1]Scn1!Scn1_Q2_LR,MATCH(AU$6,[1]!Scn_CH,0),0)</f>
        <v>-25</v>
      </c>
      <c r="AV25" s="244">
        <f>VLOOKUP($AT25,[1]Scn1!Scn1_Q2_LR,MATCH(AV$6,[1]!Scn_CH,0),0)</f>
        <v>-65</v>
      </c>
      <c r="AW25" s="244">
        <f>VLOOKUP($AT25,[1]Scn1!Scn1_Q2_LR,MATCH(AW$6,[1]!Scn_CH,0),0)</f>
        <v>0</v>
      </c>
      <c r="AX25" s="180">
        <f>VLOOKUP($AT25,[1]Scn1!Scn1_Q2_LR,MATCH(AX$6,[1]!Scn_CH,0),0)</f>
        <v>-50</v>
      </c>
      <c r="AZ25" s="238" t="s">
        <v>423</v>
      </c>
      <c r="BA25" s="239"/>
      <c r="BB25" s="239"/>
      <c r="BC25" s="239"/>
      <c r="BD25" s="240"/>
      <c r="BF25" s="238" t="s">
        <v>423</v>
      </c>
      <c r="BG25" s="239"/>
      <c r="BH25" s="239"/>
      <c r="BI25" s="239"/>
      <c r="BJ25" s="240"/>
    </row>
    <row r="26" spans="4:62" x14ac:dyDescent="0.2">
      <c r="D26" s="178" t="s">
        <v>424</v>
      </c>
      <c r="E26" s="244">
        <f ca="1">IF(K26*Q26*E$112&lt;'Summary Results'!M$2,'Summary Results'!M$2/E$112,K26*Q26)</f>
        <v>-25</v>
      </c>
      <c r="F26" s="244">
        <f ca="1">IF(L26*R26*F$112&lt;'Summary Results'!N$2,'Summary Results'!N$2/F$112,L26*R26)</f>
        <v>-65</v>
      </c>
      <c r="G26" s="244">
        <f ca="1">IF(M26*S26*G$112&lt;'Summary Results'!O$2,'Summary Results'!O$2/G$112,M26*S26)</f>
        <v>0</v>
      </c>
      <c r="H26" s="180">
        <f ca="1">IF(N26*T26*H$112&lt;'Summary Results'!P$2,'Summary Results'!P$2/H$112,N26*T26)</f>
        <v>-50</v>
      </c>
      <c r="I26" s="42"/>
      <c r="J26" s="175" t="s">
        <v>424</v>
      </c>
      <c r="K26" s="176">
        <f t="shared" ca="1" si="3"/>
        <v>1</v>
      </c>
      <c r="L26" s="176">
        <f t="shared" ca="1" si="0"/>
        <v>1</v>
      </c>
      <c r="M26" s="176">
        <f t="shared" ca="1" si="1"/>
        <v>1</v>
      </c>
      <c r="N26" s="177">
        <f t="shared" ca="1" si="2"/>
        <v>1</v>
      </c>
      <c r="O26" s="42"/>
      <c r="P26" s="178" t="s">
        <v>424</v>
      </c>
      <c r="Q26" s="179">
        <f ca="1"/>
        <v>-25</v>
      </c>
      <c r="R26" s="179">
        <f ca="1"/>
        <v>-65</v>
      </c>
      <c r="S26" s="179">
        <f ca="1"/>
        <v>0</v>
      </c>
      <c r="T26" s="180">
        <f ca="1"/>
        <v>-50</v>
      </c>
      <c r="U26" s="42"/>
      <c r="V26" s="175" t="s">
        <v>424</v>
      </c>
      <c r="W26" s="181">
        <v>-20</v>
      </c>
      <c r="X26" s="182"/>
      <c r="Y26" s="182"/>
      <c r="Z26" s="183"/>
      <c r="AA26" s="42"/>
      <c r="AB26" s="178" t="s">
        <v>424</v>
      </c>
      <c r="AC26" s="179">
        <v>-25</v>
      </c>
      <c r="AD26" s="184"/>
      <c r="AE26" s="184"/>
      <c r="AF26" s="185"/>
      <c r="AG26" s="42"/>
      <c r="AH26" s="175" t="s">
        <v>424</v>
      </c>
      <c r="AI26" s="181">
        <v>-25</v>
      </c>
      <c r="AJ26" s="182"/>
      <c r="AK26" s="182"/>
      <c r="AL26" s="183">
        <v>-50</v>
      </c>
      <c r="AM26" s="42"/>
      <c r="AN26" s="178" t="s">
        <v>424</v>
      </c>
      <c r="AO26" s="179">
        <v>-25</v>
      </c>
      <c r="AP26" s="179">
        <v>-65</v>
      </c>
      <c r="AQ26" s="179"/>
      <c r="AR26" s="180">
        <v>-50</v>
      </c>
      <c r="AT26" s="178" t="s">
        <v>424</v>
      </c>
      <c r="AU26" s="244">
        <f>VLOOKUP($AT26,[1]Scn1!Scn1_Q2_LR,MATCH(AU$6,[1]!Scn_CH,0),0)</f>
        <v>-25</v>
      </c>
      <c r="AV26" s="244">
        <f>VLOOKUP($AT26,[1]Scn1!Scn1_Q2_LR,MATCH(AV$6,[1]!Scn_CH,0),0)</f>
        <v>-65</v>
      </c>
      <c r="AW26" s="244">
        <f>VLOOKUP($AT26,[1]Scn1!Scn1_Q2_LR,MATCH(AW$6,[1]!Scn_CH,0),0)</f>
        <v>0</v>
      </c>
      <c r="AX26" s="180">
        <f>VLOOKUP($AT26,[1]Scn1!Scn1_Q2_LR,MATCH(AX$6,[1]!Scn_CH,0),0)</f>
        <v>-50</v>
      </c>
      <c r="AZ26" s="238" t="s">
        <v>424</v>
      </c>
      <c r="BA26" s="239"/>
      <c r="BB26" s="239"/>
      <c r="BC26" s="239"/>
      <c r="BD26" s="240"/>
      <c r="BF26" s="238" t="s">
        <v>424</v>
      </c>
      <c r="BG26" s="239"/>
      <c r="BH26" s="239"/>
      <c r="BI26" s="239"/>
      <c r="BJ26" s="240"/>
    </row>
    <row r="27" spans="4:62" x14ac:dyDescent="0.2">
      <c r="D27" s="178" t="s">
        <v>425</v>
      </c>
      <c r="E27" s="244">
        <f ca="1">IF(K27*Q27*E$112&lt;'Summary Results'!M$2,'Summary Results'!M$2/E$112,K27*Q27)</f>
        <v>-25</v>
      </c>
      <c r="F27" s="244">
        <f ca="1">IF(L27*R27*F$112&lt;'Summary Results'!N$2,'Summary Results'!N$2/F$112,L27*R27)</f>
        <v>-65</v>
      </c>
      <c r="G27" s="244">
        <f ca="1">IF(M27*S27*G$112&lt;'Summary Results'!O$2,'Summary Results'!O$2/G$112,M27*S27)</f>
        <v>0</v>
      </c>
      <c r="H27" s="180">
        <f ca="1">IF(N27*T27*H$112&lt;'Summary Results'!P$2,'Summary Results'!P$2/H$112,N27*T27)</f>
        <v>-50</v>
      </c>
      <c r="I27" s="42"/>
      <c r="J27" s="175" t="s">
        <v>425</v>
      </c>
      <c r="K27" s="176">
        <f t="shared" ca="1" si="3"/>
        <v>1</v>
      </c>
      <c r="L27" s="176">
        <f t="shared" ca="1" si="0"/>
        <v>1</v>
      </c>
      <c r="M27" s="176">
        <f t="shared" ca="1" si="1"/>
        <v>1</v>
      </c>
      <c r="N27" s="177">
        <f t="shared" ca="1" si="2"/>
        <v>1</v>
      </c>
      <c r="O27" s="42"/>
      <c r="P27" s="178" t="s">
        <v>425</v>
      </c>
      <c r="Q27" s="179">
        <f ca="1"/>
        <v>-25</v>
      </c>
      <c r="R27" s="179">
        <f ca="1"/>
        <v>-65</v>
      </c>
      <c r="S27" s="179">
        <f ca="1"/>
        <v>0</v>
      </c>
      <c r="T27" s="180">
        <f ca="1"/>
        <v>-50</v>
      </c>
      <c r="U27" s="42"/>
      <c r="V27" s="175" t="s">
        <v>425</v>
      </c>
      <c r="W27" s="181">
        <v>-20</v>
      </c>
      <c r="X27" s="182"/>
      <c r="Y27" s="182"/>
      <c r="Z27" s="183"/>
      <c r="AA27" s="42"/>
      <c r="AB27" s="178" t="s">
        <v>425</v>
      </c>
      <c r="AC27" s="179">
        <v>-25</v>
      </c>
      <c r="AD27" s="184"/>
      <c r="AE27" s="184"/>
      <c r="AF27" s="185"/>
      <c r="AG27" s="42"/>
      <c r="AH27" s="175" t="s">
        <v>425</v>
      </c>
      <c r="AI27" s="181">
        <v>-25</v>
      </c>
      <c r="AJ27" s="182"/>
      <c r="AK27" s="182"/>
      <c r="AL27" s="183">
        <v>-50</v>
      </c>
      <c r="AM27" s="42"/>
      <c r="AN27" s="178" t="s">
        <v>425</v>
      </c>
      <c r="AO27" s="179">
        <v>-25</v>
      </c>
      <c r="AP27" s="179">
        <v>-65</v>
      </c>
      <c r="AQ27" s="179"/>
      <c r="AR27" s="180">
        <v>-50</v>
      </c>
      <c r="AT27" s="178" t="s">
        <v>425</v>
      </c>
      <c r="AU27" s="244">
        <f>VLOOKUP($AT27,[1]Scn1!Scn1_Q2_LR,MATCH(AU$6,[1]!Scn_CH,0),0)</f>
        <v>-25</v>
      </c>
      <c r="AV27" s="244">
        <f>VLOOKUP($AT27,[1]Scn1!Scn1_Q2_LR,MATCH(AV$6,[1]!Scn_CH,0),0)</f>
        <v>-65</v>
      </c>
      <c r="AW27" s="244">
        <f>VLOOKUP($AT27,[1]Scn1!Scn1_Q2_LR,MATCH(AW$6,[1]!Scn_CH,0),0)</f>
        <v>0</v>
      </c>
      <c r="AX27" s="180">
        <f>VLOOKUP($AT27,[1]Scn1!Scn1_Q2_LR,MATCH(AX$6,[1]!Scn_CH,0),0)</f>
        <v>-50</v>
      </c>
      <c r="AZ27" s="238" t="s">
        <v>425</v>
      </c>
      <c r="BA27" s="239"/>
      <c r="BB27" s="239"/>
      <c r="BC27" s="239"/>
      <c r="BD27" s="240"/>
      <c r="BF27" s="238" t="s">
        <v>425</v>
      </c>
      <c r="BG27" s="239"/>
      <c r="BH27" s="239"/>
      <c r="BI27" s="239"/>
      <c r="BJ27" s="240"/>
    </row>
    <row r="28" spans="4:62" x14ac:dyDescent="0.2">
      <c r="D28" s="178" t="s">
        <v>426</v>
      </c>
      <c r="E28" s="244">
        <f ca="1">IF(K28*Q28*E$112&lt;'Summary Results'!M$2,'Summary Results'!M$2/E$112,K28*Q28)</f>
        <v>-25</v>
      </c>
      <c r="F28" s="244">
        <f ca="1">IF(L28*R28*F$112&lt;'Summary Results'!N$2,'Summary Results'!N$2/F$112,L28*R28)</f>
        <v>-65</v>
      </c>
      <c r="G28" s="244">
        <f ca="1">IF(M28*S28*G$112&lt;'Summary Results'!O$2,'Summary Results'!O$2/G$112,M28*S28)</f>
        <v>0</v>
      </c>
      <c r="H28" s="180">
        <f ca="1">IF(N28*T28*H$112&lt;'Summary Results'!P$2,'Summary Results'!P$2/H$112,N28*T28)</f>
        <v>-50</v>
      </c>
      <c r="I28" s="42"/>
      <c r="J28" s="175" t="s">
        <v>426</v>
      </c>
      <c r="K28" s="176">
        <f t="shared" ca="1" si="3"/>
        <v>1</v>
      </c>
      <c r="L28" s="176">
        <f t="shared" ca="1" si="0"/>
        <v>1</v>
      </c>
      <c r="M28" s="176">
        <f t="shared" ca="1" si="1"/>
        <v>1</v>
      </c>
      <c r="N28" s="177">
        <f t="shared" ca="1" si="2"/>
        <v>1</v>
      </c>
      <c r="O28" s="42"/>
      <c r="P28" s="178" t="s">
        <v>426</v>
      </c>
      <c r="Q28" s="179">
        <f ca="1"/>
        <v>-25</v>
      </c>
      <c r="R28" s="179">
        <f ca="1"/>
        <v>-65</v>
      </c>
      <c r="S28" s="179">
        <f ca="1"/>
        <v>0</v>
      </c>
      <c r="T28" s="180">
        <f ca="1"/>
        <v>-50</v>
      </c>
      <c r="U28" s="42"/>
      <c r="V28" s="175" t="s">
        <v>426</v>
      </c>
      <c r="W28" s="181">
        <v>-20</v>
      </c>
      <c r="X28" s="182"/>
      <c r="Y28" s="182"/>
      <c r="Z28" s="183"/>
      <c r="AA28" s="42"/>
      <c r="AB28" s="178" t="s">
        <v>426</v>
      </c>
      <c r="AC28" s="179">
        <v>-25</v>
      </c>
      <c r="AD28" s="184"/>
      <c r="AE28" s="184"/>
      <c r="AF28" s="185"/>
      <c r="AG28" s="42"/>
      <c r="AH28" s="175" t="s">
        <v>426</v>
      </c>
      <c r="AI28" s="181">
        <v>-25</v>
      </c>
      <c r="AJ28" s="182"/>
      <c r="AK28" s="182"/>
      <c r="AL28" s="183">
        <v>-50</v>
      </c>
      <c r="AM28" s="42"/>
      <c r="AN28" s="178" t="s">
        <v>426</v>
      </c>
      <c r="AO28" s="179">
        <v>-25</v>
      </c>
      <c r="AP28" s="179">
        <v>-65</v>
      </c>
      <c r="AQ28" s="179"/>
      <c r="AR28" s="180">
        <v>-50</v>
      </c>
      <c r="AT28" s="178" t="s">
        <v>426</v>
      </c>
      <c r="AU28" s="244">
        <f>VLOOKUP($AT28,[1]Scn1!Scn1_Q2_LR,MATCH(AU$6,[1]!Scn_CH,0),0)</f>
        <v>-25</v>
      </c>
      <c r="AV28" s="244">
        <f>VLOOKUP($AT28,[1]Scn1!Scn1_Q2_LR,MATCH(AV$6,[1]!Scn_CH,0),0)</f>
        <v>-65</v>
      </c>
      <c r="AW28" s="244">
        <f>VLOOKUP($AT28,[1]Scn1!Scn1_Q2_LR,MATCH(AW$6,[1]!Scn_CH,0),0)</f>
        <v>0</v>
      </c>
      <c r="AX28" s="180">
        <f>VLOOKUP($AT28,[1]Scn1!Scn1_Q2_LR,MATCH(AX$6,[1]!Scn_CH,0),0)</f>
        <v>-50</v>
      </c>
      <c r="AZ28" s="238" t="s">
        <v>426</v>
      </c>
      <c r="BA28" s="239"/>
      <c r="BB28" s="239"/>
      <c r="BC28" s="239"/>
      <c r="BD28" s="240"/>
      <c r="BF28" s="238" t="s">
        <v>426</v>
      </c>
      <c r="BG28" s="239"/>
      <c r="BH28" s="239"/>
      <c r="BI28" s="239"/>
      <c r="BJ28" s="240"/>
    </row>
    <row r="29" spans="4:62" x14ac:dyDescent="0.2">
      <c r="D29" s="178" t="s">
        <v>427</v>
      </c>
      <c r="E29" s="244">
        <f ca="1">IF(K29*Q29*E$112&lt;'Summary Results'!M$2,'Summary Results'!M$2/E$112,K29*Q29)</f>
        <v>-25</v>
      </c>
      <c r="F29" s="244">
        <f ca="1">IF(L29*R29*F$112&lt;'Summary Results'!N$2,'Summary Results'!N$2/F$112,L29*R29)</f>
        <v>-65</v>
      </c>
      <c r="G29" s="244">
        <f ca="1">IF(M29*S29*G$112&lt;'Summary Results'!O$2,'Summary Results'!O$2/G$112,M29*S29)</f>
        <v>0</v>
      </c>
      <c r="H29" s="180">
        <f ca="1">IF(N29*T29*H$112&lt;'Summary Results'!P$2,'Summary Results'!P$2/H$112,N29*T29)</f>
        <v>-50</v>
      </c>
      <c r="I29" s="42"/>
      <c r="J29" s="175" t="s">
        <v>427</v>
      </c>
      <c r="K29" s="176">
        <f t="shared" ca="1" si="3"/>
        <v>1</v>
      </c>
      <c r="L29" s="176">
        <f t="shared" ca="1" si="0"/>
        <v>1</v>
      </c>
      <c r="M29" s="176">
        <f t="shared" ca="1" si="1"/>
        <v>1</v>
      </c>
      <c r="N29" s="177">
        <f t="shared" ca="1" si="2"/>
        <v>1</v>
      </c>
      <c r="O29" s="42"/>
      <c r="P29" s="178" t="s">
        <v>427</v>
      </c>
      <c r="Q29" s="179">
        <f ca="1"/>
        <v>-25</v>
      </c>
      <c r="R29" s="179">
        <f ca="1"/>
        <v>-65</v>
      </c>
      <c r="S29" s="179">
        <f ca="1"/>
        <v>0</v>
      </c>
      <c r="T29" s="180">
        <f ca="1"/>
        <v>-50</v>
      </c>
      <c r="U29" s="42"/>
      <c r="V29" s="175" t="s">
        <v>427</v>
      </c>
      <c r="W29" s="181">
        <v>-20</v>
      </c>
      <c r="X29" s="182"/>
      <c r="Y29" s="182"/>
      <c r="Z29" s="183"/>
      <c r="AA29" s="42"/>
      <c r="AB29" s="178" t="s">
        <v>427</v>
      </c>
      <c r="AC29" s="179">
        <v>-25</v>
      </c>
      <c r="AD29" s="184"/>
      <c r="AE29" s="184"/>
      <c r="AF29" s="185"/>
      <c r="AG29" s="42"/>
      <c r="AH29" s="175" t="s">
        <v>427</v>
      </c>
      <c r="AI29" s="181">
        <v>-25</v>
      </c>
      <c r="AJ29" s="182"/>
      <c r="AK29" s="182"/>
      <c r="AL29" s="183">
        <v>-50</v>
      </c>
      <c r="AM29" s="42"/>
      <c r="AN29" s="178" t="s">
        <v>427</v>
      </c>
      <c r="AO29" s="179">
        <v>-25</v>
      </c>
      <c r="AP29" s="179">
        <v>-65</v>
      </c>
      <c r="AQ29" s="179"/>
      <c r="AR29" s="180">
        <v>-50</v>
      </c>
      <c r="AT29" s="178" t="s">
        <v>427</v>
      </c>
      <c r="AU29" s="244">
        <f>VLOOKUP($AT29,[1]Scn1!Scn1_Q2_LR,MATCH(AU$6,[1]!Scn_CH,0),0)</f>
        <v>-25</v>
      </c>
      <c r="AV29" s="244">
        <f>VLOOKUP($AT29,[1]Scn1!Scn1_Q2_LR,MATCH(AV$6,[1]!Scn_CH,0),0)</f>
        <v>-65</v>
      </c>
      <c r="AW29" s="244">
        <f>VLOOKUP($AT29,[1]Scn1!Scn1_Q2_LR,MATCH(AW$6,[1]!Scn_CH,0),0)</f>
        <v>0</v>
      </c>
      <c r="AX29" s="180">
        <f>VLOOKUP($AT29,[1]Scn1!Scn1_Q2_LR,MATCH(AX$6,[1]!Scn_CH,0),0)</f>
        <v>-50</v>
      </c>
      <c r="AZ29" s="238" t="s">
        <v>427</v>
      </c>
      <c r="BA29" s="239"/>
      <c r="BB29" s="239"/>
      <c r="BC29" s="239"/>
      <c r="BD29" s="240"/>
      <c r="BF29" s="238" t="s">
        <v>427</v>
      </c>
      <c r="BG29" s="239"/>
      <c r="BH29" s="239"/>
      <c r="BI29" s="239"/>
      <c r="BJ29" s="240"/>
    </row>
    <row r="30" spans="4:62" x14ac:dyDescent="0.2">
      <c r="D30" s="178" t="s">
        <v>428</v>
      </c>
      <c r="E30" s="244">
        <f ca="1">IF(K30*Q30*E$112&lt;'Summary Results'!M$2,'Summary Results'!M$2/E$112,K30*Q30)</f>
        <v>-75</v>
      </c>
      <c r="F30" s="244">
        <f ca="1">IF(L30*R30*F$112&lt;'Summary Results'!N$2,'Summary Results'!N$2/F$112,L30*R30)</f>
        <v>-75</v>
      </c>
      <c r="G30" s="244">
        <f ca="1">IF(M30*S30*G$112&lt;'Summary Results'!O$2,'Summary Results'!O$2/G$112,M30*S30)</f>
        <v>0</v>
      </c>
      <c r="H30" s="180">
        <f ca="1">IF(N30*T30*H$112&lt;'Summary Results'!P$2,'Summary Results'!P$2/H$112,N30*T30)</f>
        <v>-75</v>
      </c>
      <c r="I30" s="42"/>
      <c r="J30" s="175" t="s">
        <v>428</v>
      </c>
      <c r="K30" s="176">
        <f t="shared" ca="1" si="3"/>
        <v>1</v>
      </c>
      <c r="L30" s="176">
        <f t="shared" ca="1" si="0"/>
        <v>1</v>
      </c>
      <c r="M30" s="176">
        <f t="shared" ca="1" si="1"/>
        <v>1</v>
      </c>
      <c r="N30" s="177">
        <f t="shared" ca="1" si="2"/>
        <v>1</v>
      </c>
      <c r="O30" s="42"/>
      <c r="P30" s="178" t="s">
        <v>428</v>
      </c>
      <c r="Q30" s="179">
        <f ca="1"/>
        <v>-75</v>
      </c>
      <c r="R30" s="179">
        <f ca="1"/>
        <v>-75</v>
      </c>
      <c r="S30" s="179">
        <f ca="1"/>
        <v>0</v>
      </c>
      <c r="T30" s="180">
        <f ca="1"/>
        <v>-75</v>
      </c>
      <c r="U30" s="42"/>
      <c r="V30" s="175" t="s">
        <v>428</v>
      </c>
      <c r="W30" s="181">
        <v>-75</v>
      </c>
      <c r="X30" s="182"/>
      <c r="Y30" s="182"/>
      <c r="Z30" s="183"/>
      <c r="AA30" s="42"/>
      <c r="AB30" s="178" t="s">
        <v>428</v>
      </c>
      <c r="AC30" s="179">
        <v>-75</v>
      </c>
      <c r="AD30" s="184"/>
      <c r="AE30" s="184"/>
      <c r="AF30" s="185"/>
      <c r="AG30" s="42"/>
      <c r="AH30" s="175" t="s">
        <v>428</v>
      </c>
      <c r="AI30" s="181">
        <v>-75</v>
      </c>
      <c r="AJ30" s="182"/>
      <c r="AK30" s="182"/>
      <c r="AL30" s="183">
        <v>-75</v>
      </c>
      <c r="AM30" s="42"/>
      <c r="AN30" s="178" t="s">
        <v>428</v>
      </c>
      <c r="AO30" s="179">
        <v>-75</v>
      </c>
      <c r="AP30" s="179">
        <v>-75</v>
      </c>
      <c r="AQ30" s="179"/>
      <c r="AR30" s="180">
        <v>-75</v>
      </c>
      <c r="AT30" s="178" t="s">
        <v>428</v>
      </c>
      <c r="AU30" s="244">
        <f>VLOOKUP($AT30,[1]Scn1!Scn1_Q2_LR,MATCH(AU$6,[1]!Scn_CH,0),0)</f>
        <v>-75</v>
      </c>
      <c r="AV30" s="244">
        <f>VLOOKUP($AT30,[1]Scn1!Scn1_Q2_LR,MATCH(AV$6,[1]!Scn_CH,0),0)</f>
        <v>-75</v>
      </c>
      <c r="AW30" s="244">
        <f>VLOOKUP($AT30,[1]Scn1!Scn1_Q2_LR,MATCH(AW$6,[1]!Scn_CH,0),0)</f>
        <v>0</v>
      </c>
      <c r="AX30" s="180">
        <f>VLOOKUP($AT30,[1]Scn1!Scn1_Q2_LR,MATCH(AX$6,[1]!Scn_CH,0),0)</f>
        <v>-75</v>
      </c>
      <c r="AZ30" s="238" t="s">
        <v>428</v>
      </c>
      <c r="BA30" s="239"/>
      <c r="BB30" s="239"/>
      <c r="BC30" s="239"/>
      <c r="BD30" s="240"/>
      <c r="BF30" s="238" t="s">
        <v>428</v>
      </c>
      <c r="BG30" s="239"/>
      <c r="BH30" s="239"/>
      <c r="BI30" s="239"/>
      <c r="BJ30" s="240"/>
    </row>
    <row r="31" spans="4:62" x14ac:dyDescent="0.2">
      <c r="D31" s="178" t="s">
        <v>429</v>
      </c>
      <c r="E31" s="244">
        <f ca="1">IF(K31*Q31*E$112&lt;'Summary Results'!M$2,'Summary Results'!M$2/E$112,K31*Q31)</f>
        <v>-25</v>
      </c>
      <c r="F31" s="244">
        <f ca="1">IF(L31*R31*F$112&lt;'Summary Results'!N$2,'Summary Results'!N$2/F$112,L31*R31)</f>
        <v>-65</v>
      </c>
      <c r="G31" s="244">
        <f ca="1">IF(M31*S31*G$112&lt;'Summary Results'!O$2,'Summary Results'!O$2/G$112,M31*S31)</f>
        <v>0</v>
      </c>
      <c r="H31" s="180">
        <f ca="1">IF(N31*T31*H$112&lt;'Summary Results'!P$2,'Summary Results'!P$2/H$112,N31*T31)</f>
        <v>-50</v>
      </c>
      <c r="I31" s="42"/>
      <c r="J31" s="175" t="s">
        <v>429</v>
      </c>
      <c r="K31" s="176">
        <f t="shared" ca="1" si="3"/>
        <v>1</v>
      </c>
      <c r="L31" s="176">
        <f t="shared" ca="1" si="0"/>
        <v>1</v>
      </c>
      <c r="M31" s="176">
        <f t="shared" ca="1" si="1"/>
        <v>1</v>
      </c>
      <c r="N31" s="177">
        <f t="shared" ca="1" si="2"/>
        <v>1</v>
      </c>
      <c r="O31" s="42"/>
      <c r="P31" s="178" t="s">
        <v>429</v>
      </c>
      <c r="Q31" s="179">
        <f ca="1"/>
        <v>-25</v>
      </c>
      <c r="R31" s="179">
        <f ca="1"/>
        <v>-65</v>
      </c>
      <c r="S31" s="179">
        <f ca="1"/>
        <v>0</v>
      </c>
      <c r="T31" s="180">
        <f ca="1"/>
        <v>-50</v>
      </c>
      <c r="U31" s="42"/>
      <c r="V31" s="175" t="s">
        <v>429</v>
      </c>
      <c r="W31" s="181">
        <v>-20</v>
      </c>
      <c r="X31" s="182"/>
      <c r="Y31" s="182"/>
      <c r="Z31" s="183"/>
      <c r="AA31" s="42"/>
      <c r="AB31" s="178" t="s">
        <v>429</v>
      </c>
      <c r="AC31" s="179">
        <v>-25</v>
      </c>
      <c r="AD31" s="184"/>
      <c r="AE31" s="184"/>
      <c r="AF31" s="185"/>
      <c r="AG31" s="42"/>
      <c r="AH31" s="175" t="s">
        <v>429</v>
      </c>
      <c r="AI31" s="181">
        <v>-25</v>
      </c>
      <c r="AJ31" s="182"/>
      <c r="AK31" s="182"/>
      <c r="AL31" s="183">
        <v>-50</v>
      </c>
      <c r="AM31" s="42"/>
      <c r="AN31" s="178" t="s">
        <v>429</v>
      </c>
      <c r="AO31" s="179">
        <v>-25</v>
      </c>
      <c r="AP31" s="179">
        <v>-65</v>
      </c>
      <c r="AQ31" s="179"/>
      <c r="AR31" s="180">
        <v>-50</v>
      </c>
      <c r="AT31" s="178" t="s">
        <v>429</v>
      </c>
      <c r="AU31" s="244">
        <f>VLOOKUP($AT31,[1]Scn1!Scn1_Q2_LR,MATCH(AU$6,[1]!Scn_CH,0),0)</f>
        <v>-25</v>
      </c>
      <c r="AV31" s="244">
        <f>VLOOKUP($AT31,[1]Scn1!Scn1_Q2_LR,MATCH(AV$6,[1]!Scn_CH,0),0)</f>
        <v>-65</v>
      </c>
      <c r="AW31" s="244">
        <f>VLOOKUP($AT31,[1]Scn1!Scn1_Q2_LR,MATCH(AW$6,[1]!Scn_CH,0),0)</f>
        <v>0</v>
      </c>
      <c r="AX31" s="180">
        <f>VLOOKUP($AT31,[1]Scn1!Scn1_Q2_LR,MATCH(AX$6,[1]!Scn_CH,0),0)</f>
        <v>-50</v>
      </c>
      <c r="AZ31" s="238" t="s">
        <v>429</v>
      </c>
      <c r="BA31" s="239"/>
      <c r="BB31" s="239"/>
      <c r="BC31" s="239"/>
      <c r="BD31" s="240"/>
      <c r="BF31" s="238" t="s">
        <v>429</v>
      </c>
      <c r="BG31" s="239"/>
      <c r="BH31" s="239"/>
      <c r="BI31" s="239"/>
      <c r="BJ31" s="240"/>
    </row>
    <row r="32" spans="4:62" x14ac:dyDescent="0.2">
      <c r="D32" s="178" t="s">
        <v>430</v>
      </c>
      <c r="E32" s="244">
        <f ca="1">IF(K32*Q32*E$112&lt;'Summary Results'!M$2,'Summary Results'!M$2/E$112,K32*Q32)</f>
        <v>-75</v>
      </c>
      <c r="F32" s="244">
        <f ca="1">IF(L32*R32*F$112&lt;'Summary Results'!N$2,'Summary Results'!N$2/F$112,L32*R32)</f>
        <v>-75</v>
      </c>
      <c r="G32" s="244">
        <f ca="1">IF(M32*S32*G$112&lt;'Summary Results'!O$2,'Summary Results'!O$2/G$112,M32*S32)</f>
        <v>0</v>
      </c>
      <c r="H32" s="180">
        <f ca="1">IF(N32*T32*H$112&lt;'Summary Results'!P$2,'Summary Results'!P$2/H$112,N32*T32)</f>
        <v>-75</v>
      </c>
      <c r="I32" s="42"/>
      <c r="J32" s="175" t="s">
        <v>430</v>
      </c>
      <c r="K32" s="176">
        <f t="shared" ca="1" si="3"/>
        <v>1</v>
      </c>
      <c r="L32" s="176">
        <f t="shared" ca="1" si="0"/>
        <v>1</v>
      </c>
      <c r="M32" s="176">
        <f t="shared" ca="1" si="1"/>
        <v>1</v>
      </c>
      <c r="N32" s="177">
        <f t="shared" ca="1" si="2"/>
        <v>1</v>
      </c>
      <c r="O32" s="42"/>
      <c r="P32" s="178" t="s">
        <v>430</v>
      </c>
      <c r="Q32" s="179">
        <f ca="1"/>
        <v>-75</v>
      </c>
      <c r="R32" s="179">
        <f ca="1"/>
        <v>-75</v>
      </c>
      <c r="S32" s="179">
        <f ca="1"/>
        <v>0</v>
      </c>
      <c r="T32" s="180">
        <f ca="1"/>
        <v>-75</v>
      </c>
      <c r="U32" s="42"/>
      <c r="V32" s="175" t="s">
        <v>430</v>
      </c>
      <c r="W32" s="181">
        <v>-75</v>
      </c>
      <c r="X32" s="182"/>
      <c r="Y32" s="182"/>
      <c r="Z32" s="183"/>
      <c r="AA32" s="42"/>
      <c r="AB32" s="178" t="s">
        <v>430</v>
      </c>
      <c r="AC32" s="179">
        <v>-75</v>
      </c>
      <c r="AD32" s="184"/>
      <c r="AE32" s="184"/>
      <c r="AF32" s="185"/>
      <c r="AG32" s="42"/>
      <c r="AH32" s="175" t="s">
        <v>430</v>
      </c>
      <c r="AI32" s="181">
        <v>-75</v>
      </c>
      <c r="AJ32" s="182"/>
      <c r="AK32" s="182"/>
      <c r="AL32" s="183">
        <v>-75</v>
      </c>
      <c r="AM32" s="42"/>
      <c r="AN32" s="178" t="s">
        <v>430</v>
      </c>
      <c r="AO32" s="179">
        <v>-75</v>
      </c>
      <c r="AP32" s="179">
        <v>-75</v>
      </c>
      <c r="AQ32" s="179"/>
      <c r="AR32" s="180">
        <v>-75</v>
      </c>
      <c r="AT32" s="178" t="s">
        <v>430</v>
      </c>
      <c r="AU32" s="244">
        <f>VLOOKUP($AT32,[1]Scn1!Scn1_Q2_LR,MATCH(AU$6,[1]!Scn_CH,0),0)</f>
        <v>-75</v>
      </c>
      <c r="AV32" s="244">
        <f>VLOOKUP($AT32,[1]Scn1!Scn1_Q2_LR,MATCH(AV$6,[1]!Scn_CH,0),0)</f>
        <v>-75</v>
      </c>
      <c r="AW32" s="244">
        <f>VLOOKUP($AT32,[1]Scn1!Scn1_Q2_LR,MATCH(AW$6,[1]!Scn_CH,0),0)</f>
        <v>0</v>
      </c>
      <c r="AX32" s="180">
        <f>VLOOKUP($AT32,[1]Scn1!Scn1_Q2_LR,MATCH(AX$6,[1]!Scn_CH,0),0)</f>
        <v>-75</v>
      </c>
      <c r="AZ32" s="238" t="s">
        <v>430</v>
      </c>
      <c r="BA32" s="239"/>
      <c r="BB32" s="239"/>
      <c r="BC32" s="239"/>
      <c r="BD32" s="240"/>
      <c r="BF32" s="238" t="s">
        <v>430</v>
      </c>
      <c r="BG32" s="239"/>
      <c r="BH32" s="239"/>
      <c r="BI32" s="239"/>
      <c r="BJ32" s="240"/>
    </row>
    <row r="33" spans="4:62" x14ac:dyDescent="0.2">
      <c r="D33" s="178" t="s">
        <v>431</v>
      </c>
      <c r="E33" s="244">
        <f ca="1">IF(K33*Q33*E$112&lt;'Summary Results'!M$2,'Summary Results'!M$2/E$112,K33*Q33)</f>
        <v>-50</v>
      </c>
      <c r="F33" s="244">
        <f ca="1">IF(L33*R33*F$112&lt;'Summary Results'!N$2,'Summary Results'!N$2/F$112,L33*R33)</f>
        <v>-65</v>
      </c>
      <c r="G33" s="244">
        <f ca="1">IF(M33*S33*G$112&lt;'Summary Results'!O$2,'Summary Results'!O$2/G$112,M33*S33)</f>
        <v>0</v>
      </c>
      <c r="H33" s="180">
        <f ca="1">IF(N33*T33*H$112&lt;'Summary Results'!P$2,'Summary Results'!P$2/H$112,N33*T33)</f>
        <v>-75</v>
      </c>
      <c r="I33" s="42"/>
      <c r="J33" s="175" t="s">
        <v>431</v>
      </c>
      <c r="K33" s="176">
        <f t="shared" ca="1" si="3"/>
        <v>1</v>
      </c>
      <c r="L33" s="176">
        <f t="shared" ca="1" si="0"/>
        <v>1</v>
      </c>
      <c r="M33" s="176">
        <f t="shared" ca="1" si="1"/>
        <v>1</v>
      </c>
      <c r="N33" s="177">
        <f t="shared" ca="1" si="2"/>
        <v>1</v>
      </c>
      <c r="O33" s="42"/>
      <c r="P33" s="178" t="s">
        <v>431</v>
      </c>
      <c r="Q33" s="179">
        <f ca="1"/>
        <v>-50</v>
      </c>
      <c r="R33" s="179">
        <f ca="1"/>
        <v>-65</v>
      </c>
      <c r="S33" s="179">
        <f ca="1"/>
        <v>0</v>
      </c>
      <c r="T33" s="180">
        <f ca="1"/>
        <v>-75</v>
      </c>
      <c r="U33" s="42"/>
      <c r="V33" s="175" t="s">
        <v>431</v>
      </c>
      <c r="W33" s="181"/>
      <c r="X33" s="182"/>
      <c r="Y33" s="182"/>
      <c r="Z33" s="183">
        <v>-75</v>
      </c>
      <c r="AA33" s="42"/>
      <c r="AB33" s="178" t="s">
        <v>431</v>
      </c>
      <c r="AC33" s="179">
        <v>-50</v>
      </c>
      <c r="AD33" s="184"/>
      <c r="AE33" s="184"/>
      <c r="AF33" s="185">
        <v>-75</v>
      </c>
      <c r="AG33" s="42"/>
      <c r="AH33" s="175" t="s">
        <v>431</v>
      </c>
      <c r="AI33" s="181">
        <v>-50</v>
      </c>
      <c r="AJ33" s="182"/>
      <c r="AK33" s="182"/>
      <c r="AL33" s="183">
        <v>-75</v>
      </c>
      <c r="AM33" s="42"/>
      <c r="AN33" s="178" t="s">
        <v>431</v>
      </c>
      <c r="AO33" s="179">
        <v>-50</v>
      </c>
      <c r="AP33" s="179">
        <v>-65</v>
      </c>
      <c r="AQ33" s="179"/>
      <c r="AR33" s="180">
        <v>-75</v>
      </c>
      <c r="AT33" s="178" t="s">
        <v>431</v>
      </c>
      <c r="AU33" s="244">
        <f>VLOOKUP($AT33,[1]Scn1!Scn1_Q2_LR,MATCH(AU$6,[1]!Scn_CH,0),0)</f>
        <v>-50</v>
      </c>
      <c r="AV33" s="244">
        <f>VLOOKUP($AT33,[1]Scn1!Scn1_Q2_LR,MATCH(AV$6,[1]!Scn_CH,0),0)</f>
        <v>-65</v>
      </c>
      <c r="AW33" s="244">
        <f>VLOOKUP($AT33,[1]Scn1!Scn1_Q2_LR,MATCH(AW$6,[1]!Scn_CH,0),0)</f>
        <v>0</v>
      </c>
      <c r="AX33" s="180">
        <f>VLOOKUP($AT33,[1]Scn1!Scn1_Q2_LR,MATCH(AX$6,[1]!Scn_CH,0),0)</f>
        <v>-75</v>
      </c>
      <c r="AZ33" s="238" t="s">
        <v>431</v>
      </c>
      <c r="BA33" s="239"/>
      <c r="BB33" s="239"/>
      <c r="BC33" s="239"/>
      <c r="BD33" s="240"/>
      <c r="BF33" s="238" t="s">
        <v>431</v>
      </c>
      <c r="BG33" s="239"/>
      <c r="BH33" s="239"/>
      <c r="BI33" s="239"/>
      <c r="BJ33" s="240"/>
    </row>
    <row r="34" spans="4:62" x14ac:dyDescent="0.2">
      <c r="D34" s="178" t="s">
        <v>432</v>
      </c>
      <c r="E34" s="244">
        <f ca="1">IF(K34*Q34*E$112&lt;'Summary Results'!M$2,'Summary Results'!M$2/E$112,K34*Q34)</f>
        <v>-50</v>
      </c>
      <c r="F34" s="244">
        <f ca="1">IF(L34*R34*F$112&lt;'Summary Results'!N$2,'Summary Results'!N$2/F$112,L34*R34)</f>
        <v>-65</v>
      </c>
      <c r="G34" s="244">
        <f ca="1">IF(M34*S34*G$112&lt;'Summary Results'!O$2,'Summary Results'!O$2/G$112,M34*S34)</f>
        <v>0</v>
      </c>
      <c r="H34" s="180">
        <f ca="1">IF(N34*T34*H$112&lt;'Summary Results'!P$2,'Summary Results'!P$2/H$112,N34*T34)</f>
        <v>-75</v>
      </c>
      <c r="I34" s="42"/>
      <c r="J34" s="175" t="s">
        <v>432</v>
      </c>
      <c r="K34" s="176">
        <f t="shared" ca="1" si="3"/>
        <v>1</v>
      </c>
      <c r="L34" s="176">
        <f t="shared" ca="1" si="0"/>
        <v>1</v>
      </c>
      <c r="M34" s="176">
        <f t="shared" ca="1" si="1"/>
        <v>1</v>
      </c>
      <c r="N34" s="177">
        <f t="shared" ca="1" si="2"/>
        <v>1</v>
      </c>
      <c r="O34" s="42"/>
      <c r="P34" s="178" t="s">
        <v>432</v>
      </c>
      <c r="Q34" s="179">
        <f ca="1"/>
        <v>-50</v>
      </c>
      <c r="R34" s="179">
        <f ca="1"/>
        <v>-65</v>
      </c>
      <c r="S34" s="179">
        <f ca="1"/>
        <v>0</v>
      </c>
      <c r="T34" s="180">
        <f ca="1"/>
        <v>-75</v>
      </c>
      <c r="U34" s="42"/>
      <c r="V34" s="175" t="s">
        <v>432</v>
      </c>
      <c r="W34" s="181">
        <v>-50</v>
      </c>
      <c r="X34" s="182"/>
      <c r="Y34" s="182"/>
      <c r="Z34" s="183"/>
      <c r="AA34" s="42"/>
      <c r="AB34" s="178" t="s">
        <v>432</v>
      </c>
      <c r="AC34" s="179">
        <v>-50</v>
      </c>
      <c r="AD34" s="184"/>
      <c r="AE34" s="184"/>
      <c r="AF34" s="185"/>
      <c r="AG34" s="42"/>
      <c r="AH34" s="175" t="s">
        <v>432</v>
      </c>
      <c r="AI34" s="181">
        <v>-50</v>
      </c>
      <c r="AJ34" s="182"/>
      <c r="AK34" s="182"/>
      <c r="AL34" s="183">
        <v>-75</v>
      </c>
      <c r="AM34" s="42"/>
      <c r="AN34" s="178" t="s">
        <v>432</v>
      </c>
      <c r="AO34" s="179">
        <v>-50</v>
      </c>
      <c r="AP34" s="179">
        <v>-65</v>
      </c>
      <c r="AQ34" s="179"/>
      <c r="AR34" s="180">
        <v>-75</v>
      </c>
      <c r="AT34" s="178" t="s">
        <v>432</v>
      </c>
      <c r="AU34" s="244">
        <f>VLOOKUP($AT34,[1]Scn1!Scn1_Q2_LR,MATCH(AU$6,[1]!Scn_CH,0),0)</f>
        <v>-50</v>
      </c>
      <c r="AV34" s="244">
        <f>VLOOKUP($AT34,[1]Scn1!Scn1_Q2_LR,MATCH(AV$6,[1]!Scn_CH,0),0)</f>
        <v>-65</v>
      </c>
      <c r="AW34" s="244">
        <f>VLOOKUP($AT34,[1]Scn1!Scn1_Q2_LR,MATCH(AW$6,[1]!Scn_CH,0),0)</f>
        <v>0</v>
      </c>
      <c r="AX34" s="180">
        <f>VLOOKUP($AT34,[1]Scn1!Scn1_Q2_LR,MATCH(AX$6,[1]!Scn_CH,0),0)</f>
        <v>-75</v>
      </c>
      <c r="AZ34" s="238" t="s">
        <v>432</v>
      </c>
      <c r="BA34" s="239"/>
      <c r="BB34" s="239"/>
      <c r="BC34" s="239"/>
      <c r="BD34" s="240"/>
      <c r="BF34" s="238" t="s">
        <v>432</v>
      </c>
      <c r="BG34" s="239"/>
      <c r="BH34" s="239"/>
      <c r="BI34" s="239"/>
      <c r="BJ34" s="240"/>
    </row>
    <row r="35" spans="4:62" x14ac:dyDescent="0.2">
      <c r="D35" s="178" t="s">
        <v>433</v>
      </c>
      <c r="E35" s="244">
        <f ca="1">IF(K35*Q35*E$112&lt;'Summary Results'!M$2,'Summary Results'!M$2/E$112,K35*Q35)</f>
        <v>-50</v>
      </c>
      <c r="F35" s="244">
        <f ca="1">IF(L35*R35*F$112&lt;'Summary Results'!N$2,'Summary Results'!N$2/F$112,L35*R35)</f>
        <v>-65</v>
      </c>
      <c r="G35" s="244">
        <f ca="1">IF(M35*S35*G$112&lt;'Summary Results'!O$2,'Summary Results'!O$2/G$112,M35*S35)</f>
        <v>0</v>
      </c>
      <c r="H35" s="180">
        <f ca="1">IF(N35*T35*H$112&lt;'Summary Results'!P$2,'Summary Results'!P$2/H$112,N35*T35)</f>
        <v>-75</v>
      </c>
      <c r="I35" s="42"/>
      <c r="J35" s="175" t="s">
        <v>433</v>
      </c>
      <c r="K35" s="176">
        <f t="shared" ca="1" si="3"/>
        <v>1</v>
      </c>
      <c r="L35" s="176">
        <f t="shared" ca="1" si="0"/>
        <v>1</v>
      </c>
      <c r="M35" s="176">
        <f t="shared" ca="1" si="1"/>
        <v>1</v>
      </c>
      <c r="N35" s="177">
        <f t="shared" ca="1" si="2"/>
        <v>1</v>
      </c>
      <c r="O35" s="42"/>
      <c r="P35" s="178" t="s">
        <v>433</v>
      </c>
      <c r="Q35" s="179">
        <f ca="1"/>
        <v>-50</v>
      </c>
      <c r="R35" s="179">
        <f ca="1"/>
        <v>-65</v>
      </c>
      <c r="S35" s="179">
        <f ca="1"/>
        <v>0</v>
      </c>
      <c r="T35" s="180">
        <f ca="1"/>
        <v>-75</v>
      </c>
      <c r="U35" s="42"/>
      <c r="V35" s="175" t="s">
        <v>433</v>
      </c>
      <c r="W35" s="181">
        <v>-50</v>
      </c>
      <c r="X35" s="182"/>
      <c r="Y35" s="182"/>
      <c r="Z35" s="183">
        <v>-75</v>
      </c>
      <c r="AA35" s="42"/>
      <c r="AB35" s="178" t="s">
        <v>433</v>
      </c>
      <c r="AC35" s="179">
        <v>-50</v>
      </c>
      <c r="AD35" s="184"/>
      <c r="AE35" s="184"/>
      <c r="AF35" s="185">
        <v>-75</v>
      </c>
      <c r="AG35" s="42"/>
      <c r="AH35" s="175" t="s">
        <v>433</v>
      </c>
      <c r="AI35" s="181">
        <v>-50</v>
      </c>
      <c r="AJ35" s="182"/>
      <c r="AK35" s="182"/>
      <c r="AL35" s="183">
        <v>-75</v>
      </c>
      <c r="AM35" s="42"/>
      <c r="AN35" s="178" t="s">
        <v>433</v>
      </c>
      <c r="AO35" s="179">
        <v>-50</v>
      </c>
      <c r="AP35" s="179">
        <v>-65</v>
      </c>
      <c r="AQ35" s="179"/>
      <c r="AR35" s="180">
        <v>-75</v>
      </c>
      <c r="AT35" s="178" t="s">
        <v>433</v>
      </c>
      <c r="AU35" s="244">
        <f>VLOOKUP($AT35,[1]Scn1!Scn1_Q2_LR,MATCH(AU$6,[1]!Scn_CH,0),0)</f>
        <v>-50</v>
      </c>
      <c r="AV35" s="244">
        <f>VLOOKUP($AT35,[1]Scn1!Scn1_Q2_LR,MATCH(AV$6,[1]!Scn_CH,0),0)</f>
        <v>-65</v>
      </c>
      <c r="AW35" s="244">
        <f>VLOOKUP($AT35,[1]Scn1!Scn1_Q2_LR,MATCH(AW$6,[1]!Scn_CH,0),0)</f>
        <v>0</v>
      </c>
      <c r="AX35" s="180">
        <f>VLOOKUP($AT35,[1]Scn1!Scn1_Q2_LR,MATCH(AX$6,[1]!Scn_CH,0),0)</f>
        <v>-75</v>
      </c>
      <c r="AZ35" s="238" t="s">
        <v>433</v>
      </c>
      <c r="BA35" s="239"/>
      <c r="BB35" s="239"/>
      <c r="BC35" s="239"/>
      <c r="BD35" s="240"/>
      <c r="BF35" s="238" t="s">
        <v>433</v>
      </c>
      <c r="BG35" s="239"/>
      <c r="BH35" s="239"/>
      <c r="BI35" s="239"/>
      <c r="BJ35" s="240"/>
    </row>
    <row r="36" spans="4:62" x14ac:dyDescent="0.2">
      <c r="D36" s="178" t="s">
        <v>434</v>
      </c>
      <c r="E36" s="244">
        <f ca="1">IF(K36*Q36*E$112&lt;'Summary Results'!M$2,'Summary Results'!M$2/E$112,K36*Q36)</f>
        <v>-50</v>
      </c>
      <c r="F36" s="244">
        <f ca="1">IF(L36*R36*F$112&lt;'Summary Results'!N$2,'Summary Results'!N$2/F$112,L36*R36)</f>
        <v>-65</v>
      </c>
      <c r="G36" s="244">
        <f ca="1">IF(M36*S36*G$112&lt;'Summary Results'!O$2,'Summary Results'!O$2/G$112,M36*S36)</f>
        <v>0</v>
      </c>
      <c r="H36" s="180">
        <f ca="1">IF(N36*T36*H$112&lt;'Summary Results'!P$2,'Summary Results'!P$2/H$112,N36*T36)</f>
        <v>-75</v>
      </c>
      <c r="I36" s="42"/>
      <c r="J36" s="175" t="s">
        <v>434</v>
      </c>
      <c r="K36" s="176">
        <f t="shared" ca="1" si="3"/>
        <v>1</v>
      </c>
      <c r="L36" s="176">
        <f t="shared" ca="1" si="0"/>
        <v>1</v>
      </c>
      <c r="M36" s="176">
        <f t="shared" ca="1" si="1"/>
        <v>1</v>
      </c>
      <c r="N36" s="177">
        <f t="shared" ca="1" si="2"/>
        <v>1</v>
      </c>
      <c r="O36" s="42"/>
      <c r="P36" s="178" t="s">
        <v>434</v>
      </c>
      <c r="Q36" s="179">
        <f ca="1"/>
        <v>-50</v>
      </c>
      <c r="R36" s="179">
        <f ca="1"/>
        <v>-65</v>
      </c>
      <c r="S36" s="179">
        <f ca="1"/>
        <v>0</v>
      </c>
      <c r="T36" s="180">
        <f ca="1"/>
        <v>-75</v>
      </c>
      <c r="U36" s="42"/>
      <c r="V36" s="175" t="s">
        <v>434</v>
      </c>
      <c r="W36" s="181">
        <v>-50</v>
      </c>
      <c r="X36" s="182"/>
      <c r="Y36" s="182"/>
      <c r="Z36" s="183"/>
      <c r="AA36" s="42"/>
      <c r="AB36" s="178" t="s">
        <v>434</v>
      </c>
      <c r="AC36" s="179">
        <v>-50</v>
      </c>
      <c r="AD36" s="184"/>
      <c r="AE36" s="184"/>
      <c r="AF36" s="185"/>
      <c r="AG36" s="42"/>
      <c r="AH36" s="175" t="s">
        <v>434</v>
      </c>
      <c r="AI36" s="181">
        <v>-50</v>
      </c>
      <c r="AJ36" s="182"/>
      <c r="AK36" s="182"/>
      <c r="AL36" s="183">
        <v>-75</v>
      </c>
      <c r="AM36" s="42"/>
      <c r="AN36" s="178" t="s">
        <v>434</v>
      </c>
      <c r="AO36" s="179">
        <v>-50</v>
      </c>
      <c r="AP36" s="179">
        <v>-65</v>
      </c>
      <c r="AQ36" s="179"/>
      <c r="AR36" s="180">
        <v>-75</v>
      </c>
      <c r="AT36" s="178" t="s">
        <v>434</v>
      </c>
      <c r="AU36" s="244">
        <f>VLOOKUP($AT36,[1]Scn1!Scn1_Q2_LR,MATCH(AU$6,[1]!Scn_CH,0),0)</f>
        <v>-50</v>
      </c>
      <c r="AV36" s="244">
        <f>VLOOKUP($AT36,[1]Scn1!Scn1_Q2_LR,MATCH(AV$6,[1]!Scn_CH,0),0)</f>
        <v>-65</v>
      </c>
      <c r="AW36" s="244">
        <f>VLOOKUP($AT36,[1]Scn1!Scn1_Q2_LR,MATCH(AW$6,[1]!Scn_CH,0),0)</f>
        <v>0</v>
      </c>
      <c r="AX36" s="180">
        <f>VLOOKUP($AT36,[1]Scn1!Scn1_Q2_LR,MATCH(AX$6,[1]!Scn_CH,0),0)</f>
        <v>-75</v>
      </c>
      <c r="AZ36" s="238" t="s">
        <v>434</v>
      </c>
      <c r="BA36" s="239"/>
      <c r="BB36" s="239"/>
      <c r="BC36" s="239"/>
      <c r="BD36" s="240"/>
      <c r="BF36" s="238" t="s">
        <v>434</v>
      </c>
      <c r="BG36" s="239"/>
      <c r="BH36" s="239"/>
      <c r="BI36" s="239"/>
      <c r="BJ36" s="240"/>
    </row>
    <row r="37" spans="4:62" x14ac:dyDescent="0.2">
      <c r="D37" s="178" t="s">
        <v>61</v>
      </c>
      <c r="E37" s="244">
        <f ca="1">IF(K37*Q37*E$112&lt;'Summary Results'!M$2,'Summary Results'!M$2/E$112,K37*Q37)</f>
        <v>-50</v>
      </c>
      <c r="F37" s="244">
        <f ca="1">IF(L37*R37*F$112&lt;'Summary Results'!N$2,'Summary Results'!N$2/F$112,L37*R37)</f>
        <v>-65</v>
      </c>
      <c r="G37" s="244">
        <f ca="1">IF(M37*S37*G$112&lt;'Summary Results'!O$2,'Summary Results'!O$2/G$112,M37*S37)</f>
        <v>0</v>
      </c>
      <c r="H37" s="180">
        <f ca="1">IF(N37*T37*H$112&lt;'Summary Results'!P$2,'Summary Results'!P$2/H$112,N37*T37)</f>
        <v>-50</v>
      </c>
      <c r="I37" s="42"/>
      <c r="J37" s="175" t="s">
        <v>61</v>
      </c>
      <c r="K37" s="176">
        <f t="shared" ca="1" si="3"/>
        <v>1</v>
      </c>
      <c r="L37" s="176">
        <f t="shared" ca="1" si="0"/>
        <v>1</v>
      </c>
      <c r="M37" s="176">
        <f t="shared" ca="1" si="1"/>
        <v>1</v>
      </c>
      <c r="N37" s="177">
        <f t="shared" ca="1" si="2"/>
        <v>1</v>
      </c>
      <c r="O37" s="42"/>
      <c r="P37" s="178" t="s">
        <v>61</v>
      </c>
      <c r="Q37" s="179">
        <f ca="1"/>
        <v>-50</v>
      </c>
      <c r="R37" s="179">
        <f ca="1"/>
        <v>-65</v>
      </c>
      <c r="S37" s="179">
        <f ca="1"/>
        <v>0</v>
      </c>
      <c r="T37" s="180">
        <f ca="1"/>
        <v>-50</v>
      </c>
      <c r="U37" s="42"/>
      <c r="V37" s="175" t="s">
        <v>61</v>
      </c>
      <c r="W37" s="181"/>
      <c r="X37" s="182"/>
      <c r="Y37" s="182"/>
      <c r="Z37" s="183">
        <v>-45</v>
      </c>
      <c r="AA37" s="42"/>
      <c r="AB37" s="178" t="s">
        <v>61</v>
      </c>
      <c r="AC37" s="179">
        <v>-50</v>
      </c>
      <c r="AD37" s="184"/>
      <c r="AE37" s="184"/>
      <c r="AF37" s="185">
        <v>-50</v>
      </c>
      <c r="AG37" s="42"/>
      <c r="AH37" s="175" t="s">
        <v>61</v>
      </c>
      <c r="AI37" s="181">
        <v>-50</v>
      </c>
      <c r="AJ37" s="182"/>
      <c r="AK37" s="182"/>
      <c r="AL37" s="183">
        <v>-50</v>
      </c>
      <c r="AM37" s="42"/>
      <c r="AN37" s="178" t="s">
        <v>61</v>
      </c>
      <c r="AO37" s="179">
        <v>-50</v>
      </c>
      <c r="AP37" s="179">
        <v>-65</v>
      </c>
      <c r="AQ37" s="179"/>
      <c r="AR37" s="180">
        <v>-50</v>
      </c>
      <c r="AT37" s="178" t="s">
        <v>61</v>
      </c>
      <c r="AU37" s="244">
        <f>VLOOKUP($AT37,[1]Scn1!Scn1_Q2_LR,MATCH(AU$6,[1]!Scn_CH,0),0)</f>
        <v>-50</v>
      </c>
      <c r="AV37" s="244">
        <f>VLOOKUP($AT37,[1]Scn1!Scn1_Q2_LR,MATCH(AV$6,[1]!Scn_CH,0),0)</f>
        <v>-65</v>
      </c>
      <c r="AW37" s="244">
        <f>VLOOKUP($AT37,[1]Scn1!Scn1_Q2_LR,MATCH(AW$6,[1]!Scn_CH,0),0)</f>
        <v>0</v>
      </c>
      <c r="AX37" s="180">
        <f>VLOOKUP($AT37,[1]Scn1!Scn1_Q2_LR,MATCH(AX$6,[1]!Scn_CH,0),0)</f>
        <v>-50</v>
      </c>
      <c r="AZ37" s="238" t="s">
        <v>61</v>
      </c>
      <c r="BA37" s="239"/>
      <c r="BB37" s="239"/>
      <c r="BC37" s="239"/>
      <c r="BD37" s="240"/>
      <c r="BF37" s="238" t="s">
        <v>61</v>
      </c>
      <c r="BG37" s="239"/>
      <c r="BH37" s="239"/>
      <c r="BI37" s="239"/>
      <c r="BJ37" s="240"/>
    </row>
    <row r="38" spans="4:62" x14ac:dyDescent="0.2">
      <c r="D38" s="178" t="s">
        <v>435</v>
      </c>
      <c r="E38" s="244">
        <f ca="1">IF(K38*Q38*E$112&lt;'Summary Results'!M$2,'Summary Results'!M$2/E$112,K38*Q38)</f>
        <v>-50</v>
      </c>
      <c r="F38" s="244">
        <f ca="1">IF(L38*R38*F$112&lt;'Summary Results'!N$2,'Summary Results'!N$2/F$112,L38*R38)</f>
        <v>-65</v>
      </c>
      <c r="G38" s="244">
        <f ca="1">IF(M38*S38*G$112&lt;'Summary Results'!O$2,'Summary Results'!O$2/G$112,M38*S38)</f>
        <v>0</v>
      </c>
      <c r="H38" s="180">
        <f ca="1">IF(N38*T38*H$112&lt;'Summary Results'!P$2,'Summary Results'!P$2/H$112,N38*T38)</f>
        <v>-50</v>
      </c>
      <c r="I38" s="42"/>
      <c r="J38" s="175" t="s">
        <v>435</v>
      </c>
      <c r="K38" s="176">
        <f t="shared" ca="1" si="3"/>
        <v>1</v>
      </c>
      <c r="L38" s="176">
        <f t="shared" ca="1" si="0"/>
        <v>1</v>
      </c>
      <c r="M38" s="176">
        <f t="shared" ca="1" si="1"/>
        <v>1</v>
      </c>
      <c r="N38" s="177">
        <f t="shared" ca="1" si="2"/>
        <v>1</v>
      </c>
      <c r="O38" s="42"/>
      <c r="P38" s="178" t="s">
        <v>435</v>
      </c>
      <c r="Q38" s="179">
        <f ca="1"/>
        <v>-50</v>
      </c>
      <c r="R38" s="179">
        <f ca="1"/>
        <v>-65</v>
      </c>
      <c r="S38" s="179">
        <f ca="1"/>
        <v>0</v>
      </c>
      <c r="T38" s="180">
        <f ca="1"/>
        <v>-50</v>
      </c>
      <c r="U38" s="42"/>
      <c r="V38" s="175" t="s">
        <v>435</v>
      </c>
      <c r="W38" s="181">
        <v>-50</v>
      </c>
      <c r="X38" s="182"/>
      <c r="Y38" s="182"/>
      <c r="Z38" s="183"/>
      <c r="AA38" s="42"/>
      <c r="AB38" s="178" t="s">
        <v>435</v>
      </c>
      <c r="AC38" s="179">
        <v>-50</v>
      </c>
      <c r="AD38" s="184"/>
      <c r="AE38" s="184"/>
      <c r="AF38" s="185"/>
      <c r="AG38" s="42"/>
      <c r="AH38" s="175" t="s">
        <v>435</v>
      </c>
      <c r="AI38" s="181">
        <v>-50</v>
      </c>
      <c r="AJ38" s="182"/>
      <c r="AK38" s="182"/>
      <c r="AL38" s="183">
        <v>-50</v>
      </c>
      <c r="AM38" s="42"/>
      <c r="AN38" s="178" t="s">
        <v>435</v>
      </c>
      <c r="AO38" s="179">
        <v>-50</v>
      </c>
      <c r="AP38" s="179">
        <v>-65</v>
      </c>
      <c r="AQ38" s="179"/>
      <c r="AR38" s="180">
        <v>-50</v>
      </c>
      <c r="AT38" s="178" t="s">
        <v>435</v>
      </c>
      <c r="AU38" s="244">
        <f>VLOOKUP($AT38,[1]Scn1!Scn1_Q2_LR,MATCH(AU$6,[1]!Scn_CH,0),0)</f>
        <v>-50</v>
      </c>
      <c r="AV38" s="244">
        <f>VLOOKUP($AT38,[1]Scn1!Scn1_Q2_LR,MATCH(AV$6,[1]!Scn_CH,0),0)</f>
        <v>-65</v>
      </c>
      <c r="AW38" s="244">
        <f>VLOOKUP($AT38,[1]Scn1!Scn1_Q2_LR,MATCH(AW$6,[1]!Scn_CH,0),0)</f>
        <v>0</v>
      </c>
      <c r="AX38" s="180">
        <f>VLOOKUP($AT38,[1]Scn1!Scn1_Q2_LR,MATCH(AX$6,[1]!Scn_CH,0),0)</f>
        <v>-50</v>
      </c>
      <c r="AZ38" s="238" t="s">
        <v>435</v>
      </c>
      <c r="BA38" s="239"/>
      <c r="BB38" s="239"/>
      <c r="BC38" s="239"/>
      <c r="BD38" s="240"/>
      <c r="BF38" s="238" t="s">
        <v>435</v>
      </c>
      <c r="BG38" s="239"/>
      <c r="BH38" s="239"/>
      <c r="BI38" s="239"/>
      <c r="BJ38" s="240"/>
    </row>
    <row r="39" spans="4:62" x14ac:dyDescent="0.2">
      <c r="D39" s="178" t="s">
        <v>62</v>
      </c>
      <c r="E39" s="244">
        <f ca="1">IF(K39*Q39*E$112&lt;'Summary Results'!M$2,'Summary Results'!M$2/E$112,K39*Q39)</f>
        <v>-75</v>
      </c>
      <c r="F39" s="244">
        <f ca="1">IF(L39*R39*F$112&lt;'Summary Results'!N$2,'Summary Results'!N$2/F$112,L39*R39)</f>
        <v>-75</v>
      </c>
      <c r="G39" s="244">
        <f ca="1">IF(M39*S39*G$112&lt;'Summary Results'!O$2,'Summary Results'!O$2/G$112,M39*S39)</f>
        <v>0</v>
      </c>
      <c r="H39" s="180">
        <f ca="1">IF(N39*T39*H$112&lt;'Summary Results'!P$2,'Summary Results'!P$2/H$112,N39*T39)</f>
        <v>-75</v>
      </c>
      <c r="I39" s="42"/>
      <c r="J39" s="175" t="s">
        <v>62</v>
      </c>
      <c r="K39" s="176">
        <f t="shared" ca="1" si="3"/>
        <v>1</v>
      </c>
      <c r="L39" s="176">
        <f t="shared" ca="1" si="0"/>
        <v>1</v>
      </c>
      <c r="M39" s="176">
        <f t="shared" ca="1" si="1"/>
        <v>1</v>
      </c>
      <c r="N39" s="177">
        <f t="shared" ca="1" si="2"/>
        <v>1</v>
      </c>
      <c r="O39" s="42"/>
      <c r="P39" s="178" t="s">
        <v>62</v>
      </c>
      <c r="Q39" s="179">
        <f ca="1"/>
        <v>-75</v>
      </c>
      <c r="R39" s="179">
        <f ca="1"/>
        <v>-75</v>
      </c>
      <c r="S39" s="179">
        <f ca="1"/>
        <v>0</v>
      </c>
      <c r="T39" s="180">
        <f ca="1"/>
        <v>-75</v>
      </c>
      <c r="U39" s="42"/>
      <c r="V39" s="175" t="s">
        <v>62</v>
      </c>
      <c r="W39" s="181"/>
      <c r="X39" s="182"/>
      <c r="Y39" s="182"/>
      <c r="Z39" s="183">
        <v>-75</v>
      </c>
      <c r="AA39" s="42"/>
      <c r="AB39" s="178" t="s">
        <v>62</v>
      </c>
      <c r="AC39" s="179">
        <v>-75</v>
      </c>
      <c r="AD39" s="184"/>
      <c r="AE39" s="184"/>
      <c r="AF39" s="185">
        <v>-75</v>
      </c>
      <c r="AG39" s="42"/>
      <c r="AH39" s="175" t="s">
        <v>62</v>
      </c>
      <c r="AI39" s="181">
        <v>-75</v>
      </c>
      <c r="AJ39" s="182"/>
      <c r="AK39" s="182"/>
      <c r="AL39" s="183">
        <v>-75</v>
      </c>
      <c r="AM39" s="42"/>
      <c r="AN39" s="178" t="s">
        <v>62</v>
      </c>
      <c r="AO39" s="179">
        <v>-75</v>
      </c>
      <c r="AP39" s="179">
        <v>-75</v>
      </c>
      <c r="AQ39" s="179"/>
      <c r="AR39" s="180">
        <v>-75</v>
      </c>
      <c r="AT39" s="178" t="s">
        <v>62</v>
      </c>
      <c r="AU39" s="244">
        <f>VLOOKUP($AT39,[1]Scn1!Scn1_Q2_LR,MATCH(AU$6,[1]!Scn_CH,0),0)</f>
        <v>-75</v>
      </c>
      <c r="AV39" s="244">
        <f>VLOOKUP($AT39,[1]Scn1!Scn1_Q2_LR,MATCH(AV$6,[1]!Scn_CH,0),0)</f>
        <v>-75</v>
      </c>
      <c r="AW39" s="244">
        <f>VLOOKUP($AT39,[1]Scn1!Scn1_Q2_LR,MATCH(AW$6,[1]!Scn_CH,0),0)</f>
        <v>0</v>
      </c>
      <c r="AX39" s="180">
        <f>VLOOKUP($AT39,[1]Scn1!Scn1_Q2_LR,MATCH(AX$6,[1]!Scn_CH,0),0)</f>
        <v>-75</v>
      </c>
      <c r="AZ39" s="238" t="s">
        <v>62</v>
      </c>
      <c r="BA39" s="239"/>
      <c r="BB39" s="239"/>
      <c r="BC39" s="239"/>
      <c r="BD39" s="240"/>
      <c r="BF39" s="238" t="s">
        <v>62</v>
      </c>
      <c r="BG39" s="239"/>
      <c r="BH39" s="239"/>
      <c r="BI39" s="239"/>
      <c r="BJ39" s="240"/>
    </row>
    <row r="40" spans="4:62" x14ac:dyDescent="0.2">
      <c r="D40" s="178" t="s">
        <v>63</v>
      </c>
      <c r="E40" s="244">
        <f ca="1">IF(K40*Q40*E$112&lt;'Summary Results'!M$2,'Summary Results'!M$2/E$112,K40*Q40)</f>
        <v>-75</v>
      </c>
      <c r="F40" s="244">
        <f ca="1">IF(L40*R40*F$112&lt;'Summary Results'!N$2,'Summary Results'!N$2/F$112,L40*R40)</f>
        <v>-75</v>
      </c>
      <c r="G40" s="244">
        <f ca="1">IF(M40*S40*G$112&lt;'Summary Results'!O$2,'Summary Results'!O$2/G$112,M40*S40)</f>
        <v>0</v>
      </c>
      <c r="H40" s="180">
        <f ca="1">IF(N40*T40*H$112&lt;'Summary Results'!P$2,'Summary Results'!P$2/H$112,N40*T40)</f>
        <v>-75</v>
      </c>
      <c r="I40" s="42"/>
      <c r="J40" s="175" t="s">
        <v>63</v>
      </c>
      <c r="K40" s="176">
        <f t="shared" ca="1" si="3"/>
        <v>1</v>
      </c>
      <c r="L40" s="176">
        <f t="shared" ca="1" si="0"/>
        <v>1</v>
      </c>
      <c r="M40" s="176">
        <f t="shared" ca="1" si="1"/>
        <v>1</v>
      </c>
      <c r="N40" s="177">
        <f t="shared" ca="1" si="2"/>
        <v>1</v>
      </c>
      <c r="O40" s="42"/>
      <c r="P40" s="178" t="s">
        <v>63</v>
      </c>
      <c r="Q40" s="179">
        <f ca="1"/>
        <v>-75</v>
      </c>
      <c r="R40" s="179">
        <f ca="1"/>
        <v>-75</v>
      </c>
      <c r="S40" s="179">
        <f ca="1"/>
        <v>0</v>
      </c>
      <c r="T40" s="180">
        <f ca="1"/>
        <v>-75</v>
      </c>
      <c r="U40" s="42"/>
      <c r="V40" s="175" t="s">
        <v>63</v>
      </c>
      <c r="W40" s="181">
        <v>-75</v>
      </c>
      <c r="X40" s="182"/>
      <c r="Y40" s="182"/>
      <c r="Z40" s="183"/>
      <c r="AA40" s="42"/>
      <c r="AB40" s="178" t="s">
        <v>63</v>
      </c>
      <c r="AC40" s="179">
        <v>-75</v>
      </c>
      <c r="AD40" s="184"/>
      <c r="AE40" s="184"/>
      <c r="AF40" s="185"/>
      <c r="AG40" s="42"/>
      <c r="AH40" s="175" t="s">
        <v>63</v>
      </c>
      <c r="AI40" s="181">
        <v>-75</v>
      </c>
      <c r="AJ40" s="182"/>
      <c r="AK40" s="182"/>
      <c r="AL40" s="183">
        <v>-75</v>
      </c>
      <c r="AM40" s="42"/>
      <c r="AN40" s="178" t="s">
        <v>63</v>
      </c>
      <c r="AO40" s="179">
        <v>-75</v>
      </c>
      <c r="AP40" s="179">
        <v>-75</v>
      </c>
      <c r="AQ40" s="179"/>
      <c r="AR40" s="180">
        <v>-75</v>
      </c>
      <c r="AT40" s="178" t="s">
        <v>63</v>
      </c>
      <c r="AU40" s="244">
        <f>VLOOKUP($AT40,[1]Scn1!Scn1_Q2_LR,MATCH(AU$6,[1]!Scn_CH,0),0)</f>
        <v>-75</v>
      </c>
      <c r="AV40" s="244">
        <f>VLOOKUP($AT40,[1]Scn1!Scn1_Q2_LR,MATCH(AV$6,[1]!Scn_CH,0),0)</f>
        <v>-75</v>
      </c>
      <c r="AW40" s="244">
        <f>VLOOKUP($AT40,[1]Scn1!Scn1_Q2_LR,MATCH(AW$6,[1]!Scn_CH,0),0)</f>
        <v>0</v>
      </c>
      <c r="AX40" s="180">
        <f>VLOOKUP($AT40,[1]Scn1!Scn1_Q2_LR,MATCH(AX$6,[1]!Scn_CH,0),0)</f>
        <v>-75</v>
      </c>
      <c r="AZ40" s="238" t="s">
        <v>63</v>
      </c>
      <c r="BA40" s="239"/>
      <c r="BB40" s="239"/>
      <c r="BC40" s="239"/>
      <c r="BD40" s="240"/>
      <c r="BF40" s="238" t="s">
        <v>63</v>
      </c>
      <c r="BG40" s="239"/>
      <c r="BH40" s="239"/>
      <c r="BI40" s="239"/>
      <c r="BJ40" s="240"/>
    </row>
    <row r="41" spans="4:62" x14ac:dyDescent="0.2">
      <c r="D41" s="178" t="s">
        <v>64</v>
      </c>
      <c r="E41" s="244">
        <f ca="1">IF(K41*Q41*E$112&lt;'Summary Results'!M$2,'Summary Results'!M$2/E$112,K41*Q41)</f>
        <v>-75</v>
      </c>
      <c r="F41" s="244">
        <f ca="1">IF(L41*R41*F$112&lt;'Summary Results'!N$2,'Summary Results'!N$2/F$112,L41*R41)</f>
        <v>-75</v>
      </c>
      <c r="G41" s="244">
        <f ca="1">IF(M41*S41*G$112&lt;'Summary Results'!O$2,'Summary Results'!O$2/G$112,M41*S41)</f>
        <v>0</v>
      </c>
      <c r="H41" s="180">
        <f ca="1">IF(N41*T41*H$112&lt;'Summary Results'!P$2,'Summary Results'!P$2/H$112,N41*T41)</f>
        <v>-75</v>
      </c>
      <c r="I41" s="42"/>
      <c r="J41" s="175" t="s">
        <v>64</v>
      </c>
      <c r="K41" s="176">
        <f t="shared" ca="1" si="3"/>
        <v>1</v>
      </c>
      <c r="L41" s="176">
        <f t="shared" ca="1" si="0"/>
        <v>1</v>
      </c>
      <c r="M41" s="176">
        <f t="shared" ca="1" si="1"/>
        <v>1</v>
      </c>
      <c r="N41" s="177">
        <f t="shared" ca="1" si="2"/>
        <v>1</v>
      </c>
      <c r="O41" s="42"/>
      <c r="P41" s="178" t="s">
        <v>64</v>
      </c>
      <c r="Q41" s="179">
        <f ca="1"/>
        <v>-75</v>
      </c>
      <c r="R41" s="179">
        <f ca="1"/>
        <v>-75</v>
      </c>
      <c r="S41" s="179">
        <f ca="1"/>
        <v>0</v>
      </c>
      <c r="T41" s="180">
        <f ca="1"/>
        <v>-75</v>
      </c>
      <c r="U41" s="42"/>
      <c r="V41" s="175" t="s">
        <v>64</v>
      </c>
      <c r="W41" s="181"/>
      <c r="X41" s="182"/>
      <c r="Y41" s="182"/>
      <c r="Z41" s="183">
        <v>-75</v>
      </c>
      <c r="AA41" s="42"/>
      <c r="AB41" s="178" t="s">
        <v>64</v>
      </c>
      <c r="AC41" s="179">
        <v>-75</v>
      </c>
      <c r="AD41" s="184"/>
      <c r="AE41" s="184"/>
      <c r="AF41" s="185">
        <v>-75</v>
      </c>
      <c r="AG41" s="42"/>
      <c r="AH41" s="175" t="s">
        <v>64</v>
      </c>
      <c r="AI41" s="181">
        <v>-75</v>
      </c>
      <c r="AJ41" s="182"/>
      <c r="AK41" s="182"/>
      <c r="AL41" s="183">
        <v>-75</v>
      </c>
      <c r="AM41" s="42"/>
      <c r="AN41" s="178" t="s">
        <v>64</v>
      </c>
      <c r="AO41" s="179">
        <v>-75</v>
      </c>
      <c r="AP41" s="179">
        <v>-75</v>
      </c>
      <c r="AQ41" s="179"/>
      <c r="AR41" s="180">
        <v>-75</v>
      </c>
      <c r="AT41" s="178" t="s">
        <v>64</v>
      </c>
      <c r="AU41" s="244">
        <f>VLOOKUP($AT41,[1]Scn1!Scn1_Q2_LR,MATCH(AU$6,[1]!Scn_CH,0),0)</f>
        <v>-75</v>
      </c>
      <c r="AV41" s="244">
        <f>VLOOKUP($AT41,[1]Scn1!Scn1_Q2_LR,MATCH(AV$6,[1]!Scn_CH,0),0)</f>
        <v>-75</v>
      </c>
      <c r="AW41" s="244">
        <f>VLOOKUP($AT41,[1]Scn1!Scn1_Q2_LR,MATCH(AW$6,[1]!Scn_CH,0),0)</f>
        <v>0</v>
      </c>
      <c r="AX41" s="180">
        <f>VLOOKUP($AT41,[1]Scn1!Scn1_Q2_LR,MATCH(AX$6,[1]!Scn_CH,0),0)</f>
        <v>-75</v>
      </c>
      <c r="AZ41" s="238" t="s">
        <v>64</v>
      </c>
      <c r="BA41" s="239"/>
      <c r="BB41" s="239"/>
      <c r="BC41" s="239"/>
      <c r="BD41" s="240"/>
      <c r="BF41" s="238" t="s">
        <v>64</v>
      </c>
      <c r="BG41" s="239"/>
      <c r="BH41" s="239"/>
      <c r="BI41" s="239"/>
      <c r="BJ41" s="240"/>
    </row>
    <row r="42" spans="4:62" x14ac:dyDescent="0.2">
      <c r="D42" s="178" t="s">
        <v>436</v>
      </c>
      <c r="E42" s="244">
        <f ca="1">IF(K42*Q42*E$112&lt;'Summary Results'!M$2,'Summary Results'!M$2/E$112,K42*Q42)</f>
        <v>-15</v>
      </c>
      <c r="F42" s="244">
        <f ca="1">IF(L42*R42*F$112&lt;'Summary Results'!N$2,'Summary Results'!N$2/F$112,L42*R42)</f>
        <v>-65</v>
      </c>
      <c r="G42" s="244">
        <f ca="1">IF(M42*S42*G$112&lt;'Summary Results'!O$2,'Summary Results'!O$2/G$112,M42*S42)</f>
        <v>0</v>
      </c>
      <c r="H42" s="180">
        <f ca="1">IF(N42*T42*H$112&lt;'Summary Results'!P$2,'Summary Results'!P$2/H$112,N42*T42)</f>
        <v>-40</v>
      </c>
      <c r="I42" s="42"/>
      <c r="J42" s="175" t="s">
        <v>436</v>
      </c>
      <c r="K42" s="176">
        <f t="shared" ca="1" si="3"/>
        <v>1</v>
      </c>
      <c r="L42" s="176">
        <f t="shared" ca="1" si="0"/>
        <v>1</v>
      </c>
      <c r="M42" s="176">
        <f t="shared" ca="1" si="1"/>
        <v>1</v>
      </c>
      <c r="N42" s="177">
        <f t="shared" ca="1" si="2"/>
        <v>1</v>
      </c>
      <c r="O42" s="42"/>
      <c r="P42" s="178" t="s">
        <v>436</v>
      </c>
      <c r="Q42" s="179">
        <f ca="1"/>
        <v>-15</v>
      </c>
      <c r="R42" s="179">
        <f ca="1"/>
        <v>-65</v>
      </c>
      <c r="S42" s="179">
        <f ca="1"/>
        <v>0</v>
      </c>
      <c r="T42" s="180">
        <f ca="1"/>
        <v>-40</v>
      </c>
      <c r="U42" s="42"/>
      <c r="V42" s="175" t="s">
        <v>436</v>
      </c>
      <c r="W42" s="181"/>
      <c r="X42" s="182"/>
      <c r="Y42" s="182"/>
      <c r="Z42" s="183">
        <v>-40</v>
      </c>
      <c r="AA42" s="42"/>
      <c r="AB42" s="178" t="s">
        <v>436</v>
      </c>
      <c r="AC42" s="179">
        <v>-15</v>
      </c>
      <c r="AD42" s="184"/>
      <c r="AE42" s="184"/>
      <c r="AF42" s="185">
        <v>-40</v>
      </c>
      <c r="AG42" s="42"/>
      <c r="AH42" s="175" t="s">
        <v>436</v>
      </c>
      <c r="AI42" s="181">
        <v>-15</v>
      </c>
      <c r="AJ42" s="182"/>
      <c r="AK42" s="182"/>
      <c r="AL42" s="183">
        <v>-40</v>
      </c>
      <c r="AM42" s="42"/>
      <c r="AN42" s="178" t="s">
        <v>436</v>
      </c>
      <c r="AO42" s="179">
        <v>-15</v>
      </c>
      <c r="AP42" s="179">
        <v>-65</v>
      </c>
      <c r="AQ42" s="179"/>
      <c r="AR42" s="180">
        <v>-40</v>
      </c>
      <c r="AT42" s="178" t="s">
        <v>436</v>
      </c>
      <c r="AU42" s="244">
        <f>VLOOKUP($AT42,[1]Scn1!Scn1_Q2_LR,MATCH(AU$6,[1]!Scn_CH,0),0)</f>
        <v>-15</v>
      </c>
      <c r="AV42" s="244">
        <f>VLOOKUP($AT42,[1]Scn1!Scn1_Q2_LR,MATCH(AV$6,[1]!Scn_CH,0),0)</f>
        <v>-65</v>
      </c>
      <c r="AW42" s="244">
        <f>VLOOKUP($AT42,[1]Scn1!Scn1_Q2_LR,MATCH(AW$6,[1]!Scn_CH,0),0)</f>
        <v>0</v>
      </c>
      <c r="AX42" s="180">
        <f>VLOOKUP($AT42,[1]Scn1!Scn1_Q2_LR,MATCH(AX$6,[1]!Scn_CH,0),0)</f>
        <v>-40</v>
      </c>
      <c r="AZ42" s="238" t="s">
        <v>436</v>
      </c>
      <c r="BA42" s="239"/>
      <c r="BB42" s="239"/>
      <c r="BC42" s="239"/>
      <c r="BD42" s="240"/>
      <c r="BF42" s="238" t="s">
        <v>436</v>
      </c>
      <c r="BG42" s="239"/>
      <c r="BH42" s="239"/>
      <c r="BI42" s="239"/>
      <c r="BJ42" s="240"/>
    </row>
    <row r="43" spans="4:62" x14ac:dyDescent="0.2">
      <c r="D43" s="178" t="s">
        <v>65</v>
      </c>
      <c r="E43" s="244">
        <f ca="1">IF(K43*Q43*E$112&lt;'Summary Results'!M$2,'Summary Results'!M$2/E$112,K43*Q43)</f>
        <v>0</v>
      </c>
      <c r="F43" s="244">
        <f ca="1">IF(L43*R43*F$112&lt;'Summary Results'!N$2,'Summary Results'!N$2/F$112,L43*R43)</f>
        <v>-65</v>
      </c>
      <c r="G43" s="244">
        <f ca="1">IF(M43*S43*G$112&lt;'Summary Results'!O$2,'Summary Results'!O$2/G$112,M43*S43)</f>
        <v>0</v>
      </c>
      <c r="H43" s="180">
        <f ca="1">IF(N43*T43*H$112&lt;'Summary Results'!P$2,'Summary Results'!P$2/H$112,N43*T43)</f>
        <v>-40</v>
      </c>
      <c r="I43" s="42"/>
      <c r="J43" s="175" t="s">
        <v>65</v>
      </c>
      <c r="K43" s="176">
        <f t="shared" ca="1" si="3"/>
        <v>1</v>
      </c>
      <c r="L43" s="176">
        <f t="shared" ca="1" si="0"/>
        <v>1</v>
      </c>
      <c r="M43" s="176">
        <f t="shared" ca="1" si="1"/>
        <v>1</v>
      </c>
      <c r="N43" s="177">
        <f t="shared" ca="1" si="2"/>
        <v>1</v>
      </c>
      <c r="O43" s="42"/>
      <c r="P43" s="178" t="s">
        <v>65</v>
      </c>
      <c r="Q43" s="179">
        <f ca="1"/>
        <v>0</v>
      </c>
      <c r="R43" s="179">
        <f ca="1"/>
        <v>-65</v>
      </c>
      <c r="S43" s="179">
        <f ca="1"/>
        <v>0</v>
      </c>
      <c r="T43" s="180">
        <f ca="1"/>
        <v>-40</v>
      </c>
      <c r="U43" s="42"/>
      <c r="V43" s="175" t="s">
        <v>65</v>
      </c>
      <c r="W43" s="181"/>
      <c r="X43" s="182"/>
      <c r="Y43" s="182"/>
      <c r="Z43" s="183"/>
      <c r="AA43" s="42"/>
      <c r="AB43" s="178" t="s">
        <v>65</v>
      </c>
      <c r="AC43" s="179"/>
      <c r="AD43" s="184"/>
      <c r="AE43" s="184"/>
      <c r="AF43" s="185"/>
      <c r="AG43" s="42"/>
      <c r="AH43" s="175" t="s">
        <v>65</v>
      </c>
      <c r="AI43" s="181"/>
      <c r="AJ43" s="182"/>
      <c r="AK43" s="182"/>
      <c r="AL43" s="183">
        <v>-40</v>
      </c>
      <c r="AM43" s="42"/>
      <c r="AN43" s="178" t="s">
        <v>65</v>
      </c>
      <c r="AO43" s="179"/>
      <c r="AP43" s="179">
        <v>-65</v>
      </c>
      <c r="AQ43" s="179"/>
      <c r="AR43" s="180">
        <v>-40</v>
      </c>
      <c r="AT43" s="178" t="s">
        <v>65</v>
      </c>
      <c r="AU43" s="244">
        <f>VLOOKUP($AT43,[1]Scn1!Scn1_Q2_LR,MATCH(AU$6,[1]!Scn_CH,0),0)</f>
        <v>0</v>
      </c>
      <c r="AV43" s="244">
        <f>VLOOKUP($AT43,[1]Scn1!Scn1_Q2_LR,MATCH(AV$6,[1]!Scn_CH,0),0)</f>
        <v>-65</v>
      </c>
      <c r="AW43" s="244">
        <f>VLOOKUP($AT43,[1]Scn1!Scn1_Q2_LR,MATCH(AW$6,[1]!Scn_CH,0),0)</f>
        <v>0</v>
      </c>
      <c r="AX43" s="180">
        <f>VLOOKUP($AT43,[1]Scn1!Scn1_Q2_LR,MATCH(AX$6,[1]!Scn_CH,0),0)</f>
        <v>-40</v>
      </c>
      <c r="AZ43" s="238" t="s">
        <v>65</v>
      </c>
      <c r="BA43" s="239"/>
      <c r="BB43" s="239"/>
      <c r="BC43" s="239"/>
      <c r="BD43" s="240"/>
      <c r="BF43" s="238" t="s">
        <v>65</v>
      </c>
      <c r="BG43" s="239"/>
      <c r="BH43" s="239"/>
      <c r="BI43" s="239"/>
      <c r="BJ43" s="240"/>
    </row>
    <row r="44" spans="4:62" x14ac:dyDescent="0.2">
      <c r="D44" s="178" t="s">
        <v>66</v>
      </c>
      <c r="E44" s="244">
        <f ca="1">IF(K44*Q44*E$112&lt;'Summary Results'!M$2,'Summary Results'!M$2/E$112,K44*Q44)</f>
        <v>-15</v>
      </c>
      <c r="F44" s="244">
        <f ca="1">IF(L44*R44*F$112&lt;'Summary Results'!N$2,'Summary Results'!N$2/F$112,L44*R44)</f>
        <v>-65</v>
      </c>
      <c r="G44" s="244">
        <f ca="1">IF(M44*S44*G$112&lt;'Summary Results'!O$2,'Summary Results'!O$2/G$112,M44*S44)</f>
        <v>0</v>
      </c>
      <c r="H44" s="180">
        <f ca="1">IF(N44*T44*H$112&lt;'Summary Results'!P$2,'Summary Results'!P$2/H$112,N44*T44)</f>
        <v>-40</v>
      </c>
      <c r="I44" s="42"/>
      <c r="J44" s="175" t="s">
        <v>66</v>
      </c>
      <c r="K44" s="176">
        <f t="shared" ca="1" si="3"/>
        <v>1</v>
      </c>
      <c r="L44" s="176">
        <f t="shared" ca="1" si="0"/>
        <v>1</v>
      </c>
      <c r="M44" s="176">
        <f t="shared" ca="1" si="1"/>
        <v>1</v>
      </c>
      <c r="N44" s="177">
        <f t="shared" ca="1" si="2"/>
        <v>1</v>
      </c>
      <c r="O44" s="42"/>
      <c r="P44" s="178" t="s">
        <v>66</v>
      </c>
      <c r="Q44" s="179">
        <f ca="1"/>
        <v>-15</v>
      </c>
      <c r="R44" s="179">
        <f ca="1"/>
        <v>-65</v>
      </c>
      <c r="S44" s="179">
        <f ca="1"/>
        <v>0</v>
      </c>
      <c r="T44" s="180">
        <f ca="1"/>
        <v>-40</v>
      </c>
      <c r="U44" s="42"/>
      <c r="V44" s="175" t="s">
        <v>66</v>
      </c>
      <c r="W44" s="181">
        <v>-15</v>
      </c>
      <c r="X44" s="182"/>
      <c r="Y44" s="182"/>
      <c r="Z44" s="183"/>
      <c r="AA44" s="42"/>
      <c r="AB44" s="178" t="s">
        <v>66</v>
      </c>
      <c r="AC44" s="179">
        <v>-15</v>
      </c>
      <c r="AD44" s="184"/>
      <c r="AE44" s="184"/>
      <c r="AF44" s="185"/>
      <c r="AG44" s="42"/>
      <c r="AH44" s="175" t="s">
        <v>66</v>
      </c>
      <c r="AI44" s="181">
        <v>-15</v>
      </c>
      <c r="AJ44" s="182"/>
      <c r="AK44" s="182"/>
      <c r="AL44" s="183">
        <v>-40</v>
      </c>
      <c r="AM44" s="42"/>
      <c r="AN44" s="178" t="s">
        <v>66</v>
      </c>
      <c r="AO44" s="179">
        <v>-15</v>
      </c>
      <c r="AP44" s="179">
        <v>-65</v>
      </c>
      <c r="AQ44" s="179"/>
      <c r="AR44" s="180">
        <v>-40</v>
      </c>
      <c r="AT44" s="178" t="s">
        <v>66</v>
      </c>
      <c r="AU44" s="244">
        <f>VLOOKUP($AT44,[1]Scn1!Scn1_Q2_LR,MATCH(AU$6,[1]!Scn_CH,0),0)</f>
        <v>-15</v>
      </c>
      <c r="AV44" s="244">
        <f>VLOOKUP($AT44,[1]Scn1!Scn1_Q2_LR,MATCH(AV$6,[1]!Scn_CH,0),0)</f>
        <v>-65</v>
      </c>
      <c r="AW44" s="244">
        <f>VLOOKUP($AT44,[1]Scn1!Scn1_Q2_LR,MATCH(AW$6,[1]!Scn_CH,0),0)</f>
        <v>0</v>
      </c>
      <c r="AX44" s="180">
        <f>VLOOKUP($AT44,[1]Scn1!Scn1_Q2_LR,MATCH(AX$6,[1]!Scn_CH,0),0)</f>
        <v>-40</v>
      </c>
      <c r="AZ44" s="238" t="s">
        <v>66</v>
      </c>
      <c r="BA44" s="239"/>
      <c r="BB44" s="239"/>
      <c r="BC44" s="239"/>
      <c r="BD44" s="240"/>
      <c r="BF44" s="238" t="s">
        <v>66</v>
      </c>
      <c r="BG44" s="239"/>
      <c r="BH44" s="239"/>
      <c r="BI44" s="239"/>
      <c r="BJ44" s="240"/>
    </row>
    <row r="45" spans="4:62" x14ac:dyDescent="0.2">
      <c r="D45" s="178" t="s">
        <v>67</v>
      </c>
      <c r="E45" s="244">
        <f ca="1">IF(K45*Q45*E$112&lt;'Summary Results'!M$2,'Summary Results'!M$2/E$112,K45*Q45)</f>
        <v>-15</v>
      </c>
      <c r="F45" s="244">
        <f ca="1">IF(L45*R45*F$112&lt;'Summary Results'!N$2,'Summary Results'!N$2/F$112,L45*R45)</f>
        <v>-65</v>
      </c>
      <c r="G45" s="244">
        <f ca="1">IF(M45*S45*G$112&lt;'Summary Results'!O$2,'Summary Results'!O$2/G$112,M45*S45)</f>
        <v>0</v>
      </c>
      <c r="H45" s="180">
        <f ca="1">IF(N45*T45*H$112&lt;'Summary Results'!P$2,'Summary Results'!P$2/H$112,N45*T45)</f>
        <v>-40</v>
      </c>
      <c r="I45" s="42"/>
      <c r="J45" s="175" t="s">
        <v>67</v>
      </c>
      <c r="K45" s="176">
        <f t="shared" ca="1" si="3"/>
        <v>1</v>
      </c>
      <c r="L45" s="176">
        <f t="shared" ca="1" si="0"/>
        <v>1</v>
      </c>
      <c r="M45" s="176">
        <f t="shared" ca="1" si="1"/>
        <v>1</v>
      </c>
      <c r="N45" s="177">
        <f t="shared" ca="1" si="2"/>
        <v>1</v>
      </c>
      <c r="O45" s="42"/>
      <c r="P45" s="178" t="s">
        <v>67</v>
      </c>
      <c r="Q45" s="179">
        <f ca="1"/>
        <v>-15</v>
      </c>
      <c r="R45" s="179">
        <f ca="1"/>
        <v>-65</v>
      </c>
      <c r="S45" s="179">
        <f ca="1"/>
        <v>0</v>
      </c>
      <c r="T45" s="180">
        <f ca="1"/>
        <v>-40</v>
      </c>
      <c r="U45" s="42"/>
      <c r="V45" s="175" t="s">
        <v>67</v>
      </c>
      <c r="W45" s="181"/>
      <c r="X45" s="182"/>
      <c r="Y45" s="182"/>
      <c r="Z45" s="183">
        <v>-40</v>
      </c>
      <c r="AA45" s="42"/>
      <c r="AB45" s="178" t="s">
        <v>67</v>
      </c>
      <c r="AC45" s="179">
        <v>-15</v>
      </c>
      <c r="AD45" s="184"/>
      <c r="AE45" s="184"/>
      <c r="AF45" s="185">
        <v>-40</v>
      </c>
      <c r="AG45" s="42"/>
      <c r="AH45" s="175" t="s">
        <v>67</v>
      </c>
      <c r="AI45" s="181">
        <v>-15</v>
      </c>
      <c r="AJ45" s="182"/>
      <c r="AK45" s="182"/>
      <c r="AL45" s="183">
        <v>-40</v>
      </c>
      <c r="AM45" s="42"/>
      <c r="AN45" s="178" t="s">
        <v>67</v>
      </c>
      <c r="AO45" s="179">
        <v>-15</v>
      </c>
      <c r="AP45" s="179">
        <v>-65</v>
      </c>
      <c r="AQ45" s="179"/>
      <c r="AR45" s="180">
        <v>-40</v>
      </c>
      <c r="AT45" s="178" t="s">
        <v>67</v>
      </c>
      <c r="AU45" s="244">
        <f>VLOOKUP($AT45,[1]Scn1!Scn1_Q2_LR,MATCH(AU$6,[1]!Scn_CH,0),0)</f>
        <v>-15</v>
      </c>
      <c r="AV45" s="244">
        <f>VLOOKUP($AT45,[1]Scn1!Scn1_Q2_LR,MATCH(AV$6,[1]!Scn_CH,0),0)</f>
        <v>-65</v>
      </c>
      <c r="AW45" s="244">
        <f>VLOOKUP($AT45,[1]Scn1!Scn1_Q2_LR,MATCH(AW$6,[1]!Scn_CH,0),0)</f>
        <v>0</v>
      </c>
      <c r="AX45" s="180">
        <f>VLOOKUP($AT45,[1]Scn1!Scn1_Q2_LR,MATCH(AX$6,[1]!Scn_CH,0),0)</f>
        <v>-40</v>
      </c>
      <c r="AZ45" s="238" t="s">
        <v>67</v>
      </c>
      <c r="BA45" s="239"/>
      <c r="BB45" s="239"/>
      <c r="BC45" s="239"/>
      <c r="BD45" s="240"/>
      <c r="BF45" s="238" t="s">
        <v>67</v>
      </c>
      <c r="BG45" s="239"/>
      <c r="BH45" s="239"/>
      <c r="BI45" s="239"/>
      <c r="BJ45" s="240"/>
    </row>
    <row r="46" spans="4:62" x14ac:dyDescent="0.2">
      <c r="D46" s="178" t="s">
        <v>437</v>
      </c>
      <c r="E46" s="244">
        <f ca="1">IF(K46*Q46*E$112&lt;'Summary Results'!M$2,'Summary Results'!M$2/E$112,K46*Q46)</f>
        <v>-15</v>
      </c>
      <c r="F46" s="244">
        <f ca="1">IF(L46*R46*F$112&lt;'Summary Results'!N$2,'Summary Results'!N$2/F$112,L46*R46)</f>
        <v>-65</v>
      </c>
      <c r="G46" s="244">
        <f ca="1">IF(M46*S46*G$112&lt;'Summary Results'!O$2,'Summary Results'!O$2/G$112,M46*S46)</f>
        <v>0</v>
      </c>
      <c r="H46" s="180">
        <f ca="1">IF(N46*T46*H$112&lt;'Summary Results'!P$2,'Summary Results'!P$2/H$112,N46*T46)</f>
        <v>-40</v>
      </c>
      <c r="I46" s="42"/>
      <c r="J46" s="175" t="s">
        <v>437</v>
      </c>
      <c r="K46" s="176">
        <f t="shared" ca="1" si="3"/>
        <v>1</v>
      </c>
      <c r="L46" s="176">
        <f t="shared" ca="1" si="0"/>
        <v>1</v>
      </c>
      <c r="M46" s="176">
        <f t="shared" ca="1" si="1"/>
        <v>1</v>
      </c>
      <c r="N46" s="177">
        <f t="shared" ca="1" si="2"/>
        <v>1</v>
      </c>
      <c r="O46" s="42"/>
      <c r="P46" s="178" t="s">
        <v>437</v>
      </c>
      <c r="Q46" s="179">
        <f ca="1"/>
        <v>-15</v>
      </c>
      <c r="R46" s="179">
        <f ca="1"/>
        <v>-65</v>
      </c>
      <c r="S46" s="179">
        <f ca="1"/>
        <v>0</v>
      </c>
      <c r="T46" s="180">
        <f ca="1"/>
        <v>-40</v>
      </c>
      <c r="U46" s="42"/>
      <c r="V46" s="175" t="s">
        <v>437</v>
      </c>
      <c r="W46" s="181"/>
      <c r="X46" s="182"/>
      <c r="Y46" s="182"/>
      <c r="Z46" s="183">
        <v>-40</v>
      </c>
      <c r="AA46" s="42"/>
      <c r="AB46" s="178" t="s">
        <v>437</v>
      </c>
      <c r="AC46" s="179">
        <v>-15</v>
      </c>
      <c r="AD46" s="184"/>
      <c r="AE46" s="184"/>
      <c r="AF46" s="185">
        <v>-40</v>
      </c>
      <c r="AG46" s="42"/>
      <c r="AH46" s="175" t="s">
        <v>437</v>
      </c>
      <c r="AI46" s="181">
        <v>-15</v>
      </c>
      <c r="AJ46" s="182"/>
      <c r="AK46" s="182"/>
      <c r="AL46" s="183">
        <v>-40</v>
      </c>
      <c r="AM46" s="42"/>
      <c r="AN46" s="178" t="s">
        <v>437</v>
      </c>
      <c r="AO46" s="179">
        <v>-15</v>
      </c>
      <c r="AP46" s="179">
        <v>-65</v>
      </c>
      <c r="AQ46" s="179"/>
      <c r="AR46" s="180">
        <v>-40</v>
      </c>
      <c r="AT46" s="178" t="s">
        <v>437</v>
      </c>
      <c r="AU46" s="244">
        <f>VLOOKUP($AT46,[1]Scn1!Scn1_Q2_LR,MATCH(AU$6,[1]!Scn_CH,0),0)</f>
        <v>-15</v>
      </c>
      <c r="AV46" s="244">
        <f>VLOOKUP($AT46,[1]Scn1!Scn1_Q2_LR,MATCH(AV$6,[1]!Scn_CH,0),0)</f>
        <v>-65</v>
      </c>
      <c r="AW46" s="244">
        <f>VLOOKUP($AT46,[1]Scn1!Scn1_Q2_LR,MATCH(AW$6,[1]!Scn_CH,0),0)</f>
        <v>0</v>
      </c>
      <c r="AX46" s="180">
        <f>VLOOKUP($AT46,[1]Scn1!Scn1_Q2_LR,MATCH(AX$6,[1]!Scn_CH,0),0)</f>
        <v>-40</v>
      </c>
      <c r="AZ46" s="238" t="s">
        <v>437</v>
      </c>
      <c r="BA46" s="239"/>
      <c r="BB46" s="239"/>
      <c r="BC46" s="239"/>
      <c r="BD46" s="240"/>
      <c r="BF46" s="238" t="s">
        <v>437</v>
      </c>
      <c r="BG46" s="239"/>
      <c r="BH46" s="239"/>
      <c r="BI46" s="239"/>
      <c r="BJ46" s="240"/>
    </row>
    <row r="47" spans="4:62" x14ac:dyDescent="0.2">
      <c r="D47" s="178" t="s">
        <v>438</v>
      </c>
      <c r="E47" s="244">
        <f ca="1">IF(K47*Q47*E$112&lt;'Summary Results'!M$2,'Summary Results'!M$2/E$112,K47*Q47)</f>
        <v>-15</v>
      </c>
      <c r="F47" s="244">
        <f ca="1">IF(L47*R47*F$112&lt;'Summary Results'!N$2,'Summary Results'!N$2/F$112,L47*R47)</f>
        <v>-65</v>
      </c>
      <c r="G47" s="244">
        <f ca="1">IF(M47*S47*G$112&lt;'Summary Results'!O$2,'Summary Results'!O$2/G$112,M47*S47)</f>
        <v>0</v>
      </c>
      <c r="H47" s="180">
        <f ca="1">IF(N47*T47*H$112&lt;'Summary Results'!P$2,'Summary Results'!P$2/H$112,N47*T47)</f>
        <v>-40</v>
      </c>
      <c r="I47" s="42"/>
      <c r="J47" s="175" t="s">
        <v>438</v>
      </c>
      <c r="K47" s="176">
        <f t="shared" ca="1" si="3"/>
        <v>1</v>
      </c>
      <c r="L47" s="176">
        <f t="shared" ca="1" si="0"/>
        <v>1</v>
      </c>
      <c r="M47" s="176">
        <f t="shared" ca="1" si="1"/>
        <v>1</v>
      </c>
      <c r="N47" s="177">
        <f t="shared" ca="1" si="2"/>
        <v>1</v>
      </c>
      <c r="O47" s="42"/>
      <c r="P47" s="178" t="s">
        <v>438</v>
      </c>
      <c r="Q47" s="179">
        <f ca="1"/>
        <v>-15</v>
      </c>
      <c r="R47" s="179">
        <f ca="1"/>
        <v>-65</v>
      </c>
      <c r="S47" s="179">
        <f ca="1"/>
        <v>0</v>
      </c>
      <c r="T47" s="180">
        <f ca="1"/>
        <v>-40</v>
      </c>
      <c r="U47" s="42"/>
      <c r="V47" s="175" t="s">
        <v>438</v>
      </c>
      <c r="W47" s="181"/>
      <c r="X47" s="182"/>
      <c r="Y47" s="182"/>
      <c r="Z47" s="183">
        <v>-40</v>
      </c>
      <c r="AA47" s="42"/>
      <c r="AB47" s="178" t="s">
        <v>438</v>
      </c>
      <c r="AC47" s="179">
        <v>-15</v>
      </c>
      <c r="AD47" s="184"/>
      <c r="AE47" s="184"/>
      <c r="AF47" s="185">
        <v>-40</v>
      </c>
      <c r="AG47" s="42"/>
      <c r="AH47" s="175" t="s">
        <v>438</v>
      </c>
      <c r="AI47" s="181">
        <v>-15</v>
      </c>
      <c r="AJ47" s="182"/>
      <c r="AK47" s="182"/>
      <c r="AL47" s="183">
        <v>-40</v>
      </c>
      <c r="AM47" s="42"/>
      <c r="AN47" s="178" t="s">
        <v>438</v>
      </c>
      <c r="AO47" s="179">
        <v>-15</v>
      </c>
      <c r="AP47" s="179">
        <v>-65</v>
      </c>
      <c r="AQ47" s="179"/>
      <c r="AR47" s="180">
        <v>-40</v>
      </c>
      <c r="AT47" s="178" t="s">
        <v>438</v>
      </c>
      <c r="AU47" s="244">
        <f>VLOOKUP($AT47,[1]Scn1!Scn1_Q2_LR,MATCH(AU$6,[1]!Scn_CH,0),0)</f>
        <v>-15</v>
      </c>
      <c r="AV47" s="244">
        <f>VLOOKUP($AT47,[1]Scn1!Scn1_Q2_LR,MATCH(AV$6,[1]!Scn_CH,0),0)</f>
        <v>-65</v>
      </c>
      <c r="AW47" s="244">
        <f>VLOOKUP($AT47,[1]Scn1!Scn1_Q2_LR,MATCH(AW$6,[1]!Scn_CH,0),0)</f>
        <v>0</v>
      </c>
      <c r="AX47" s="180">
        <f>VLOOKUP($AT47,[1]Scn1!Scn1_Q2_LR,MATCH(AX$6,[1]!Scn_CH,0),0)</f>
        <v>-40</v>
      </c>
      <c r="AZ47" s="238" t="s">
        <v>438</v>
      </c>
      <c r="BA47" s="239"/>
      <c r="BB47" s="239"/>
      <c r="BC47" s="239"/>
      <c r="BD47" s="240"/>
      <c r="BF47" s="238" t="s">
        <v>438</v>
      </c>
      <c r="BG47" s="239"/>
      <c r="BH47" s="239"/>
      <c r="BI47" s="239"/>
      <c r="BJ47" s="240"/>
    </row>
    <row r="48" spans="4:62" x14ac:dyDescent="0.2">
      <c r="D48" s="178" t="s">
        <v>439</v>
      </c>
      <c r="E48" s="244">
        <f ca="1">IF(K48*Q48*E$112&lt;'Summary Results'!M$2,'Summary Results'!M$2/E$112,K48*Q48)</f>
        <v>10</v>
      </c>
      <c r="F48" s="244">
        <f ca="1">IF(L48*R48*F$112&lt;'Summary Results'!N$2,'Summary Results'!N$2/F$112,L48*R48)</f>
        <v>-65</v>
      </c>
      <c r="G48" s="244">
        <f ca="1">IF(M48*S48*G$112&lt;'Summary Results'!O$2,'Summary Results'!O$2/G$112,M48*S48)</f>
        <v>0</v>
      </c>
      <c r="H48" s="180">
        <f ca="1">IF(N48*T48*H$112&lt;'Summary Results'!P$2,'Summary Results'!P$2/H$112,N48*T48)</f>
        <v>-40</v>
      </c>
      <c r="I48" s="42"/>
      <c r="J48" s="175" t="s">
        <v>439</v>
      </c>
      <c r="K48" s="176">
        <f t="shared" ca="1" si="3"/>
        <v>2</v>
      </c>
      <c r="L48" s="176">
        <f t="shared" ca="1" si="0"/>
        <v>1</v>
      </c>
      <c r="M48" s="176">
        <f t="shared" ca="1" si="1"/>
        <v>1</v>
      </c>
      <c r="N48" s="177">
        <f t="shared" ca="1" si="2"/>
        <v>1</v>
      </c>
      <c r="O48" s="42"/>
      <c r="P48" s="178" t="s">
        <v>439</v>
      </c>
      <c r="Q48" s="179">
        <f ca="1"/>
        <v>5</v>
      </c>
      <c r="R48" s="179">
        <f ca="1"/>
        <v>-65</v>
      </c>
      <c r="S48" s="179">
        <f ca="1"/>
        <v>0</v>
      </c>
      <c r="T48" s="180">
        <f ca="1"/>
        <v>-40</v>
      </c>
      <c r="U48" s="42"/>
      <c r="V48" s="175" t="s">
        <v>439</v>
      </c>
      <c r="W48" s="181">
        <v>5</v>
      </c>
      <c r="X48" s="182"/>
      <c r="Y48" s="182"/>
      <c r="Z48" s="183"/>
      <c r="AA48" s="42"/>
      <c r="AB48" s="178" t="s">
        <v>439</v>
      </c>
      <c r="AC48" s="179">
        <v>5</v>
      </c>
      <c r="AD48" s="184"/>
      <c r="AE48" s="184"/>
      <c r="AF48" s="185"/>
      <c r="AG48" s="42"/>
      <c r="AH48" s="175" t="s">
        <v>439</v>
      </c>
      <c r="AI48" s="181">
        <v>5</v>
      </c>
      <c r="AJ48" s="182"/>
      <c r="AK48" s="182"/>
      <c r="AL48" s="183">
        <v>-40</v>
      </c>
      <c r="AM48" s="42"/>
      <c r="AN48" s="178" t="s">
        <v>439</v>
      </c>
      <c r="AO48" s="179">
        <v>5</v>
      </c>
      <c r="AP48" s="179">
        <v>-65</v>
      </c>
      <c r="AQ48" s="179"/>
      <c r="AR48" s="180">
        <v>-40</v>
      </c>
      <c r="AT48" s="178" t="s">
        <v>439</v>
      </c>
      <c r="AU48" s="244">
        <f>VLOOKUP($AT48,[1]Scn1!Scn1_Q2_LR,MATCH(AU$6,[1]!Scn_CH,0),0)</f>
        <v>5</v>
      </c>
      <c r="AV48" s="244">
        <f>VLOOKUP($AT48,[1]Scn1!Scn1_Q2_LR,MATCH(AV$6,[1]!Scn_CH,0),0)</f>
        <v>-65</v>
      </c>
      <c r="AW48" s="244">
        <f>VLOOKUP($AT48,[1]Scn1!Scn1_Q2_LR,MATCH(AW$6,[1]!Scn_CH,0),0)</f>
        <v>0</v>
      </c>
      <c r="AX48" s="180">
        <f>VLOOKUP($AT48,[1]Scn1!Scn1_Q2_LR,MATCH(AX$6,[1]!Scn_CH,0),0)</f>
        <v>-40</v>
      </c>
      <c r="AZ48" s="238" t="s">
        <v>439</v>
      </c>
      <c r="BA48" s="239"/>
      <c r="BB48" s="239"/>
      <c r="BC48" s="239"/>
      <c r="BD48" s="240"/>
      <c r="BF48" s="238" t="s">
        <v>439</v>
      </c>
      <c r="BG48" s="239"/>
      <c r="BH48" s="239"/>
      <c r="BI48" s="239"/>
      <c r="BJ48" s="240"/>
    </row>
    <row r="49" spans="4:62" x14ac:dyDescent="0.2">
      <c r="D49" s="178" t="s">
        <v>440</v>
      </c>
      <c r="E49" s="244">
        <f ca="1">IF(K49*Q49*E$112&lt;'Summary Results'!M$2,'Summary Results'!M$2/E$112,K49*Q49)</f>
        <v>10</v>
      </c>
      <c r="F49" s="244">
        <f ca="1">IF(L49*R49*F$112&lt;'Summary Results'!N$2,'Summary Results'!N$2/F$112,L49*R49)</f>
        <v>-65</v>
      </c>
      <c r="G49" s="244">
        <f ca="1">IF(M49*S49*G$112&lt;'Summary Results'!O$2,'Summary Results'!O$2/G$112,M49*S49)</f>
        <v>0</v>
      </c>
      <c r="H49" s="180">
        <f ca="1">IF(N49*T49*H$112&lt;'Summary Results'!P$2,'Summary Results'!P$2/H$112,N49*T49)</f>
        <v>-40</v>
      </c>
      <c r="I49" s="42"/>
      <c r="J49" s="175" t="s">
        <v>440</v>
      </c>
      <c r="K49" s="176">
        <f t="shared" ca="1" si="3"/>
        <v>2</v>
      </c>
      <c r="L49" s="176">
        <f t="shared" ca="1" si="0"/>
        <v>1</v>
      </c>
      <c r="M49" s="176">
        <f t="shared" ca="1" si="1"/>
        <v>1</v>
      </c>
      <c r="N49" s="177">
        <f t="shared" ca="1" si="2"/>
        <v>1</v>
      </c>
      <c r="O49" s="42"/>
      <c r="P49" s="178" t="s">
        <v>440</v>
      </c>
      <c r="Q49" s="179">
        <f ca="1"/>
        <v>5</v>
      </c>
      <c r="R49" s="179">
        <f ca="1"/>
        <v>-65</v>
      </c>
      <c r="S49" s="179">
        <f ca="1"/>
        <v>0</v>
      </c>
      <c r="T49" s="180">
        <f ca="1"/>
        <v>-40</v>
      </c>
      <c r="U49" s="42"/>
      <c r="V49" s="175" t="s">
        <v>440</v>
      </c>
      <c r="W49" s="181">
        <v>5</v>
      </c>
      <c r="X49" s="182"/>
      <c r="Y49" s="182"/>
      <c r="Z49" s="183"/>
      <c r="AA49" s="42"/>
      <c r="AB49" s="178" t="s">
        <v>440</v>
      </c>
      <c r="AC49" s="179">
        <v>5</v>
      </c>
      <c r="AD49" s="184"/>
      <c r="AE49" s="184"/>
      <c r="AF49" s="185"/>
      <c r="AG49" s="42"/>
      <c r="AH49" s="175" t="s">
        <v>440</v>
      </c>
      <c r="AI49" s="181">
        <v>5</v>
      </c>
      <c r="AJ49" s="182"/>
      <c r="AK49" s="182"/>
      <c r="AL49" s="183">
        <v>-40</v>
      </c>
      <c r="AM49" s="42"/>
      <c r="AN49" s="178" t="s">
        <v>440</v>
      </c>
      <c r="AO49" s="179">
        <v>5</v>
      </c>
      <c r="AP49" s="179">
        <v>-65</v>
      </c>
      <c r="AQ49" s="179"/>
      <c r="AR49" s="180">
        <v>-40</v>
      </c>
      <c r="AT49" s="178" t="s">
        <v>440</v>
      </c>
      <c r="AU49" s="244">
        <f>VLOOKUP($AT49,[1]Scn1!Scn1_Q2_LR,MATCH(AU$6,[1]!Scn_CH,0),0)</f>
        <v>5</v>
      </c>
      <c r="AV49" s="244">
        <f>VLOOKUP($AT49,[1]Scn1!Scn1_Q2_LR,MATCH(AV$6,[1]!Scn_CH,0),0)</f>
        <v>-65</v>
      </c>
      <c r="AW49" s="244">
        <f>VLOOKUP($AT49,[1]Scn1!Scn1_Q2_LR,MATCH(AW$6,[1]!Scn_CH,0),0)</f>
        <v>0</v>
      </c>
      <c r="AX49" s="180">
        <f>VLOOKUP($AT49,[1]Scn1!Scn1_Q2_LR,MATCH(AX$6,[1]!Scn_CH,0),0)</f>
        <v>-40</v>
      </c>
      <c r="AZ49" s="238" t="s">
        <v>440</v>
      </c>
      <c r="BA49" s="239"/>
      <c r="BB49" s="239"/>
      <c r="BC49" s="239"/>
      <c r="BD49" s="240"/>
      <c r="BF49" s="238" t="s">
        <v>440</v>
      </c>
      <c r="BG49" s="239"/>
      <c r="BH49" s="239"/>
      <c r="BI49" s="239"/>
      <c r="BJ49" s="240"/>
    </row>
    <row r="50" spans="4:62" x14ac:dyDescent="0.2">
      <c r="D50" s="178" t="s">
        <v>441</v>
      </c>
      <c r="E50" s="244">
        <f ca="1">IF(K50*Q50*E$112&lt;'Summary Results'!M$2,'Summary Results'!M$2/E$112,K50*Q50)</f>
        <v>-25</v>
      </c>
      <c r="F50" s="244">
        <f ca="1">IF(L50*R50*F$112&lt;'Summary Results'!N$2,'Summary Results'!N$2/F$112,L50*R50)</f>
        <v>-65</v>
      </c>
      <c r="G50" s="244">
        <f ca="1">IF(M50*S50*G$112&lt;'Summary Results'!O$2,'Summary Results'!O$2/G$112,M50*S50)</f>
        <v>0</v>
      </c>
      <c r="H50" s="180">
        <f ca="1">IF(N50*T50*H$112&lt;'Summary Results'!P$2,'Summary Results'!P$2/H$112,N50*T50)</f>
        <v>-40</v>
      </c>
      <c r="I50" s="42"/>
      <c r="J50" s="175" t="s">
        <v>441</v>
      </c>
      <c r="K50" s="176">
        <f t="shared" ca="1" si="3"/>
        <v>1</v>
      </c>
      <c r="L50" s="176">
        <f t="shared" ca="1" si="0"/>
        <v>1</v>
      </c>
      <c r="M50" s="176">
        <f t="shared" ca="1" si="1"/>
        <v>1</v>
      </c>
      <c r="N50" s="177">
        <f t="shared" ca="1" si="2"/>
        <v>1</v>
      </c>
      <c r="O50" s="42"/>
      <c r="P50" s="178" t="s">
        <v>441</v>
      </c>
      <c r="Q50" s="179">
        <f ca="1"/>
        <v>-25</v>
      </c>
      <c r="R50" s="179">
        <f ca="1"/>
        <v>-65</v>
      </c>
      <c r="S50" s="179">
        <f ca="1"/>
        <v>0</v>
      </c>
      <c r="T50" s="180">
        <f ca="1"/>
        <v>-40</v>
      </c>
      <c r="U50" s="42"/>
      <c r="V50" s="175" t="s">
        <v>441</v>
      </c>
      <c r="W50" s="181"/>
      <c r="X50" s="182"/>
      <c r="Y50" s="182"/>
      <c r="Z50" s="183">
        <v>-40</v>
      </c>
      <c r="AA50" s="42"/>
      <c r="AB50" s="178" t="s">
        <v>441</v>
      </c>
      <c r="AC50" s="179">
        <v>-25</v>
      </c>
      <c r="AD50" s="184"/>
      <c r="AE50" s="184"/>
      <c r="AF50" s="185">
        <v>-40</v>
      </c>
      <c r="AG50" s="42"/>
      <c r="AH50" s="175" t="s">
        <v>441</v>
      </c>
      <c r="AI50" s="181">
        <v>-25</v>
      </c>
      <c r="AJ50" s="182"/>
      <c r="AK50" s="182"/>
      <c r="AL50" s="183">
        <v>-40</v>
      </c>
      <c r="AM50" s="42"/>
      <c r="AN50" s="178" t="s">
        <v>441</v>
      </c>
      <c r="AO50" s="179">
        <v>-25</v>
      </c>
      <c r="AP50" s="179">
        <v>-65</v>
      </c>
      <c r="AQ50" s="179"/>
      <c r="AR50" s="180">
        <v>-40</v>
      </c>
      <c r="AT50" s="178" t="s">
        <v>441</v>
      </c>
      <c r="AU50" s="244">
        <f>VLOOKUP($AT50,[1]Scn1!Scn1_Q2_LR,MATCH(AU$6,[1]!Scn_CH,0),0)</f>
        <v>-25</v>
      </c>
      <c r="AV50" s="244">
        <f>VLOOKUP($AT50,[1]Scn1!Scn1_Q2_LR,MATCH(AV$6,[1]!Scn_CH,0),0)</f>
        <v>-65</v>
      </c>
      <c r="AW50" s="244">
        <f>VLOOKUP($AT50,[1]Scn1!Scn1_Q2_LR,MATCH(AW$6,[1]!Scn_CH,0),0)</f>
        <v>0</v>
      </c>
      <c r="AX50" s="180">
        <f>VLOOKUP($AT50,[1]Scn1!Scn1_Q2_LR,MATCH(AX$6,[1]!Scn_CH,0),0)</f>
        <v>-40</v>
      </c>
      <c r="AZ50" s="238" t="s">
        <v>441</v>
      </c>
      <c r="BA50" s="239"/>
      <c r="BB50" s="239"/>
      <c r="BC50" s="239"/>
      <c r="BD50" s="240"/>
      <c r="BF50" s="238" t="s">
        <v>441</v>
      </c>
      <c r="BG50" s="239"/>
      <c r="BH50" s="239"/>
      <c r="BI50" s="239"/>
      <c r="BJ50" s="240"/>
    </row>
    <row r="51" spans="4:62" x14ac:dyDescent="0.2">
      <c r="D51" s="178" t="s">
        <v>442</v>
      </c>
      <c r="E51" s="244">
        <f ca="1">IF(K51*Q51*E$112&lt;'Summary Results'!M$2,'Summary Results'!M$2/E$112,K51*Q51)</f>
        <v>-75</v>
      </c>
      <c r="F51" s="244">
        <f ca="1">IF(L51*R51*F$112&lt;'Summary Results'!N$2,'Summary Results'!N$2/F$112,L51*R51)</f>
        <v>-75</v>
      </c>
      <c r="G51" s="244">
        <f ca="1">IF(M51*S51*G$112&lt;'Summary Results'!O$2,'Summary Results'!O$2/G$112,M51*S51)</f>
        <v>0</v>
      </c>
      <c r="H51" s="180">
        <f ca="1">IF(N51*T51*H$112&lt;'Summary Results'!P$2,'Summary Results'!P$2/H$112,N51*T51)</f>
        <v>-75</v>
      </c>
      <c r="I51" s="42"/>
      <c r="J51" s="175" t="s">
        <v>442</v>
      </c>
      <c r="K51" s="176">
        <f t="shared" ca="1" si="3"/>
        <v>1</v>
      </c>
      <c r="L51" s="176">
        <f t="shared" ca="1" si="0"/>
        <v>1</v>
      </c>
      <c r="M51" s="176">
        <f t="shared" ca="1" si="1"/>
        <v>1</v>
      </c>
      <c r="N51" s="177">
        <f t="shared" ca="1" si="2"/>
        <v>1</v>
      </c>
      <c r="O51" s="42"/>
      <c r="P51" s="178" t="s">
        <v>442</v>
      </c>
      <c r="Q51" s="179">
        <f ca="1"/>
        <v>-75</v>
      </c>
      <c r="R51" s="179">
        <f ca="1"/>
        <v>-75</v>
      </c>
      <c r="S51" s="179">
        <f ca="1"/>
        <v>0</v>
      </c>
      <c r="T51" s="180">
        <f ca="1"/>
        <v>-75</v>
      </c>
      <c r="U51" s="42"/>
      <c r="V51" s="175" t="s">
        <v>442</v>
      </c>
      <c r="W51" s="181">
        <v>-75</v>
      </c>
      <c r="X51" s="182"/>
      <c r="Y51" s="182"/>
      <c r="Z51" s="183"/>
      <c r="AA51" s="42"/>
      <c r="AB51" s="178" t="s">
        <v>442</v>
      </c>
      <c r="AC51" s="179">
        <v>-75</v>
      </c>
      <c r="AD51" s="184"/>
      <c r="AE51" s="184"/>
      <c r="AF51" s="185"/>
      <c r="AG51" s="42"/>
      <c r="AH51" s="175" t="s">
        <v>442</v>
      </c>
      <c r="AI51" s="181">
        <v>-75</v>
      </c>
      <c r="AJ51" s="182"/>
      <c r="AK51" s="182"/>
      <c r="AL51" s="183">
        <v>-75</v>
      </c>
      <c r="AM51" s="42"/>
      <c r="AN51" s="178" t="s">
        <v>442</v>
      </c>
      <c r="AO51" s="179">
        <v>-75</v>
      </c>
      <c r="AP51" s="179">
        <v>-75</v>
      </c>
      <c r="AQ51" s="179"/>
      <c r="AR51" s="180">
        <v>-75</v>
      </c>
      <c r="AT51" s="178" t="s">
        <v>442</v>
      </c>
      <c r="AU51" s="244">
        <f>VLOOKUP($AT51,[1]Scn1!Scn1_Q2_LR,MATCH(AU$6,[1]!Scn_CH,0),0)</f>
        <v>-75</v>
      </c>
      <c r="AV51" s="244">
        <f>VLOOKUP($AT51,[1]Scn1!Scn1_Q2_LR,MATCH(AV$6,[1]!Scn_CH,0),0)</f>
        <v>-75</v>
      </c>
      <c r="AW51" s="244">
        <f>VLOOKUP($AT51,[1]Scn1!Scn1_Q2_LR,MATCH(AW$6,[1]!Scn_CH,0),0)</f>
        <v>0</v>
      </c>
      <c r="AX51" s="180">
        <f>VLOOKUP($AT51,[1]Scn1!Scn1_Q2_LR,MATCH(AX$6,[1]!Scn_CH,0),0)</f>
        <v>-75</v>
      </c>
      <c r="AZ51" s="238" t="s">
        <v>442</v>
      </c>
      <c r="BA51" s="239"/>
      <c r="BB51" s="239"/>
      <c r="BC51" s="239"/>
      <c r="BD51" s="240"/>
      <c r="BF51" s="238" t="s">
        <v>442</v>
      </c>
      <c r="BG51" s="239"/>
      <c r="BH51" s="239"/>
      <c r="BI51" s="239"/>
      <c r="BJ51" s="240"/>
    </row>
    <row r="52" spans="4:62" x14ac:dyDescent="0.2">
      <c r="D52" s="178" t="s">
        <v>443</v>
      </c>
      <c r="E52" s="244">
        <f ca="1">IF(K52*Q52*E$112&lt;'Summary Results'!M$2,'Summary Results'!M$2/E$112,K52*Q52)</f>
        <v>-75</v>
      </c>
      <c r="F52" s="244">
        <f ca="1">IF(L52*R52*F$112&lt;'Summary Results'!N$2,'Summary Results'!N$2/F$112,L52*R52)</f>
        <v>-75</v>
      </c>
      <c r="G52" s="244">
        <f ca="1">IF(M52*S52*G$112&lt;'Summary Results'!O$2,'Summary Results'!O$2/G$112,M52*S52)</f>
        <v>0</v>
      </c>
      <c r="H52" s="180">
        <f ca="1">IF(N52*T52*H$112&lt;'Summary Results'!P$2,'Summary Results'!P$2/H$112,N52*T52)</f>
        <v>-75</v>
      </c>
      <c r="I52" s="42"/>
      <c r="J52" s="175" t="s">
        <v>443</v>
      </c>
      <c r="K52" s="176">
        <f t="shared" ca="1" si="3"/>
        <v>1</v>
      </c>
      <c r="L52" s="176">
        <f t="shared" ca="1" si="0"/>
        <v>1</v>
      </c>
      <c r="M52" s="176">
        <f t="shared" ca="1" si="1"/>
        <v>1</v>
      </c>
      <c r="N52" s="177">
        <f t="shared" ca="1" si="2"/>
        <v>1</v>
      </c>
      <c r="O52" s="42"/>
      <c r="P52" s="178" t="s">
        <v>443</v>
      </c>
      <c r="Q52" s="179">
        <f ca="1"/>
        <v>-75</v>
      </c>
      <c r="R52" s="179">
        <f ca="1"/>
        <v>-75</v>
      </c>
      <c r="S52" s="179">
        <f ca="1"/>
        <v>0</v>
      </c>
      <c r="T52" s="180">
        <f ca="1"/>
        <v>-75</v>
      </c>
      <c r="U52" s="42"/>
      <c r="V52" s="175" t="s">
        <v>443</v>
      </c>
      <c r="W52" s="181"/>
      <c r="X52" s="182"/>
      <c r="Y52" s="182"/>
      <c r="Z52" s="183">
        <v>-75</v>
      </c>
      <c r="AA52" s="42"/>
      <c r="AB52" s="178" t="s">
        <v>443</v>
      </c>
      <c r="AC52" s="179">
        <v>-75</v>
      </c>
      <c r="AD52" s="184"/>
      <c r="AE52" s="184"/>
      <c r="AF52" s="185">
        <v>-75</v>
      </c>
      <c r="AG52" s="42"/>
      <c r="AH52" s="175" t="s">
        <v>443</v>
      </c>
      <c r="AI52" s="181">
        <v>-75</v>
      </c>
      <c r="AJ52" s="182"/>
      <c r="AK52" s="182"/>
      <c r="AL52" s="183">
        <v>-75</v>
      </c>
      <c r="AM52" s="42"/>
      <c r="AN52" s="178" t="s">
        <v>443</v>
      </c>
      <c r="AO52" s="179">
        <v>-75</v>
      </c>
      <c r="AP52" s="179">
        <v>-75</v>
      </c>
      <c r="AQ52" s="179"/>
      <c r="AR52" s="180">
        <v>-75</v>
      </c>
      <c r="AT52" s="178" t="s">
        <v>443</v>
      </c>
      <c r="AU52" s="244">
        <f>VLOOKUP($AT52,[1]Scn1!Scn1_Q2_LR,MATCH(AU$6,[1]!Scn_CH,0),0)</f>
        <v>-75</v>
      </c>
      <c r="AV52" s="244">
        <f>VLOOKUP($AT52,[1]Scn1!Scn1_Q2_LR,MATCH(AV$6,[1]!Scn_CH,0),0)</f>
        <v>-75</v>
      </c>
      <c r="AW52" s="244">
        <f>VLOOKUP($AT52,[1]Scn1!Scn1_Q2_LR,MATCH(AW$6,[1]!Scn_CH,0),0)</f>
        <v>0</v>
      </c>
      <c r="AX52" s="180">
        <f>VLOOKUP($AT52,[1]Scn1!Scn1_Q2_LR,MATCH(AX$6,[1]!Scn_CH,0),0)</f>
        <v>-75</v>
      </c>
      <c r="AZ52" s="238" t="s">
        <v>443</v>
      </c>
      <c r="BA52" s="239"/>
      <c r="BB52" s="239"/>
      <c r="BC52" s="239"/>
      <c r="BD52" s="240"/>
      <c r="BF52" s="238" t="s">
        <v>443</v>
      </c>
      <c r="BG52" s="239"/>
      <c r="BH52" s="239"/>
      <c r="BI52" s="239"/>
      <c r="BJ52" s="240"/>
    </row>
    <row r="53" spans="4:62" x14ac:dyDescent="0.2">
      <c r="D53" s="178" t="s">
        <v>68</v>
      </c>
      <c r="E53" s="244">
        <f ca="1">IF(K53*Q53*E$112&lt;'Summary Results'!M$2,'Summary Results'!M$2/E$112,K53*Q53)</f>
        <v>-15</v>
      </c>
      <c r="F53" s="244">
        <f ca="1">IF(L53*R53*F$112&lt;'Summary Results'!N$2,'Summary Results'!N$2/F$112,L53*R53)</f>
        <v>-65</v>
      </c>
      <c r="G53" s="244">
        <f ca="1">IF(M53*S53*G$112&lt;'Summary Results'!O$2,'Summary Results'!O$2/G$112,M53*S53)</f>
        <v>0</v>
      </c>
      <c r="H53" s="180">
        <f ca="1">IF(N53*T53*H$112&lt;'Summary Results'!P$2,'Summary Results'!P$2/H$112,N53*T53)</f>
        <v>-40</v>
      </c>
      <c r="I53" s="42"/>
      <c r="J53" s="175" t="s">
        <v>68</v>
      </c>
      <c r="K53" s="176">
        <f t="shared" ca="1" si="3"/>
        <v>1</v>
      </c>
      <c r="L53" s="176">
        <f t="shared" ca="1" si="0"/>
        <v>1</v>
      </c>
      <c r="M53" s="176">
        <f t="shared" ca="1" si="1"/>
        <v>1</v>
      </c>
      <c r="N53" s="177">
        <f t="shared" ca="1" si="2"/>
        <v>1</v>
      </c>
      <c r="O53" s="42"/>
      <c r="P53" s="178" t="s">
        <v>68</v>
      </c>
      <c r="Q53" s="179">
        <f ca="1"/>
        <v>-15</v>
      </c>
      <c r="R53" s="179">
        <f ca="1"/>
        <v>-65</v>
      </c>
      <c r="S53" s="179">
        <f ca="1"/>
        <v>0</v>
      </c>
      <c r="T53" s="180">
        <f ca="1"/>
        <v>-40</v>
      </c>
      <c r="U53" s="42"/>
      <c r="V53" s="175" t="s">
        <v>68</v>
      </c>
      <c r="W53" s="181">
        <v>-15</v>
      </c>
      <c r="X53" s="182"/>
      <c r="Y53" s="182"/>
      <c r="Z53" s="183"/>
      <c r="AA53" s="42"/>
      <c r="AB53" s="178" t="s">
        <v>68</v>
      </c>
      <c r="AC53" s="179">
        <v>-15</v>
      </c>
      <c r="AD53" s="184"/>
      <c r="AE53" s="184"/>
      <c r="AF53" s="185"/>
      <c r="AG53" s="42"/>
      <c r="AH53" s="175" t="s">
        <v>68</v>
      </c>
      <c r="AI53" s="181">
        <v>-15</v>
      </c>
      <c r="AJ53" s="182"/>
      <c r="AK53" s="182"/>
      <c r="AL53" s="183">
        <v>-40</v>
      </c>
      <c r="AM53" s="42"/>
      <c r="AN53" s="178" t="s">
        <v>68</v>
      </c>
      <c r="AO53" s="179">
        <v>-15</v>
      </c>
      <c r="AP53" s="179">
        <v>-65</v>
      </c>
      <c r="AQ53" s="179"/>
      <c r="AR53" s="180">
        <v>-40</v>
      </c>
      <c r="AT53" s="178" t="s">
        <v>68</v>
      </c>
      <c r="AU53" s="244">
        <f>VLOOKUP($AT53,[1]Scn1!Scn1_Q2_LR,MATCH(AU$6,[1]!Scn_CH,0),0)</f>
        <v>-15</v>
      </c>
      <c r="AV53" s="244">
        <f>VLOOKUP($AT53,[1]Scn1!Scn1_Q2_LR,MATCH(AV$6,[1]!Scn_CH,0),0)</f>
        <v>-65</v>
      </c>
      <c r="AW53" s="244">
        <f>VLOOKUP($AT53,[1]Scn1!Scn1_Q2_LR,MATCH(AW$6,[1]!Scn_CH,0),0)</f>
        <v>0</v>
      </c>
      <c r="AX53" s="180">
        <f>VLOOKUP($AT53,[1]Scn1!Scn1_Q2_LR,MATCH(AX$6,[1]!Scn_CH,0),0)</f>
        <v>-40</v>
      </c>
      <c r="AZ53" s="238" t="s">
        <v>68</v>
      </c>
      <c r="BA53" s="239"/>
      <c r="BB53" s="239"/>
      <c r="BC53" s="239"/>
      <c r="BD53" s="240"/>
      <c r="BF53" s="238" t="s">
        <v>68</v>
      </c>
      <c r="BG53" s="239"/>
      <c r="BH53" s="239"/>
      <c r="BI53" s="239"/>
      <c r="BJ53" s="240"/>
    </row>
    <row r="54" spans="4:62" x14ac:dyDescent="0.2">
      <c r="D54" s="178" t="s">
        <v>444</v>
      </c>
      <c r="E54" s="244">
        <f ca="1">IF(K54*Q54*E$112&lt;'Summary Results'!M$2,'Summary Results'!M$2/E$112,K54*Q54)</f>
        <v>-15</v>
      </c>
      <c r="F54" s="244">
        <f ca="1">IF(L54*R54*F$112&lt;'Summary Results'!N$2,'Summary Results'!N$2/F$112,L54*R54)</f>
        <v>-65</v>
      </c>
      <c r="G54" s="244">
        <f ca="1">IF(M54*S54*G$112&lt;'Summary Results'!O$2,'Summary Results'!O$2/G$112,M54*S54)</f>
        <v>0</v>
      </c>
      <c r="H54" s="180">
        <f ca="1">IF(N54*T54*H$112&lt;'Summary Results'!P$2,'Summary Results'!P$2/H$112,N54*T54)</f>
        <v>-40</v>
      </c>
      <c r="I54" s="42"/>
      <c r="J54" s="175" t="s">
        <v>444</v>
      </c>
      <c r="K54" s="176">
        <f t="shared" ca="1" si="3"/>
        <v>1</v>
      </c>
      <c r="L54" s="176">
        <f t="shared" ca="1" si="0"/>
        <v>1</v>
      </c>
      <c r="M54" s="176">
        <f t="shared" ca="1" si="1"/>
        <v>1</v>
      </c>
      <c r="N54" s="177">
        <f t="shared" ca="1" si="2"/>
        <v>1</v>
      </c>
      <c r="O54" s="42"/>
      <c r="P54" s="178" t="s">
        <v>444</v>
      </c>
      <c r="Q54" s="179">
        <f ca="1"/>
        <v>-15</v>
      </c>
      <c r="R54" s="179">
        <f ca="1"/>
        <v>-65</v>
      </c>
      <c r="S54" s="179">
        <f ca="1"/>
        <v>0</v>
      </c>
      <c r="T54" s="180">
        <f ca="1"/>
        <v>-40</v>
      </c>
      <c r="U54" s="42"/>
      <c r="V54" s="175" t="s">
        <v>444</v>
      </c>
      <c r="W54" s="181">
        <v>-15</v>
      </c>
      <c r="X54" s="182"/>
      <c r="Y54" s="182"/>
      <c r="Z54" s="183"/>
      <c r="AA54" s="42"/>
      <c r="AB54" s="178" t="s">
        <v>444</v>
      </c>
      <c r="AC54" s="179">
        <v>-15</v>
      </c>
      <c r="AD54" s="184"/>
      <c r="AE54" s="184"/>
      <c r="AF54" s="185"/>
      <c r="AG54" s="42"/>
      <c r="AH54" s="175" t="s">
        <v>444</v>
      </c>
      <c r="AI54" s="181">
        <v>-15</v>
      </c>
      <c r="AJ54" s="182"/>
      <c r="AK54" s="182"/>
      <c r="AL54" s="183">
        <v>-40</v>
      </c>
      <c r="AM54" s="42"/>
      <c r="AN54" s="178" t="s">
        <v>444</v>
      </c>
      <c r="AO54" s="179">
        <v>-15</v>
      </c>
      <c r="AP54" s="179">
        <v>-65</v>
      </c>
      <c r="AQ54" s="179"/>
      <c r="AR54" s="180">
        <v>-40</v>
      </c>
      <c r="AT54" s="178" t="s">
        <v>444</v>
      </c>
      <c r="AU54" s="244">
        <f>VLOOKUP($AT54,[1]Scn1!Scn1_Q2_LR,MATCH(AU$6,[1]!Scn_CH,0),0)</f>
        <v>-15</v>
      </c>
      <c r="AV54" s="244">
        <f>VLOOKUP($AT54,[1]Scn1!Scn1_Q2_LR,MATCH(AV$6,[1]!Scn_CH,0),0)</f>
        <v>-65</v>
      </c>
      <c r="AW54" s="244">
        <f>VLOOKUP($AT54,[1]Scn1!Scn1_Q2_LR,MATCH(AW$6,[1]!Scn_CH,0),0)</f>
        <v>0</v>
      </c>
      <c r="AX54" s="180">
        <f>VLOOKUP($AT54,[1]Scn1!Scn1_Q2_LR,MATCH(AX$6,[1]!Scn_CH,0),0)</f>
        <v>-40</v>
      </c>
      <c r="AZ54" s="238" t="s">
        <v>444</v>
      </c>
      <c r="BA54" s="239"/>
      <c r="BB54" s="239"/>
      <c r="BC54" s="239"/>
      <c r="BD54" s="240"/>
      <c r="BF54" s="238" t="s">
        <v>444</v>
      </c>
      <c r="BG54" s="239"/>
      <c r="BH54" s="239"/>
      <c r="BI54" s="239"/>
      <c r="BJ54" s="240"/>
    </row>
    <row r="55" spans="4:62" x14ac:dyDescent="0.2">
      <c r="D55" s="178" t="s">
        <v>445</v>
      </c>
      <c r="E55" s="244">
        <f ca="1">IF(K55*Q55*E$112&lt;'Summary Results'!M$2,'Summary Results'!M$2/E$112,K55*Q55)</f>
        <v>-75</v>
      </c>
      <c r="F55" s="244">
        <f ca="1">IF(L55*R55*F$112&lt;'Summary Results'!N$2,'Summary Results'!N$2/F$112,L55*R55)</f>
        <v>-75</v>
      </c>
      <c r="G55" s="244">
        <f ca="1">IF(M55*S55*G$112&lt;'Summary Results'!O$2,'Summary Results'!O$2/G$112,M55*S55)</f>
        <v>0</v>
      </c>
      <c r="H55" s="180">
        <f ca="1">IF(N55*T55*H$112&lt;'Summary Results'!P$2,'Summary Results'!P$2/H$112,N55*T55)</f>
        <v>-75</v>
      </c>
      <c r="I55" s="42"/>
      <c r="J55" s="175" t="s">
        <v>445</v>
      </c>
      <c r="K55" s="176">
        <f t="shared" ca="1" si="3"/>
        <v>1</v>
      </c>
      <c r="L55" s="176">
        <f t="shared" ca="1" si="0"/>
        <v>1</v>
      </c>
      <c r="M55" s="176">
        <f t="shared" ca="1" si="1"/>
        <v>1</v>
      </c>
      <c r="N55" s="177">
        <f t="shared" ca="1" si="2"/>
        <v>1</v>
      </c>
      <c r="O55" s="42"/>
      <c r="P55" s="178" t="s">
        <v>445</v>
      </c>
      <c r="Q55" s="179">
        <f ca="1"/>
        <v>-75</v>
      </c>
      <c r="R55" s="179">
        <f ca="1"/>
        <v>-75</v>
      </c>
      <c r="S55" s="179">
        <f ca="1"/>
        <v>0</v>
      </c>
      <c r="T55" s="180">
        <f ca="1"/>
        <v>-75</v>
      </c>
      <c r="U55" s="42"/>
      <c r="V55" s="175" t="s">
        <v>445</v>
      </c>
      <c r="W55" s="181">
        <v>-75</v>
      </c>
      <c r="X55" s="182"/>
      <c r="Y55" s="182"/>
      <c r="Z55" s="183"/>
      <c r="AA55" s="42"/>
      <c r="AB55" s="178" t="s">
        <v>445</v>
      </c>
      <c r="AC55" s="179">
        <v>-75</v>
      </c>
      <c r="AD55" s="184"/>
      <c r="AE55" s="184"/>
      <c r="AF55" s="185"/>
      <c r="AG55" s="42"/>
      <c r="AH55" s="175" t="s">
        <v>445</v>
      </c>
      <c r="AI55" s="181">
        <v>-75</v>
      </c>
      <c r="AJ55" s="182"/>
      <c r="AK55" s="182"/>
      <c r="AL55" s="183">
        <v>-75</v>
      </c>
      <c r="AM55" s="42"/>
      <c r="AN55" s="178" t="s">
        <v>445</v>
      </c>
      <c r="AO55" s="179">
        <v>-75</v>
      </c>
      <c r="AP55" s="179">
        <v>-75</v>
      </c>
      <c r="AQ55" s="179"/>
      <c r="AR55" s="180">
        <v>-75</v>
      </c>
      <c r="AT55" s="178" t="s">
        <v>445</v>
      </c>
      <c r="AU55" s="244">
        <f>VLOOKUP($AT55,[1]Scn1!Scn1_Q2_LR,MATCH(AU$6,[1]!Scn_CH,0),0)</f>
        <v>-75</v>
      </c>
      <c r="AV55" s="244">
        <f>VLOOKUP($AT55,[1]Scn1!Scn1_Q2_LR,MATCH(AV$6,[1]!Scn_CH,0),0)</f>
        <v>-75</v>
      </c>
      <c r="AW55" s="244">
        <f>VLOOKUP($AT55,[1]Scn1!Scn1_Q2_LR,MATCH(AW$6,[1]!Scn_CH,0),0)</f>
        <v>0</v>
      </c>
      <c r="AX55" s="180">
        <f>VLOOKUP($AT55,[1]Scn1!Scn1_Q2_LR,MATCH(AX$6,[1]!Scn_CH,0),0)</f>
        <v>-75</v>
      </c>
      <c r="AZ55" s="238" t="s">
        <v>445</v>
      </c>
      <c r="BA55" s="239"/>
      <c r="BB55" s="239"/>
      <c r="BC55" s="239"/>
      <c r="BD55" s="240"/>
      <c r="BF55" s="238" t="s">
        <v>445</v>
      </c>
      <c r="BG55" s="239"/>
      <c r="BH55" s="239"/>
      <c r="BI55" s="239"/>
      <c r="BJ55" s="240"/>
    </row>
    <row r="56" spans="4:62" x14ac:dyDescent="0.2">
      <c r="D56" s="178" t="s">
        <v>446</v>
      </c>
      <c r="E56" s="244">
        <f ca="1">IF(K56*Q56*E$112&lt;'Summary Results'!M$2,'Summary Results'!M$2/E$112,K56*Q56)</f>
        <v>-75</v>
      </c>
      <c r="F56" s="244">
        <f ca="1">IF(L56*R56*F$112&lt;'Summary Results'!N$2,'Summary Results'!N$2/F$112,L56*R56)</f>
        <v>-75</v>
      </c>
      <c r="G56" s="244">
        <f ca="1">IF(M56*S56*G$112&lt;'Summary Results'!O$2,'Summary Results'!O$2/G$112,M56*S56)</f>
        <v>0</v>
      </c>
      <c r="H56" s="180">
        <f ca="1">IF(N56*T56*H$112&lt;'Summary Results'!P$2,'Summary Results'!P$2/H$112,N56*T56)</f>
        <v>-75</v>
      </c>
      <c r="I56" s="42"/>
      <c r="J56" s="175" t="s">
        <v>446</v>
      </c>
      <c r="K56" s="176">
        <f t="shared" ca="1" si="3"/>
        <v>1</v>
      </c>
      <c r="L56" s="176">
        <f t="shared" ca="1" si="0"/>
        <v>1</v>
      </c>
      <c r="M56" s="176">
        <f t="shared" ca="1" si="1"/>
        <v>1</v>
      </c>
      <c r="N56" s="177">
        <f t="shared" ca="1" si="2"/>
        <v>1</v>
      </c>
      <c r="O56" s="42"/>
      <c r="P56" s="178" t="s">
        <v>446</v>
      </c>
      <c r="Q56" s="179">
        <f ca="1"/>
        <v>-75</v>
      </c>
      <c r="R56" s="179">
        <f ca="1"/>
        <v>-75</v>
      </c>
      <c r="S56" s="179">
        <f ca="1"/>
        <v>0</v>
      </c>
      <c r="T56" s="180">
        <f ca="1"/>
        <v>-75</v>
      </c>
      <c r="U56" s="42"/>
      <c r="V56" s="175" t="s">
        <v>446</v>
      </c>
      <c r="W56" s="181"/>
      <c r="X56" s="182"/>
      <c r="Y56" s="182"/>
      <c r="Z56" s="183">
        <v>-75</v>
      </c>
      <c r="AA56" s="42"/>
      <c r="AB56" s="178" t="s">
        <v>446</v>
      </c>
      <c r="AC56" s="179">
        <v>-75</v>
      </c>
      <c r="AD56" s="184"/>
      <c r="AE56" s="184"/>
      <c r="AF56" s="185">
        <v>-75</v>
      </c>
      <c r="AG56" s="42"/>
      <c r="AH56" s="175" t="s">
        <v>446</v>
      </c>
      <c r="AI56" s="181">
        <v>-75</v>
      </c>
      <c r="AJ56" s="182"/>
      <c r="AK56" s="182"/>
      <c r="AL56" s="183">
        <v>-75</v>
      </c>
      <c r="AM56" s="42"/>
      <c r="AN56" s="178" t="s">
        <v>446</v>
      </c>
      <c r="AO56" s="179">
        <v>-75</v>
      </c>
      <c r="AP56" s="179">
        <v>-75</v>
      </c>
      <c r="AQ56" s="179"/>
      <c r="AR56" s="180">
        <v>-75</v>
      </c>
      <c r="AT56" s="178" t="s">
        <v>446</v>
      </c>
      <c r="AU56" s="244">
        <f>VLOOKUP($AT56,[1]Scn1!Scn1_Q2_LR,MATCH(AU$6,[1]!Scn_CH,0),0)</f>
        <v>-75</v>
      </c>
      <c r="AV56" s="244">
        <f>VLOOKUP($AT56,[1]Scn1!Scn1_Q2_LR,MATCH(AV$6,[1]!Scn_CH,0),0)</f>
        <v>-75</v>
      </c>
      <c r="AW56" s="244">
        <f>VLOOKUP($AT56,[1]Scn1!Scn1_Q2_LR,MATCH(AW$6,[1]!Scn_CH,0),0)</f>
        <v>0</v>
      </c>
      <c r="AX56" s="180">
        <f>VLOOKUP($AT56,[1]Scn1!Scn1_Q2_LR,MATCH(AX$6,[1]!Scn_CH,0),0)</f>
        <v>-75</v>
      </c>
      <c r="AZ56" s="238" t="s">
        <v>446</v>
      </c>
      <c r="BA56" s="239"/>
      <c r="BB56" s="239"/>
      <c r="BC56" s="239"/>
      <c r="BD56" s="240"/>
      <c r="BF56" s="238" t="s">
        <v>446</v>
      </c>
      <c r="BG56" s="239"/>
      <c r="BH56" s="239"/>
      <c r="BI56" s="239"/>
      <c r="BJ56" s="240"/>
    </row>
    <row r="57" spans="4:62" x14ac:dyDescent="0.2">
      <c r="D57" s="178" t="s">
        <v>447</v>
      </c>
      <c r="E57" s="244">
        <f ca="1">IF(K57*Q57*E$112&lt;'Summary Results'!M$2,'Summary Results'!M$2/E$112,K57*Q57)</f>
        <v>-75</v>
      </c>
      <c r="F57" s="244">
        <f ca="1">IF(L57*R57*F$112&lt;'Summary Results'!N$2,'Summary Results'!N$2/F$112,L57*R57)</f>
        <v>-75</v>
      </c>
      <c r="G57" s="244">
        <f ca="1">IF(M57*S57*G$112&lt;'Summary Results'!O$2,'Summary Results'!O$2/G$112,M57*S57)</f>
        <v>0</v>
      </c>
      <c r="H57" s="180">
        <f ca="1">IF(N57*T57*H$112&lt;'Summary Results'!P$2,'Summary Results'!P$2/H$112,N57*T57)</f>
        <v>-75</v>
      </c>
      <c r="I57" s="42"/>
      <c r="J57" s="175" t="s">
        <v>447</v>
      </c>
      <c r="K57" s="176">
        <f t="shared" ca="1" si="3"/>
        <v>1</v>
      </c>
      <c r="L57" s="176">
        <f t="shared" ca="1" si="0"/>
        <v>1</v>
      </c>
      <c r="M57" s="176">
        <f t="shared" ca="1" si="1"/>
        <v>1</v>
      </c>
      <c r="N57" s="177">
        <f t="shared" ca="1" si="2"/>
        <v>1</v>
      </c>
      <c r="O57" s="42"/>
      <c r="P57" s="178" t="s">
        <v>447</v>
      </c>
      <c r="Q57" s="179">
        <f ca="1"/>
        <v>-75</v>
      </c>
      <c r="R57" s="179">
        <f ca="1"/>
        <v>-75</v>
      </c>
      <c r="S57" s="179">
        <f ca="1"/>
        <v>0</v>
      </c>
      <c r="T57" s="180">
        <f ca="1"/>
        <v>-75</v>
      </c>
      <c r="U57" s="42"/>
      <c r="V57" s="175" t="s">
        <v>447</v>
      </c>
      <c r="W57" s="181">
        <v>-75</v>
      </c>
      <c r="X57" s="182"/>
      <c r="Y57" s="182"/>
      <c r="Z57" s="183">
        <v>-75</v>
      </c>
      <c r="AA57" s="42"/>
      <c r="AB57" s="178" t="s">
        <v>447</v>
      </c>
      <c r="AC57" s="179">
        <v>-75</v>
      </c>
      <c r="AD57" s="184"/>
      <c r="AE57" s="184"/>
      <c r="AF57" s="185">
        <v>-75</v>
      </c>
      <c r="AG57" s="42"/>
      <c r="AH57" s="175" t="s">
        <v>447</v>
      </c>
      <c r="AI57" s="181">
        <v>-75</v>
      </c>
      <c r="AJ57" s="182"/>
      <c r="AK57" s="182"/>
      <c r="AL57" s="183">
        <v>-75</v>
      </c>
      <c r="AM57" s="42"/>
      <c r="AN57" s="178" t="s">
        <v>447</v>
      </c>
      <c r="AO57" s="179">
        <v>-75</v>
      </c>
      <c r="AP57" s="179">
        <v>-75</v>
      </c>
      <c r="AQ57" s="179"/>
      <c r="AR57" s="180">
        <v>-75</v>
      </c>
      <c r="AT57" s="178" t="s">
        <v>447</v>
      </c>
      <c r="AU57" s="244">
        <f>VLOOKUP($AT57,[1]Scn1!Scn1_Q2_LR,MATCH(AU$6,[1]!Scn_CH,0),0)</f>
        <v>-75</v>
      </c>
      <c r="AV57" s="244">
        <f>VLOOKUP($AT57,[1]Scn1!Scn1_Q2_LR,MATCH(AV$6,[1]!Scn_CH,0),0)</f>
        <v>-75</v>
      </c>
      <c r="AW57" s="244">
        <f>VLOOKUP($AT57,[1]Scn1!Scn1_Q2_LR,MATCH(AW$6,[1]!Scn_CH,0),0)</f>
        <v>0</v>
      </c>
      <c r="AX57" s="180">
        <f>VLOOKUP($AT57,[1]Scn1!Scn1_Q2_LR,MATCH(AX$6,[1]!Scn_CH,0),0)</f>
        <v>-75</v>
      </c>
      <c r="AZ57" s="238" t="s">
        <v>447</v>
      </c>
      <c r="BA57" s="239"/>
      <c r="BB57" s="239"/>
      <c r="BC57" s="239"/>
      <c r="BD57" s="240"/>
      <c r="BF57" s="238" t="s">
        <v>447</v>
      </c>
      <c r="BG57" s="239"/>
      <c r="BH57" s="239"/>
      <c r="BI57" s="239"/>
      <c r="BJ57" s="240"/>
    </row>
    <row r="58" spans="4:62" x14ac:dyDescent="0.2">
      <c r="D58" s="178" t="s">
        <v>448</v>
      </c>
      <c r="E58" s="244">
        <f ca="1">IF(K58*Q58*E$112&lt;'Summary Results'!M$2,'Summary Results'!M$2/E$112,K58*Q58)</f>
        <v>-75</v>
      </c>
      <c r="F58" s="244">
        <f ca="1">IF(L58*R58*F$112&lt;'Summary Results'!N$2,'Summary Results'!N$2/F$112,L58*R58)</f>
        <v>-75</v>
      </c>
      <c r="G58" s="244">
        <f ca="1">IF(M58*S58*G$112&lt;'Summary Results'!O$2,'Summary Results'!O$2/G$112,M58*S58)</f>
        <v>0</v>
      </c>
      <c r="H58" s="180">
        <f ca="1">IF(N58*T58*H$112&lt;'Summary Results'!P$2,'Summary Results'!P$2/H$112,N58*T58)</f>
        <v>-75</v>
      </c>
      <c r="I58" s="42"/>
      <c r="J58" s="175" t="s">
        <v>448</v>
      </c>
      <c r="K58" s="176">
        <f t="shared" ca="1" si="3"/>
        <v>1</v>
      </c>
      <c r="L58" s="176">
        <f t="shared" ca="1" si="0"/>
        <v>1</v>
      </c>
      <c r="M58" s="176">
        <f t="shared" ca="1" si="1"/>
        <v>1</v>
      </c>
      <c r="N58" s="177">
        <f t="shared" ca="1" si="2"/>
        <v>1</v>
      </c>
      <c r="O58" s="42"/>
      <c r="P58" s="178" t="s">
        <v>448</v>
      </c>
      <c r="Q58" s="179">
        <f ca="1"/>
        <v>-75</v>
      </c>
      <c r="R58" s="179">
        <f ca="1"/>
        <v>-75</v>
      </c>
      <c r="S58" s="179">
        <f ca="1"/>
        <v>0</v>
      </c>
      <c r="T58" s="180">
        <f ca="1"/>
        <v>-75</v>
      </c>
      <c r="U58" s="42"/>
      <c r="V58" s="175" t="s">
        <v>448</v>
      </c>
      <c r="W58" s="181"/>
      <c r="X58" s="182"/>
      <c r="Y58" s="182"/>
      <c r="Z58" s="183">
        <v>-75</v>
      </c>
      <c r="AA58" s="42"/>
      <c r="AB58" s="178" t="s">
        <v>448</v>
      </c>
      <c r="AC58" s="179">
        <v>-75</v>
      </c>
      <c r="AD58" s="184"/>
      <c r="AE58" s="184"/>
      <c r="AF58" s="185">
        <v>-75</v>
      </c>
      <c r="AG58" s="42"/>
      <c r="AH58" s="175" t="s">
        <v>448</v>
      </c>
      <c r="AI58" s="181">
        <v>-75</v>
      </c>
      <c r="AJ58" s="182"/>
      <c r="AK58" s="182"/>
      <c r="AL58" s="183">
        <v>-75</v>
      </c>
      <c r="AM58" s="42"/>
      <c r="AN58" s="178" t="s">
        <v>448</v>
      </c>
      <c r="AO58" s="179">
        <v>-75</v>
      </c>
      <c r="AP58" s="179">
        <v>-75</v>
      </c>
      <c r="AQ58" s="179"/>
      <c r="AR58" s="180">
        <v>-75</v>
      </c>
      <c r="AT58" s="178" t="s">
        <v>448</v>
      </c>
      <c r="AU58" s="244">
        <f>VLOOKUP($AT58,[1]Scn1!Scn1_Q2_LR,MATCH(AU$6,[1]!Scn_CH,0),0)</f>
        <v>-75</v>
      </c>
      <c r="AV58" s="244">
        <f>VLOOKUP($AT58,[1]Scn1!Scn1_Q2_LR,MATCH(AV$6,[1]!Scn_CH,0),0)</f>
        <v>-75</v>
      </c>
      <c r="AW58" s="244">
        <f>VLOOKUP($AT58,[1]Scn1!Scn1_Q2_LR,MATCH(AW$6,[1]!Scn_CH,0),0)</f>
        <v>0</v>
      </c>
      <c r="AX58" s="180">
        <f>VLOOKUP($AT58,[1]Scn1!Scn1_Q2_LR,MATCH(AX$6,[1]!Scn_CH,0),0)</f>
        <v>-75</v>
      </c>
      <c r="AZ58" s="238" t="s">
        <v>448</v>
      </c>
      <c r="BA58" s="239"/>
      <c r="BB58" s="239"/>
      <c r="BC58" s="239"/>
      <c r="BD58" s="240"/>
      <c r="BF58" s="238" t="s">
        <v>448</v>
      </c>
      <c r="BG58" s="239"/>
      <c r="BH58" s="239"/>
      <c r="BI58" s="239"/>
      <c r="BJ58" s="240"/>
    </row>
    <row r="59" spans="4:62" x14ac:dyDescent="0.2">
      <c r="D59" s="178" t="s">
        <v>449</v>
      </c>
      <c r="E59" s="244">
        <f ca="1">IF(K59*Q59*E$112&lt;'Summary Results'!M$2,'Summary Results'!M$2/E$112,K59*Q59)</f>
        <v>-75</v>
      </c>
      <c r="F59" s="244">
        <f ca="1">IF(L59*R59*F$112&lt;'Summary Results'!N$2,'Summary Results'!N$2/F$112,L59*R59)</f>
        <v>-75</v>
      </c>
      <c r="G59" s="244">
        <f ca="1">IF(M59*S59*G$112&lt;'Summary Results'!O$2,'Summary Results'!O$2/G$112,M59*S59)</f>
        <v>0</v>
      </c>
      <c r="H59" s="180">
        <f ca="1">IF(N59*T59*H$112&lt;'Summary Results'!P$2,'Summary Results'!P$2/H$112,N59*T59)</f>
        <v>-75</v>
      </c>
      <c r="I59" s="42"/>
      <c r="J59" s="175" t="s">
        <v>449</v>
      </c>
      <c r="K59" s="176">
        <f t="shared" ca="1" si="3"/>
        <v>1</v>
      </c>
      <c r="L59" s="176">
        <f t="shared" ca="1" si="0"/>
        <v>1</v>
      </c>
      <c r="M59" s="176">
        <f t="shared" ca="1" si="1"/>
        <v>1</v>
      </c>
      <c r="N59" s="177">
        <f t="shared" ca="1" si="2"/>
        <v>1</v>
      </c>
      <c r="O59" s="42"/>
      <c r="P59" s="178" t="s">
        <v>449</v>
      </c>
      <c r="Q59" s="179">
        <f ca="1"/>
        <v>-75</v>
      </c>
      <c r="R59" s="179">
        <f ca="1"/>
        <v>-75</v>
      </c>
      <c r="S59" s="179">
        <f ca="1"/>
        <v>0</v>
      </c>
      <c r="T59" s="180">
        <f ca="1"/>
        <v>-75</v>
      </c>
      <c r="U59" s="42"/>
      <c r="V59" s="175" t="s">
        <v>449</v>
      </c>
      <c r="W59" s="181"/>
      <c r="X59" s="182"/>
      <c r="Y59" s="182"/>
      <c r="Z59" s="183">
        <v>-75</v>
      </c>
      <c r="AA59" s="42"/>
      <c r="AB59" s="178" t="s">
        <v>449</v>
      </c>
      <c r="AC59" s="179">
        <v>-75</v>
      </c>
      <c r="AD59" s="184"/>
      <c r="AE59" s="184"/>
      <c r="AF59" s="185">
        <v>-75</v>
      </c>
      <c r="AG59" s="42"/>
      <c r="AH59" s="175" t="s">
        <v>449</v>
      </c>
      <c r="AI59" s="181">
        <v>-75</v>
      </c>
      <c r="AJ59" s="182"/>
      <c r="AK59" s="182"/>
      <c r="AL59" s="183">
        <v>-75</v>
      </c>
      <c r="AM59" s="42"/>
      <c r="AN59" s="178" t="s">
        <v>449</v>
      </c>
      <c r="AO59" s="179">
        <v>-75</v>
      </c>
      <c r="AP59" s="179">
        <v>-75</v>
      </c>
      <c r="AQ59" s="179"/>
      <c r="AR59" s="180">
        <v>-75</v>
      </c>
      <c r="AT59" s="178" t="s">
        <v>449</v>
      </c>
      <c r="AU59" s="244">
        <f>VLOOKUP($AT59,[1]Scn1!Scn1_Q2_LR,MATCH(AU$6,[1]!Scn_CH,0),0)</f>
        <v>-75</v>
      </c>
      <c r="AV59" s="244">
        <f>VLOOKUP($AT59,[1]Scn1!Scn1_Q2_LR,MATCH(AV$6,[1]!Scn_CH,0),0)</f>
        <v>-75</v>
      </c>
      <c r="AW59" s="244">
        <f>VLOOKUP($AT59,[1]Scn1!Scn1_Q2_LR,MATCH(AW$6,[1]!Scn_CH,0),0)</f>
        <v>0</v>
      </c>
      <c r="AX59" s="180">
        <f>VLOOKUP($AT59,[1]Scn1!Scn1_Q2_LR,MATCH(AX$6,[1]!Scn_CH,0),0)</f>
        <v>-75</v>
      </c>
      <c r="AZ59" s="238" t="s">
        <v>449</v>
      </c>
      <c r="BA59" s="239"/>
      <c r="BB59" s="239"/>
      <c r="BC59" s="239"/>
      <c r="BD59" s="240"/>
      <c r="BF59" s="238" t="s">
        <v>449</v>
      </c>
      <c r="BG59" s="239"/>
      <c r="BH59" s="239"/>
      <c r="BI59" s="239"/>
      <c r="BJ59" s="240"/>
    </row>
    <row r="60" spans="4:62" x14ac:dyDescent="0.2">
      <c r="D60" s="178" t="s">
        <v>72</v>
      </c>
      <c r="E60" s="244">
        <f ca="1">IF(K60*Q60*E$112&lt;'Summary Results'!M$2,'Summary Results'!M$2/E$112,K60*Q60)</f>
        <v>-75</v>
      </c>
      <c r="F60" s="244">
        <f ca="1">IF(L60*R60*F$112&lt;'Summary Results'!N$2,'Summary Results'!N$2/F$112,L60*R60)</f>
        <v>-75</v>
      </c>
      <c r="G60" s="244">
        <f ca="1">IF(M60*S60*G$112&lt;'Summary Results'!O$2,'Summary Results'!O$2/G$112,M60*S60)</f>
        <v>0</v>
      </c>
      <c r="H60" s="180">
        <f ca="1">IF(N60*T60*H$112&lt;'Summary Results'!P$2,'Summary Results'!P$2/H$112,N60*T60)</f>
        <v>-75</v>
      </c>
      <c r="I60" s="42"/>
      <c r="J60" s="175" t="s">
        <v>72</v>
      </c>
      <c r="K60" s="176">
        <f t="shared" ca="1" si="3"/>
        <v>1</v>
      </c>
      <c r="L60" s="176">
        <f t="shared" ca="1" si="0"/>
        <v>1</v>
      </c>
      <c r="M60" s="176">
        <f t="shared" ca="1" si="1"/>
        <v>1</v>
      </c>
      <c r="N60" s="177">
        <f t="shared" ca="1" si="2"/>
        <v>1</v>
      </c>
      <c r="O60" s="42"/>
      <c r="P60" s="178" t="s">
        <v>72</v>
      </c>
      <c r="Q60" s="179">
        <f ca="1"/>
        <v>-75</v>
      </c>
      <c r="R60" s="179">
        <f ca="1"/>
        <v>-75</v>
      </c>
      <c r="S60" s="179">
        <f ca="1"/>
        <v>0</v>
      </c>
      <c r="T60" s="180">
        <f ca="1"/>
        <v>-75</v>
      </c>
      <c r="U60" s="42"/>
      <c r="V60" s="175" t="s">
        <v>72</v>
      </c>
      <c r="W60" s="181">
        <v>-75</v>
      </c>
      <c r="X60" s="182"/>
      <c r="Y60" s="182"/>
      <c r="Z60" s="183"/>
      <c r="AA60" s="42"/>
      <c r="AB60" s="178" t="s">
        <v>72</v>
      </c>
      <c r="AC60" s="179">
        <v>-75</v>
      </c>
      <c r="AD60" s="184"/>
      <c r="AE60" s="184"/>
      <c r="AF60" s="185"/>
      <c r="AG60" s="42"/>
      <c r="AH60" s="175" t="s">
        <v>72</v>
      </c>
      <c r="AI60" s="181">
        <v>-75</v>
      </c>
      <c r="AJ60" s="182"/>
      <c r="AK60" s="182"/>
      <c r="AL60" s="183">
        <v>-75</v>
      </c>
      <c r="AM60" s="42"/>
      <c r="AN60" s="178" t="s">
        <v>72</v>
      </c>
      <c r="AO60" s="179">
        <v>-75</v>
      </c>
      <c r="AP60" s="179">
        <v>-75</v>
      </c>
      <c r="AQ60" s="179"/>
      <c r="AR60" s="180">
        <v>-75</v>
      </c>
      <c r="AT60" s="178" t="s">
        <v>72</v>
      </c>
      <c r="AU60" s="244">
        <f>VLOOKUP($AT60,[1]Scn1!Scn1_Q2_LR,MATCH(AU$6,[1]!Scn_CH,0),0)</f>
        <v>-75</v>
      </c>
      <c r="AV60" s="244">
        <f>VLOOKUP($AT60,[1]Scn1!Scn1_Q2_LR,MATCH(AV$6,[1]!Scn_CH,0),0)</f>
        <v>-75</v>
      </c>
      <c r="AW60" s="244">
        <f>VLOOKUP($AT60,[1]Scn1!Scn1_Q2_LR,MATCH(AW$6,[1]!Scn_CH,0),0)</f>
        <v>0</v>
      </c>
      <c r="AX60" s="180">
        <f>VLOOKUP($AT60,[1]Scn1!Scn1_Q2_LR,MATCH(AX$6,[1]!Scn_CH,0),0)</f>
        <v>-75</v>
      </c>
      <c r="AZ60" s="238" t="s">
        <v>72</v>
      </c>
      <c r="BA60" s="239"/>
      <c r="BB60" s="239"/>
      <c r="BC60" s="239"/>
      <c r="BD60" s="240"/>
      <c r="BF60" s="238" t="s">
        <v>72</v>
      </c>
      <c r="BG60" s="239"/>
      <c r="BH60" s="239"/>
      <c r="BI60" s="239"/>
      <c r="BJ60" s="240"/>
    </row>
    <row r="61" spans="4:62" x14ac:dyDescent="0.2">
      <c r="D61" s="178" t="s">
        <v>450</v>
      </c>
      <c r="E61" s="244">
        <f ca="1">IF(K61*Q61*E$112&lt;'Summary Results'!M$2,'Summary Results'!M$2/E$112,K61*Q61)</f>
        <v>-75</v>
      </c>
      <c r="F61" s="244">
        <f ca="1">IF(L61*R61*F$112&lt;'Summary Results'!N$2,'Summary Results'!N$2/F$112,L61*R61)</f>
        <v>-75</v>
      </c>
      <c r="G61" s="244">
        <f ca="1">IF(M61*S61*G$112&lt;'Summary Results'!O$2,'Summary Results'!O$2/G$112,M61*S61)</f>
        <v>0</v>
      </c>
      <c r="H61" s="180">
        <f ca="1">IF(N61*T61*H$112&lt;'Summary Results'!P$2,'Summary Results'!P$2/H$112,N61*T61)</f>
        <v>-75</v>
      </c>
      <c r="I61" s="42"/>
      <c r="J61" s="175" t="s">
        <v>450</v>
      </c>
      <c r="K61" s="176">
        <f t="shared" ca="1" si="3"/>
        <v>1</v>
      </c>
      <c r="L61" s="176">
        <f t="shared" ca="1" si="0"/>
        <v>1</v>
      </c>
      <c r="M61" s="176">
        <f t="shared" ca="1" si="1"/>
        <v>1</v>
      </c>
      <c r="N61" s="177">
        <f t="shared" ca="1" si="2"/>
        <v>1</v>
      </c>
      <c r="O61" s="42"/>
      <c r="P61" s="178" t="s">
        <v>450</v>
      </c>
      <c r="Q61" s="179">
        <f ca="1"/>
        <v>-75</v>
      </c>
      <c r="R61" s="179">
        <f ca="1"/>
        <v>-75</v>
      </c>
      <c r="S61" s="179">
        <f ca="1"/>
        <v>0</v>
      </c>
      <c r="T61" s="180">
        <f ca="1"/>
        <v>-75</v>
      </c>
      <c r="U61" s="42"/>
      <c r="V61" s="175" t="s">
        <v>450</v>
      </c>
      <c r="W61" s="181"/>
      <c r="X61" s="182"/>
      <c r="Y61" s="182"/>
      <c r="Z61" s="183">
        <v>-75</v>
      </c>
      <c r="AA61" s="42"/>
      <c r="AB61" s="178" t="s">
        <v>450</v>
      </c>
      <c r="AC61" s="179">
        <v>-75</v>
      </c>
      <c r="AD61" s="184"/>
      <c r="AE61" s="184"/>
      <c r="AF61" s="185">
        <v>-75</v>
      </c>
      <c r="AG61" s="42"/>
      <c r="AH61" s="175" t="s">
        <v>450</v>
      </c>
      <c r="AI61" s="181">
        <v>-75</v>
      </c>
      <c r="AJ61" s="182"/>
      <c r="AK61" s="182"/>
      <c r="AL61" s="183">
        <v>-75</v>
      </c>
      <c r="AM61" s="42"/>
      <c r="AN61" s="178" t="s">
        <v>450</v>
      </c>
      <c r="AO61" s="179">
        <v>-75</v>
      </c>
      <c r="AP61" s="179">
        <v>-75</v>
      </c>
      <c r="AQ61" s="179"/>
      <c r="AR61" s="180">
        <v>-75</v>
      </c>
      <c r="AT61" s="178" t="s">
        <v>450</v>
      </c>
      <c r="AU61" s="244">
        <f>VLOOKUP($AT61,[1]Scn1!Scn1_Q2_LR,MATCH(AU$6,[1]!Scn_CH,0),0)</f>
        <v>-75</v>
      </c>
      <c r="AV61" s="244">
        <f>VLOOKUP($AT61,[1]Scn1!Scn1_Q2_LR,MATCH(AV$6,[1]!Scn_CH,0),0)</f>
        <v>-75</v>
      </c>
      <c r="AW61" s="244">
        <f>VLOOKUP($AT61,[1]Scn1!Scn1_Q2_LR,MATCH(AW$6,[1]!Scn_CH,0),0)</f>
        <v>0</v>
      </c>
      <c r="AX61" s="180">
        <f>VLOOKUP($AT61,[1]Scn1!Scn1_Q2_LR,MATCH(AX$6,[1]!Scn_CH,0),0)</f>
        <v>-75</v>
      </c>
      <c r="AZ61" s="238" t="s">
        <v>450</v>
      </c>
      <c r="BA61" s="239"/>
      <c r="BB61" s="239"/>
      <c r="BC61" s="239"/>
      <c r="BD61" s="240"/>
      <c r="BF61" s="238" t="s">
        <v>450</v>
      </c>
      <c r="BG61" s="239"/>
      <c r="BH61" s="239"/>
      <c r="BI61" s="239"/>
      <c r="BJ61" s="240"/>
    </row>
    <row r="62" spans="4:62" x14ac:dyDescent="0.2">
      <c r="D62" s="178" t="s">
        <v>73</v>
      </c>
      <c r="E62" s="244">
        <f ca="1">IF(K62*Q62*E$112&lt;'Summary Results'!M$2,'Summary Results'!M$2/E$112,K62*Q62)</f>
        <v>-75</v>
      </c>
      <c r="F62" s="244">
        <f ca="1">IF(L62*R62*F$112&lt;'Summary Results'!N$2,'Summary Results'!N$2/F$112,L62*R62)</f>
        <v>-75</v>
      </c>
      <c r="G62" s="244">
        <f ca="1">IF(M62*S62*G$112&lt;'Summary Results'!O$2,'Summary Results'!O$2/G$112,M62*S62)</f>
        <v>0</v>
      </c>
      <c r="H62" s="180">
        <f ca="1">IF(N62*T62*H$112&lt;'Summary Results'!P$2,'Summary Results'!P$2/H$112,N62*T62)</f>
        <v>-75</v>
      </c>
      <c r="I62" s="42"/>
      <c r="J62" s="175" t="s">
        <v>73</v>
      </c>
      <c r="K62" s="176">
        <f t="shared" ca="1" si="3"/>
        <v>1</v>
      </c>
      <c r="L62" s="176">
        <f t="shared" ca="1" si="0"/>
        <v>1</v>
      </c>
      <c r="M62" s="176">
        <f t="shared" ca="1" si="1"/>
        <v>1</v>
      </c>
      <c r="N62" s="177">
        <f t="shared" ca="1" si="2"/>
        <v>1</v>
      </c>
      <c r="O62" s="42"/>
      <c r="P62" s="178" t="s">
        <v>73</v>
      </c>
      <c r="Q62" s="179">
        <f ca="1"/>
        <v>-75</v>
      </c>
      <c r="R62" s="179">
        <f ca="1"/>
        <v>-75</v>
      </c>
      <c r="S62" s="179">
        <f ca="1"/>
        <v>0</v>
      </c>
      <c r="T62" s="180">
        <f ca="1"/>
        <v>-75</v>
      </c>
      <c r="U62" s="42"/>
      <c r="V62" s="175" t="s">
        <v>73</v>
      </c>
      <c r="W62" s="181">
        <v>-75</v>
      </c>
      <c r="X62" s="182"/>
      <c r="Y62" s="182"/>
      <c r="Z62" s="183"/>
      <c r="AA62" s="42"/>
      <c r="AB62" s="178" t="s">
        <v>73</v>
      </c>
      <c r="AC62" s="179">
        <v>-75</v>
      </c>
      <c r="AD62" s="184"/>
      <c r="AE62" s="184"/>
      <c r="AF62" s="185"/>
      <c r="AG62" s="42"/>
      <c r="AH62" s="175" t="s">
        <v>73</v>
      </c>
      <c r="AI62" s="181">
        <v>-75</v>
      </c>
      <c r="AJ62" s="182"/>
      <c r="AK62" s="182"/>
      <c r="AL62" s="183">
        <v>-75</v>
      </c>
      <c r="AM62" s="42"/>
      <c r="AN62" s="178" t="s">
        <v>73</v>
      </c>
      <c r="AO62" s="179">
        <v>-75</v>
      </c>
      <c r="AP62" s="179">
        <v>-75</v>
      </c>
      <c r="AQ62" s="179"/>
      <c r="AR62" s="180">
        <v>-75</v>
      </c>
      <c r="AT62" s="178" t="s">
        <v>73</v>
      </c>
      <c r="AU62" s="244">
        <f>VLOOKUP($AT62,[1]Scn1!Scn1_Q2_LR,MATCH(AU$6,[1]!Scn_CH,0),0)</f>
        <v>-75</v>
      </c>
      <c r="AV62" s="244">
        <f>VLOOKUP($AT62,[1]Scn1!Scn1_Q2_LR,MATCH(AV$6,[1]!Scn_CH,0),0)</f>
        <v>-75</v>
      </c>
      <c r="AW62" s="244">
        <f>VLOOKUP($AT62,[1]Scn1!Scn1_Q2_LR,MATCH(AW$6,[1]!Scn_CH,0),0)</f>
        <v>0</v>
      </c>
      <c r="AX62" s="180">
        <f>VLOOKUP($AT62,[1]Scn1!Scn1_Q2_LR,MATCH(AX$6,[1]!Scn_CH,0),0)</f>
        <v>-75</v>
      </c>
      <c r="AZ62" s="238" t="s">
        <v>73</v>
      </c>
      <c r="BA62" s="239"/>
      <c r="BB62" s="239"/>
      <c r="BC62" s="239"/>
      <c r="BD62" s="240"/>
      <c r="BF62" s="238" t="s">
        <v>73</v>
      </c>
      <c r="BG62" s="239"/>
      <c r="BH62" s="239"/>
      <c r="BI62" s="239"/>
      <c r="BJ62" s="240"/>
    </row>
    <row r="63" spans="4:62" x14ac:dyDescent="0.2">
      <c r="D63" s="178" t="s">
        <v>451</v>
      </c>
      <c r="E63" s="244">
        <f ca="1">IF(K63*Q63*E$112&lt;'Summary Results'!M$2,'Summary Results'!M$2/E$112,K63*Q63)</f>
        <v>-75</v>
      </c>
      <c r="F63" s="244">
        <f ca="1">IF(L63*R63*F$112&lt;'Summary Results'!N$2,'Summary Results'!N$2/F$112,L63*R63)</f>
        <v>-75</v>
      </c>
      <c r="G63" s="244">
        <f ca="1">IF(M63*S63*G$112&lt;'Summary Results'!O$2,'Summary Results'!O$2/G$112,M63*S63)</f>
        <v>0</v>
      </c>
      <c r="H63" s="180">
        <f ca="1">IF(N63*T63*H$112&lt;'Summary Results'!P$2,'Summary Results'!P$2/H$112,N63*T63)</f>
        <v>-75</v>
      </c>
      <c r="I63" s="42"/>
      <c r="J63" s="175" t="s">
        <v>451</v>
      </c>
      <c r="K63" s="176">
        <f t="shared" ca="1" si="3"/>
        <v>1</v>
      </c>
      <c r="L63" s="176">
        <f t="shared" ca="1" si="0"/>
        <v>1</v>
      </c>
      <c r="M63" s="176">
        <f t="shared" ca="1" si="1"/>
        <v>1</v>
      </c>
      <c r="N63" s="177">
        <f t="shared" ca="1" si="2"/>
        <v>1</v>
      </c>
      <c r="O63" s="42"/>
      <c r="P63" s="178" t="s">
        <v>451</v>
      </c>
      <c r="Q63" s="179">
        <f ca="1"/>
        <v>-75</v>
      </c>
      <c r="R63" s="179">
        <f ca="1"/>
        <v>-75</v>
      </c>
      <c r="S63" s="179">
        <f ca="1"/>
        <v>0</v>
      </c>
      <c r="T63" s="180">
        <f ca="1"/>
        <v>-75</v>
      </c>
      <c r="U63" s="42"/>
      <c r="V63" s="175" t="s">
        <v>451</v>
      </c>
      <c r="W63" s="181"/>
      <c r="X63" s="182"/>
      <c r="Y63" s="182"/>
      <c r="Z63" s="183">
        <v>-75</v>
      </c>
      <c r="AA63" s="42"/>
      <c r="AB63" s="178" t="s">
        <v>451</v>
      </c>
      <c r="AC63" s="179">
        <v>-75</v>
      </c>
      <c r="AD63" s="184"/>
      <c r="AE63" s="184"/>
      <c r="AF63" s="185">
        <v>-75</v>
      </c>
      <c r="AG63" s="42"/>
      <c r="AH63" s="175" t="s">
        <v>451</v>
      </c>
      <c r="AI63" s="181">
        <v>-75</v>
      </c>
      <c r="AJ63" s="182"/>
      <c r="AK63" s="182"/>
      <c r="AL63" s="183">
        <v>-75</v>
      </c>
      <c r="AM63" s="42"/>
      <c r="AN63" s="178" t="s">
        <v>451</v>
      </c>
      <c r="AO63" s="179">
        <v>-75</v>
      </c>
      <c r="AP63" s="179">
        <v>-75</v>
      </c>
      <c r="AQ63" s="179"/>
      <c r="AR63" s="180">
        <v>-75</v>
      </c>
      <c r="AT63" s="178" t="s">
        <v>451</v>
      </c>
      <c r="AU63" s="244">
        <f>VLOOKUP($AT63,[1]Scn1!Scn1_Q2_LR,MATCH(AU$6,[1]!Scn_CH,0),0)</f>
        <v>-75</v>
      </c>
      <c r="AV63" s="244">
        <f>VLOOKUP($AT63,[1]Scn1!Scn1_Q2_LR,MATCH(AV$6,[1]!Scn_CH,0),0)</f>
        <v>-75</v>
      </c>
      <c r="AW63" s="244">
        <f>VLOOKUP($AT63,[1]Scn1!Scn1_Q2_LR,MATCH(AW$6,[1]!Scn_CH,0),0)</f>
        <v>0</v>
      </c>
      <c r="AX63" s="180">
        <f>VLOOKUP($AT63,[1]Scn1!Scn1_Q2_LR,MATCH(AX$6,[1]!Scn_CH,0),0)</f>
        <v>-75</v>
      </c>
      <c r="AZ63" s="238" t="s">
        <v>451</v>
      </c>
      <c r="BA63" s="239"/>
      <c r="BB63" s="239"/>
      <c r="BC63" s="239"/>
      <c r="BD63" s="240"/>
      <c r="BF63" s="238" t="s">
        <v>451</v>
      </c>
      <c r="BG63" s="239"/>
      <c r="BH63" s="239"/>
      <c r="BI63" s="239"/>
      <c r="BJ63" s="240"/>
    </row>
    <row r="64" spans="4:62" x14ac:dyDescent="0.2">
      <c r="D64" s="178" t="s">
        <v>452</v>
      </c>
      <c r="E64" s="244">
        <f ca="1">IF(K64*Q64*E$112&lt;'Summary Results'!M$2,'Summary Results'!M$2/E$112,K64*Q64)</f>
        <v>-75</v>
      </c>
      <c r="F64" s="244">
        <f ca="1">IF(L64*R64*F$112&lt;'Summary Results'!N$2,'Summary Results'!N$2/F$112,L64*R64)</f>
        <v>-75</v>
      </c>
      <c r="G64" s="244">
        <f ca="1">IF(M64*S64*G$112&lt;'Summary Results'!O$2,'Summary Results'!O$2/G$112,M64*S64)</f>
        <v>0</v>
      </c>
      <c r="H64" s="180">
        <f ca="1">IF(N64*T64*H$112&lt;'Summary Results'!P$2,'Summary Results'!P$2/H$112,N64*T64)</f>
        <v>-75</v>
      </c>
      <c r="I64" s="42"/>
      <c r="J64" s="175" t="s">
        <v>452</v>
      </c>
      <c r="K64" s="176">
        <f t="shared" ca="1" si="3"/>
        <v>1</v>
      </c>
      <c r="L64" s="176">
        <f t="shared" ca="1" si="0"/>
        <v>1</v>
      </c>
      <c r="M64" s="176">
        <f t="shared" ca="1" si="1"/>
        <v>1</v>
      </c>
      <c r="N64" s="177">
        <f t="shared" ca="1" si="2"/>
        <v>1</v>
      </c>
      <c r="O64" s="42"/>
      <c r="P64" s="178" t="s">
        <v>452</v>
      </c>
      <c r="Q64" s="179">
        <f ca="1"/>
        <v>-75</v>
      </c>
      <c r="R64" s="179">
        <f ca="1"/>
        <v>-75</v>
      </c>
      <c r="S64" s="179">
        <f ca="1"/>
        <v>0</v>
      </c>
      <c r="T64" s="180">
        <f ca="1"/>
        <v>-75</v>
      </c>
      <c r="U64" s="42"/>
      <c r="V64" s="175" t="s">
        <v>452</v>
      </c>
      <c r="W64" s="181"/>
      <c r="X64" s="182"/>
      <c r="Y64" s="182"/>
      <c r="Z64" s="183">
        <v>-75</v>
      </c>
      <c r="AA64" s="42"/>
      <c r="AB64" s="178" t="s">
        <v>452</v>
      </c>
      <c r="AC64" s="179">
        <v>-75</v>
      </c>
      <c r="AD64" s="184"/>
      <c r="AE64" s="184"/>
      <c r="AF64" s="185">
        <v>-75</v>
      </c>
      <c r="AG64" s="42"/>
      <c r="AH64" s="175" t="s">
        <v>452</v>
      </c>
      <c r="AI64" s="181">
        <v>-75</v>
      </c>
      <c r="AJ64" s="182"/>
      <c r="AK64" s="182"/>
      <c r="AL64" s="183">
        <v>-75</v>
      </c>
      <c r="AM64" s="42"/>
      <c r="AN64" s="178" t="s">
        <v>452</v>
      </c>
      <c r="AO64" s="179">
        <v>-75</v>
      </c>
      <c r="AP64" s="179">
        <v>-75</v>
      </c>
      <c r="AQ64" s="179"/>
      <c r="AR64" s="180">
        <v>-75</v>
      </c>
      <c r="AT64" s="178" t="s">
        <v>452</v>
      </c>
      <c r="AU64" s="244">
        <f>VLOOKUP($AT64,[1]Scn1!Scn1_Q2_LR,MATCH(AU$6,[1]!Scn_CH,0),0)</f>
        <v>-75</v>
      </c>
      <c r="AV64" s="244">
        <f>VLOOKUP($AT64,[1]Scn1!Scn1_Q2_LR,MATCH(AV$6,[1]!Scn_CH,0),0)</f>
        <v>-75</v>
      </c>
      <c r="AW64" s="244">
        <f>VLOOKUP($AT64,[1]Scn1!Scn1_Q2_LR,MATCH(AW$6,[1]!Scn_CH,0),0)</f>
        <v>0</v>
      </c>
      <c r="AX64" s="180">
        <f>VLOOKUP($AT64,[1]Scn1!Scn1_Q2_LR,MATCH(AX$6,[1]!Scn_CH,0),0)</f>
        <v>-75</v>
      </c>
      <c r="AZ64" s="238" t="s">
        <v>452</v>
      </c>
      <c r="BA64" s="239"/>
      <c r="BB64" s="239"/>
      <c r="BC64" s="239"/>
      <c r="BD64" s="240"/>
      <c r="BF64" s="238" t="s">
        <v>452</v>
      </c>
      <c r="BG64" s="239"/>
      <c r="BH64" s="239"/>
      <c r="BI64" s="239"/>
      <c r="BJ64" s="240"/>
    </row>
    <row r="65" spans="4:62" x14ac:dyDescent="0.2">
      <c r="D65" s="178" t="s">
        <v>69</v>
      </c>
      <c r="E65" s="244">
        <f ca="1">IF(K65*Q65*E$112&lt;'Summary Results'!M$2,'Summary Results'!M$2/E$112,K65*Q65)</f>
        <v>-75</v>
      </c>
      <c r="F65" s="244">
        <f ca="1">IF(L65*R65*F$112&lt;'Summary Results'!N$2,'Summary Results'!N$2/F$112,L65*R65)</f>
        <v>-75</v>
      </c>
      <c r="G65" s="244">
        <f ca="1">IF(M65*S65*G$112&lt;'Summary Results'!O$2,'Summary Results'!O$2/G$112,M65*S65)</f>
        <v>0</v>
      </c>
      <c r="H65" s="180">
        <f ca="1">IF(N65*T65*H$112&lt;'Summary Results'!P$2,'Summary Results'!P$2/H$112,N65*T65)</f>
        <v>-75</v>
      </c>
      <c r="I65" s="42"/>
      <c r="J65" s="175" t="s">
        <v>69</v>
      </c>
      <c r="K65" s="176">
        <f t="shared" ca="1" si="3"/>
        <v>1</v>
      </c>
      <c r="L65" s="176">
        <f t="shared" ca="1" si="0"/>
        <v>1</v>
      </c>
      <c r="M65" s="176">
        <f t="shared" ca="1" si="1"/>
        <v>1</v>
      </c>
      <c r="N65" s="177">
        <f t="shared" ca="1" si="2"/>
        <v>1</v>
      </c>
      <c r="O65" s="42"/>
      <c r="P65" s="178" t="s">
        <v>69</v>
      </c>
      <c r="Q65" s="179">
        <f ca="1"/>
        <v>-75</v>
      </c>
      <c r="R65" s="179">
        <f ca="1"/>
        <v>-75</v>
      </c>
      <c r="S65" s="179">
        <f ca="1"/>
        <v>0</v>
      </c>
      <c r="T65" s="180">
        <f ca="1"/>
        <v>-75</v>
      </c>
      <c r="U65" s="42"/>
      <c r="V65" s="175" t="s">
        <v>69</v>
      </c>
      <c r="W65" s="181"/>
      <c r="X65" s="182"/>
      <c r="Y65" s="182"/>
      <c r="Z65" s="183">
        <v>-75</v>
      </c>
      <c r="AA65" s="42"/>
      <c r="AB65" s="178" t="s">
        <v>69</v>
      </c>
      <c r="AC65" s="179">
        <v>-75</v>
      </c>
      <c r="AD65" s="184"/>
      <c r="AE65" s="184"/>
      <c r="AF65" s="185">
        <v>-75</v>
      </c>
      <c r="AG65" s="42"/>
      <c r="AH65" s="175" t="s">
        <v>69</v>
      </c>
      <c r="AI65" s="181">
        <v>-75</v>
      </c>
      <c r="AJ65" s="182"/>
      <c r="AK65" s="182"/>
      <c r="AL65" s="183">
        <v>-75</v>
      </c>
      <c r="AM65" s="42"/>
      <c r="AN65" s="178" t="s">
        <v>69</v>
      </c>
      <c r="AO65" s="179">
        <v>-75</v>
      </c>
      <c r="AP65" s="179">
        <v>-75</v>
      </c>
      <c r="AQ65" s="179"/>
      <c r="AR65" s="180">
        <v>-75</v>
      </c>
      <c r="AT65" s="178" t="s">
        <v>69</v>
      </c>
      <c r="AU65" s="244">
        <f>VLOOKUP($AT65,[1]Scn1!Scn1_Q2_LR,MATCH(AU$6,[1]!Scn_CH,0),0)</f>
        <v>-75</v>
      </c>
      <c r="AV65" s="244">
        <f>VLOOKUP($AT65,[1]Scn1!Scn1_Q2_LR,MATCH(AV$6,[1]!Scn_CH,0),0)</f>
        <v>-75</v>
      </c>
      <c r="AW65" s="244">
        <f>VLOOKUP($AT65,[1]Scn1!Scn1_Q2_LR,MATCH(AW$6,[1]!Scn_CH,0),0)</f>
        <v>0</v>
      </c>
      <c r="AX65" s="180">
        <f>VLOOKUP($AT65,[1]Scn1!Scn1_Q2_LR,MATCH(AX$6,[1]!Scn_CH,0),0)</f>
        <v>-75</v>
      </c>
      <c r="AZ65" s="238" t="s">
        <v>69</v>
      </c>
      <c r="BA65" s="239"/>
      <c r="BB65" s="239"/>
      <c r="BC65" s="239"/>
      <c r="BD65" s="240"/>
      <c r="BF65" s="238" t="s">
        <v>69</v>
      </c>
      <c r="BG65" s="239"/>
      <c r="BH65" s="239"/>
      <c r="BI65" s="239"/>
      <c r="BJ65" s="240"/>
    </row>
    <row r="66" spans="4:62" x14ac:dyDescent="0.2">
      <c r="D66" s="178" t="s">
        <v>453</v>
      </c>
      <c r="E66" s="244">
        <f ca="1">IF(K66*Q66*E$112&lt;'Summary Results'!M$2,'Summary Results'!M$2/E$112,K66*Q66)</f>
        <v>-75</v>
      </c>
      <c r="F66" s="244">
        <f ca="1">IF(L66*R66*F$112&lt;'Summary Results'!N$2,'Summary Results'!N$2/F$112,L66*R66)</f>
        <v>-75</v>
      </c>
      <c r="G66" s="244">
        <f ca="1">IF(M66*S66*G$112&lt;'Summary Results'!O$2,'Summary Results'!O$2/G$112,M66*S66)</f>
        <v>0</v>
      </c>
      <c r="H66" s="180">
        <f ca="1">IF(N66*T66*H$112&lt;'Summary Results'!P$2,'Summary Results'!P$2/H$112,N66*T66)</f>
        <v>-75</v>
      </c>
      <c r="I66" s="42"/>
      <c r="J66" s="175" t="s">
        <v>453</v>
      </c>
      <c r="K66" s="176">
        <f t="shared" ca="1" si="3"/>
        <v>1</v>
      </c>
      <c r="L66" s="176">
        <f t="shared" ca="1" si="0"/>
        <v>1</v>
      </c>
      <c r="M66" s="176">
        <f t="shared" ca="1" si="1"/>
        <v>1</v>
      </c>
      <c r="N66" s="177">
        <f t="shared" ca="1" si="2"/>
        <v>1</v>
      </c>
      <c r="O66" s="42"/>
      <c r="P66" s="178" t="s">
        <v>453</v>
      </c>
      <c r="Q66" s="179">
        <f ca="1"/>
        <v>-75</v>
      </c>
      <c r="R66" s="179">
        <f ca="1"/>
        <v>-75</v>
      </c>
      <c r="S66" s="179">
        <f ca="1"/>
        <v>0</v>
      </c>
      <c r="T66" s="180">
        <f ca="1"/>
        <v>-75</v>
      </c>
      <c r="U66" s="42"/>
      <c r="V66" s="175" t="s">
        <v>453</v>
      </c>
      <c r="W66" s="181"/>
      <c r="X66" s="182"/>
      <c r="Y66" s="182"/>
      <c r="Z66" s="183">
        <v>-75</v>
      </c>
      <c r="AA66" s="42"/>
      <c r="AB66" s="178" t="s">
        <v>453</v>
      </c>
      <c r="AC66" s="179">
        <v>-75</v>
      </c>
      <c r="AD66" s="184"/>
      <c r="AE66" s="184"/>
      <c r="AF66" s="185">
        <v>-75</v>
      </c>
      <c r="AG66" s="42"/>
      <c r="AH66" s="175" t="s">
        <v>453</v>
      </c>
      <c r="AI66" s="181">
        <v>-75</v>
      </c>
      <c r="AJ66" s="182"/>
      <c r="AK66" s="182"/>
      <c r="AL66" s="183">
        <v>-75</v>
      </c>
      <c r="AM66" s="42"/>
      <c r="AN66" s="178" t="s">
        <v>453</v>
      </c>
      <c r="AO66" s="179">
        <v>-75</v>
      </c>
      <c r="AP66" s="179">
        <v>-75</v>
      </c>
      <c r="AQ66" s="179"/>
      <c r="AR66" s="180">
        <v>-75</v>
      </c>
      <c r="AT66" s="178" t="s">
        <v>453</v>
      </c>
      <c r="AU66" s="244">
        <f>VLOOKUP($AT66,[1]Scn1!Scn1_Q2_LR,MATCH(AU$6,[1]!Scn_CH,0),0)</f>
        <v>-75</v>
      </c>
      <c r="AV66" s="244">
        <f>VLOOKUP($AT66,[1]Scn1!Scn1_Q2_LR,MATCH(AV$6,[1]!Scn_CH,0),0)</f>
        <v>-75</v>
      </c>
      <c r="AW66" s="244">
        <f>VLOOKUP($AT66,[1]Scn1!Scn1_Q2_LR,MATCH(AW$6,[1]!Scn_CH,0),0)</f>
        <v>0</v>
      </c>
      <c r="AX66" s="180">
        <f>VLOOKUP($AT66,[1]Scn1!Scn1_Q2_LR,MATCH(AX$6,[1]!Scn_CH,0),0)</f>
        <v>-75</v>
      </c>
      <c r="AZ66" s="238" t="s">
        <v>453</v>
      </c>
      <c r="BA66" s="239"/>
      <c r="BB66" s="239"/>
      <c r="BC66" s="239"/>
      <c r="BD66" s="240"/>
      <c r="BF66" s="238" t="s">
        <v>453</v>
      </c>
      <c r="BG66" s="239"/>
      <c r="BH66" s="239"/>
      <c r="BI66" s="239"/>
      <c r="BJ66" s="240"/>
    </row>
    <row r="67" spans="4:62" x14ac:dyDescent="0.2">
      <c r="D67" s="178" t="s">
        <v>454</v>
      </c>
      <c r="E67" s="244">
        <f ca="1">IF(K67*Q67*E$112&lt;'Summary Results'!M$2,'Summary Results'!M$2/E$112,K67*Q67)</f>
        <v>-75</v>
      </c>
      <c r="F67" s="244">
        <f ca="1">IF(L67*R67*F$112&lt;'Summary Results'!N$2,'Summary Results'!N$2/F$112,L67*R67)</f>
        <v>-75</v>
      </c>
      <c r="G67" s="244">
        <f ca="1">IF(M67*S67*G$112&lt;'Summary Results'!O$2,'Summary Results'!O$2/G$112,M67*S67)</f>
        <v>0</v>
      </c>
      <c r="H67" s="180">
        <f ca="1">IF(N67*T67*H$112&lt;'Summary Results'!P$2,'Summary Results'!P$2/H$112,N67*T67)</f>
        <v>-75</v>
      </c>
      <c r="I67" s="42"/>
      <c r="J67" s="175" t="s">
        <v>454</v>
      </c>
      <c r="K67" s="176">
        <f t="shared" ca="1" si="3"/>
        <v>1</v>
      </c>
      <c r="L67" s="176">
        <f t="shared" ca="1" si="0"/>
        <v>1</v>
      </c>
      <c r="M67" s="176">
        <f t="shared" ca="1" si="1"/>
        <v>1</v>
      </c>
      <c r="N67" s="177">
        <f t="shared" ca="1" si="2"/>
        <v>1</v>
      </c>
      <c r="O67" s="42"/>
      <c r="P67" s="178" t="s">
        <v>454</v>
      </c>
      <c r="Q67" s="179">
        <f ca="1"/>
        <v>-75</v>
      </c>
      <c r="R67" s="179">
        <f ca="1"/>
        <v>-75</v>
      </c>
      <c r="S67" s="179">
        <f ca="1"/>
        <v>0</v>
      </c>
      <c r="T67" s="180">
        <f ca="1"/>
        <v>-75</v>
      </c>
      <c r="U67" s="42"/>
      <c r="V67" s="175" t="s">
        <v>454</v>
      </c>
      <c r="W67" s="181"/>
      <c r="X67" s="182">
        <v>-75</v>
      </c>
      <c r="Y67" s="182"/>
      <c r="Z67" s="183"/>
      <c r="AA67" s="42"/>
      <c r="AB67" s="178" t="s">
        <v>454</v>
      </c>
      <c r="AC67" s="179">
        <v>-75</v>
      </c>
      <c r="AD67" s="184">
        <v>-75</v>
      </c>
      <c r="AE67" s="184"/>
      <c r="AF67" s="185"/>
      <c r="AG67" s="42"/>
      <c r="AH67" s="175" t="s">
        <v>454</v>
      </c>
      <c r="AI67" s="181">
        <v>-75</v>
      </c>
      <c r="AJ67" s="182">
        <v>-75</v>
      </c>
      <c r="AK67" s="182"/>
      <c r="AL67" s="183">
        <v>-75</v>
      </c>
      <c r="AM67" s="42"/>
      <c r="AN67" s="178" t="s">
        <v>454</v>
      </c>
      <c r="AO67" s="179">
        <v>-75</v>
      </c>
      <c r="AP67" s="179">
        <v>-75</v>
      </c>
      <c r="AQ67" s="179"/>
      <c r="AR67" s="180">
        <v>-75</v>
      </c>
      <c r="AT67" s="178" t="s">
        <v>454</v>
      </c>
      <c r="AU67" s="244">
        <f>VLOOKUP($AT67,[1]Scn1!Scn1_Q2_LR,MATCH(AU$6,[1]!Scn_CH,0),0)</f>
        <v>-75</v>
      </c>
      <c r="AV67" s="244">
        <f>VLOOKUP($AT67,[1]Scn1!Scn1_Q2_LR,MATCH(AV$6,[1]!Scn_CH,0),0)</f>
        <v>-75</v>
      </c>
      <c r="AW67" s="244">
        <f>VLOOKUP($AT67,[1]Scn1!Scn1_Q2_LR,MATCH(AW$6,[1]!Scn_CH,0),0)</f>
        <v>0</v>
      </c>
      <c r="AX67" s="180">
        <f>VLOOKUP($AT67,[1]Scn1!Scn1_Q2_LR,MATCH(AX$6,[1]!Scn_CH,0),0)</f>
        <v>-75</v>
      </c>
      <c r="AZ67" s="238" t="s">
        <v>454</v>
      </c>
      <c r="BA67" s="239"/>
      <c r="BB67" s="239"/>
      <c r="BC67" s="239"/>
      <c r="BD67" s="240"/>
      <c r="BF67" s="238" t="s">
        <v>454</v>
      </c>
      <c r="BG67" s="239"/>
      <c r="BH67" s="239"/>
      <c r="BI67" s="239"/>
      <c r="BJ67" s="240"/>
    </row>
    <row r="68" spans="4:62" x14ac:dyDescent="0.2">
      <c r="D68" s="178" t="s">
        <v>455</v>
      </c>
      <c r="E68" s="244">
        <f ca="1">IF(K68*Q68*E$112&lt;'Summary Results'!M$2,'Summary Results'!M$2/E$112,K68*Q68)</f>
        <v>-75</v>
      </c>
      <c r="F68" s="244">
        <f ca="1">IF(L68*R68*F$112&lt;'Summary Results'!N$2,'Summary Results'!N$2/F$112,L68*R68)</f>
        <v>-75</v>
      </c>
      <c r="G68" s="244">
        <f ca="1">IF(M68*S68*G$112&lt;'Summary Results'!O$2,'Summary Results'!O$2/G$112,M68*S68)</f>
        <v>0</v>
      </c>
      <c r="H68" s="180">
        <f ca="1">IF(N68*T68*H$112&lt;'Summary Results'!P$2,'Summary Results'!P$2/H$112,N68*T68)</f>
        <v>-75</v>
      </c>
      <c r="I68" s="42"/>
      <c r="J68" s="175" t="s">
        <v>455</v>
      </c>
      <c r="K68" s="176">
        <f t="shared" ca="1" si="3"/>
        <v>1</v>
      </c>
      <c r="L68" s="176">
        <f t="shared" ca="1" si="0"/>
        <v>1</v>
      </c>
      <c r="M68" s="176">
        <f t="shared" ca="1" si="1"/>
        <v>1</v>
      </c>
      <c r="N68" s="177">
        <f t="shared" ca="1" si="2"/>
        <v>1</v>
      </c>
      <c r="O68" s="42"/>
      <c r="P68" s="178" t="s">
        <v>455</v>
      </c>
      <c r="Q68" s="179">
        <f ca="1"/>
        <v>-75</v>
      </c>
      <c r="R68" s="179">
        <f ca="1"/>
        <v>-75</v>
      </c>
      <c r="S68" s="179">
        <f ca="1"/>
        <v>0</v>
      </c>
      <c r="T68" s="180">
        <f ca="1"/>
        <v>-75</v>
      </c>
      <c r="U68" s="42"/>
      <c r="V68" s="175" t="s">
        <v>455</v>
      </c>
      <c r="W68" s="181"/>
      <c r="X68" s="182"/>
      <c r="Y68" s="182"/>
      <c r="Z68" s="183">
        <v>-75</v>
      </c>
      <c r="AA68" s="42"/>
      <c r="AB68" s="178" t="s">
        <v>455</v>
      </c>
      <c r="AC68" s="179">
        <v>-75</v>
      </c>
      <c r="AD68" s="184"/>
      <c r="AE68" s="184"/>
      <c r="AF68" s="185">
        <v>-75</v>
      </c>
      <c r="AG68" s="42"/>
      <c r="AH68" s="175" t="s">
        <v>455</v>
      </c>
      <c r="AI68" s="181">
        <v>-75</v>
      </c>
      <c r="AJ68" s="182"/>
      <c r="AK68" s="182"/>
      <c r="AL68" s="183">
        <v>-75</v>
      </c>
      <c r="AM68" s="42"/>
      <c r="AN68" s="178" t="s">
        <v>455</v>
      </c>
      <c r="AO68" s="179">
        <v>-75</v>
      </c>
      <c r="AP68" s="179">
        <v>-75</v>
      </c>
      <c r="AQ68" s="179"/>
      <c r="AR68" s="180">
        <v>-75</v>
      </c>
      <c r="AT68" s="178" t="s">
        <v>455</v>
      </c>
      <c r="AU68" s="244">
        <f>VLOOKUP($AT68,[1]Scn1!Scn1_Q2_LR,MATCH(AU$6,[1]!Scn_CH,0),0)</f>
        <v>-75</v>
      </c>
      <c r="AV68" s="244">
        <f>VLOOKUP($AT68,[1]Scn1!Scn1_Q2_LR,MATCH(AV$6,[1]!Scn_CH,0),0)</f>
        <v>-75</v>
      </c>
      <c r="AW68" s="244">
        <f>VLOOKUP($AT68,[1]Scn1!Scn1_Q2_LR,MATCH(AW$6,[1]!Scn_CH,0),0)</f>
        <v>0</v>
      </c>
      <c r="AX68" s="180">
        <f>VLOOKUP($AT68,[1]Scn1!Scn1_Q2_LR,MATCH(AX$6,[1]!Scn_CH,0),0)</f>
        <v>-75</v>
      </c>
      <c r="AZ68" s="238" t="s">
        <v>455</v>
      </c>
      <c r="BA68" s="239"/>
      <c r="BB68" s="239"/>
      <c r="BC68" s="239"/>
      <c r="BD68" s="240"/>
      <c r="BF68" s="238" t="s">
        <v>455</v>
      </c>
      <c r="BG68" s="239"/>
      <c r="BH68" s="239"/>
      <c r="BI68" s="239"/>
      <c r="BJ68" s="240"/>
    </row>
    <row r="69" spans="4:62" x14ac:dyDescent="0.2">
      <c r="D69" s="178" t="s">
        <v>456</v>
      </c>
      <c r="E69" s="244">
        <f ca="1">IF(K69*Q69*E$112&lt;'Summary Results'!M$2,'Summary Results'!M$2/E$112,K69*Q69)</f>
        <v>-75</v>
      </c>
      <c r="F69" s="244">
        <f ca="1">IF(L69*R69*F$112&lt;'Summary Results'!N$2,'Summary Results'!N$2/F$112,L69*R69)</f>
        <v>-75</v>
      </c>
      <c r="G69" s="244">
        <f ca="1">IF(M69*S69*G$112&lt;'Summary Results'!O$2,'Summary Results'!O$2/G$112,M69*S69)</f>
        <v>0</v>
      </c>
      <c r="H69" s="180">
        <f ca="1">IF(N69*T69*H$112&lt;'Summary Results'!P$2,'Summary Results'!P$2/H$112,N69*T69)</f>
        <v>-75</v>
      </c>
      <c r="I69" s="42"/>
      <c r="J69" s="175" t="s">
        <v>456</v>
      </c>
      <c r="K69" s="176">
        <f t="shared" ca="1" si="3"/>
        <v>1</v>
      </c>
      <c r="L69" s="176">
        <f t="shared" ca="1" si="0"/>
        <v>1</v>
      </c>
      <c r="M69" s="176">
        <f t="shared" ca="1" si="1"/>
        <v>1</v>
      </c>
      <c r="N69" s="177">
        <f t="shared" ca="1" si="2"/>
        <v>1</v>
      </c>
      <c r="O69" s="42"/>
      <c r="P69" s="178" t="s">
        <v>456</v>
      </c>
      <c r="Q69" s="179">
        <f ca="1"/>
        <v>-75</v>
      </c>
      <c r="R69" s="179">
        <f ca="1"/>
        <v>-75</v>
      </c>
      <c r="S69" s="179">
        <f ca="1"/>
        <v>0</v>
      </c>
      <c r="T69" s="180">
        <f ca="1"/>
        <v>-75</v>
      </c>
      <c r="U69" s="42"/>
      <c r="V69" s="175" t="s">
        <v>456</v>
      </c>
      <c r="W69" s="181"/>
      <c r="X69" s="182">
        <v>-75</v>
      </c>
      <c r="Y69" s="182"/>
      <c r="Z69" s="183"/>
      <c r="AA69" s="42"/>
      <c r="AB69" s="178" t="s">
        <v>456</v>
      </c>
      <c r="AC69" s="179">
        <v>-75</v>
      </c>
      <c r="AD69" s="184">
        <v>-75</v>
      </c>
      <c r="AE69" s="184"/>
      <c r="AF69" s="185"/>
      <c r="AG69" s="42"/>
      <c r="AH69" s="175" t="s">
        <v>456</v>
      </c>
      <c r="AI69" s="181">
        <v>-75</v>
      </c>
      <c r="AJ69" s="182">
        <v>-75</v>
      </c>
      <c r="AK69" s="182"/>
      <c r="AL69" s="183">
        <v>-75</v>
      </c>
      <c r="AM69" s="42"/>
      <c r="AN69" s="178" t="s">
        <v>456</v>
      </c>
      <c r="AO69" s="179">
        <v>-75</v>
      </c>
      <c r="AP69" s="179">
        <v>-75</v>
      </c>
      <c r="AQ69" s="179"/>
      <c r="AR69" s="180">
        <v>-75</v>
      </c>
      <c r="AT69" s="178" t="s">
        <v>456</v>
      </c>
      <c r="AU69" s="244">
        <f>VLOOKUP($AT69,[1]Scn1!Scn1_Q2_LR,MATCH(AU$6,[1]!Scn_CH,0),0)</f>
        <v>-75</v>
      </c>
      <c r="AV69" s="244">
        <f>VLOOKUP($AT69,[1]Scn1!Scn1_Q2_LR,MATCH(AV$6,[1]!Scn_CH,0),0)</f>
        <v>-75</v>
      </c>
      <c r="AW69" s="244">
        <f>VLOOKUP($AT69,[1]Scn1!Scn1_Q2_LR,MATCH(AW$6,[1]!Scn_CH,0),0)</f>
        <v>0</v>
      </c>
      <c r="AX69" s="180">
        <f>VLOOKUP($AT69,[1]Scn1!Scn1_Q2_LR,MATCH(AX$6,[1]!Scn_CH,0),0)</f>
        <v>-75</v>
      </c>
      <c r="AZ69" s="238" t="s">
        <v>456</v>
      </c>
      <c r="BA69" s="239"/>
      <c r="BB69" s="239"/>
      <c r="BC69" s="239"/>
      <c r="BD69" s="240"/>
      <c r="BF69" s="238" t="s">
        <v>456</v>
      </c>
      <c r="BG69" s="239"/>
      <c r="BH69" s="239"/>
      <c r="BI69" s="239"/>
      <c r="BJ69" s="240"/>
    </row>
    <row r="70" spans="4:62" x14ac:dyDescent="0.2">
      <c r="D70" s="178" t="s">
        <v>457</v>
      </c>
      <c r="E70" s="244">
        <f ca="1">IF(K70*Q70*E$112&lt;'Summary Results'!M$2,'Summary Results'!M$2/E$112,K70*Q70)</f>
        <v>-75</v>
      </c>
      <c r="F70" s="244">
        <f ca="1">IF(L70*R70*F$112&lt;'Summary Results'!N$2,'Summary Results'!N$2/F$112,L70*R70)</f>
        <v>-75</v>
      </c>
      <c r="G70" s="244">
        <f ca="1">IF(M70*S70*G$112&lt;'Summary Results'!O$2,'Summary Results'!O$2/G$112,M70*S70)</f>
        <v>0</v>
      </c>
      <c r="H70" s="180">
        <f ca="1">IF(N70*T70*H$112&lt;'Summary Results'!P$2,'Summary Results'!P$2/H$112,N70*T70)</f>
        <v>-75</v>
      </c>
      <c r="I70" s="42"/>
      <c r="J70" s="175" t="s">
        <v>457</v>
      </c>
      <c r="K70" s="176">
        <f t="shared" ca="1" si="3"/>
        <v>1</v>
      </c>
      <c r="L70" s="176">
        <f t="shared" ca="1" si="0"/>
        <v>1</v>
      </c>
      <c r="M70" s="176">
        <f t="shared" ca="1" si="1"/>
        <v>1</v>
      </c>
      <c r="N70" s="177">
        <f t="shared" ca="1" si="2"/>
        <v>1</v>
      </c>
      <c r="O70" s="42"/>
      <c r="P70" s="178" t="s">
        <v>457</v>
      </c>
      <c r="Q70" s="179">
        <f ca="1"/>
        <v>-75</v>
      </c>
      <c r="R70" s="179">
        <f ca="1"/>
        <v>-75</v>
      </c>
      <c r="S70" s="179">
        <f ca="1"/>
        <v>0</v>
      </c>
      <c r="T70" s="180">
        <f ca="1"/>
        <v>-75</v>
      </c>
      <c r="U70" s="42"/>
      <c r="V70" s="175" t="s">
        <v>457</v>
      </c>
      <c r="W70" s="181"/>
      <c r="X70" s="182">
        <v>-75</v>
      </c>
      <c r="Y70" s="182"/>
      <c r="Z70" s="183"/>
      <c r="AA70" s="42"/>
      <c r="AB70" s="178" t="s">
        <v>457</v>
      </c>
      <c r="AC70" s="179">
        <v>-75</v>
      </c>
      <c r="AD70" s="184">
        <v>-75</v>
      </c>
      <c r="AE70" s="184"/>
      <c r="AF70" s="185"/>
      <c r="AG70" s="42"/>
      <c r="AH70" s="175" t="s">
        <v>457</v>
      </c>
      <c r="AI70" s="181">
        <v>-75</v>
      </c>
      <c r="AJ70" s="182">
        <v>-75</v>
      </c>
      <c r="AK70" s="182"/>
      <c r="AL70" s="183">
        <v>-75</v>
      </c>
      <c r="AM70" s="42"/>
      <c r="AN70" s="178" t="s">
        <v>457</v>
      </c>
      <c r="AO70" s="179">
        <v>-75</v>
      </c>
      <c r="AP70" s="179">
        <v>-75</v>
      </c>
      <c r="AQ70" s="179"/>
      <c r="AR70" s="180">
        <v>-75</v>
      </c>
      <c r="AT70" s="178" t="s">
        <v>457</v>
      </c>
      <c r="AU70" s="244">
        <f>VLOOKUP($AT70,[1]Scn1!Scn1_Q2_LR,MATCH(AU$6,[1]!Scn_CH,0),0)</f>
        <v>-75</v>
      </c>
      <c r="AV70" s="244">
        <f>VLOOKUP($AT70,[1]Scn1!Scn1_Q2_LR,MATCH(AV$6,[1]!Scn_CH,0),0)</f>
        <v>-75</v>
      </c>
      <c r="AW70" s="244">
        <f>VLOOKUP($AT70,[1]Scn1!Scn1_Q2_LR,MATCH(AW$6,[1]!Scn_CH,0),0)</f>
        <v>0</v>
      </c>
      <c r="AX70" s="180">
        <f>VLOOKUP($AT70,[1]Scn1!Scn1_Q2_LR,MATCH(AX$6,[1]!Scn_CH,0),0)</f>
        <v>-75</v>
      </c>
      <c r="AZ70" s="238" t="s">
        <v>457</v>
      </c>
      <c r="BA70" s="239"/>
      <c r="BB70" s="239"/>
      <c r="BC70" s="239"/>
      <c r="BD70" s="240"/>
      <c r="BF70" s="238" t="s">
        <v>457</v>
      </c>
      <c r="BG70" s="239"/>
      <c r="BH70" s="239"/>
      <c r="BI70" s="239"/>
      <c r="BJ70" s="240"/>
    </row>
    <row r="71" spans="4:62" x14ac:dyDescent="0.2">
      <c r="D71" s="178" t="s">
        <v>458</v>
      </c>
      <c r="E71" s="244">
        <f ca="1">IF(K71*Q71*E$112&lt;'Summary Results'!M$2,'Summary Results'!M$2/E$112,K71*Q71)</f>
        <v>-75</v>
      </c>
      <c r="F71" s="244">
        <f ca="1">IF(L71*R71*F$112&lt;'Summary Results'!N$2,'Summary Results'!N$2/F$112,L71*R71)</f>
        <v>-75</v>
      </c>
      <c r="G71" s="244">
        <f ca="1">IF(M71*S71*G$112&lt;'Summary Results'!O$2,'Summary Results'!O$2/G$112,M71*S71)</f>
        <v>0</v>
      </c>
      <c r="H71" s="180">
        <f ca="1">IF(N71*T71*H$112&lt;'Summary Results'!P$2,'Summary Results'!P$2/H$112,N71*T71)</f>
        <v>-75</v>
      </c>
      <c r="I71" s="42"/>
      <c r="J71" s="175" t="s">
        <v>458</v>
      </c>
      <c r="K71" s="176">
        <f t="shared" ca="1" si="3"/>
        <v>1</v>
      </c>
      <c r="L71" s="176">
        <f t="shared" ref="L71:L110" ca="1" si="4">IF(R71&gt;0,IF(F$112&lt;&gt;0,1/F$112,1),1)</f>
        <v>1</v>
      </c>
      <c r="M71" s="176">
        <f t="shared" ref="M71:M110" ca="1" si="5">IF(S71&gt;0,IF(G$112&lt;&gt;0,1/G$112,1),1)</f>
        <v>1</v>
      </c>
      <c r="N71" s="177">
        <f t="shared" ref="N71:N110" ca="1" si="6">IF(T71&gt;0,IF(H$112&lt;&gt;0,1/H$112,1),1)</f>
        <v>1</v>
      </c>
      <c r="O71" s="42"/>
      <c r="P71" s="178" t="s">
        <v>458</v>
      </c>
      <c r="Q71" s="179">
        <f ca="1"/>
        <v>-75</v>
      </c>
      <c r="R71" s="179">
        <f ca="1"/>
        <v>-75</v>
      </c>
      <c r="S71" s="179">
        <f ca="1"/>
        <v>0</v>
      </c>
      <c r="T71" s="180">
        <f ca="1"/>
        <v>-75</v>
      </c>
      <c r="U71" s="42"/>
      <c r="V71" s="175" t="s">
        <v>458</v>
      </c>
      <c r="W71" s="181"/>
      <c r="X71" s="182"/>
      <c r="Y71" s="182"/>
      <c r="Z71" s="183">
        <v>-75</v>
      </c>
      <c r="AA71" s="42"/>
      <c r="AB71" s="178" t="s">
        <v>458</v>
      </c>
      <c r="AC71" s="179">
        <v>-75</v>
      </c>
      <c r="AD71" s="184"/>
      <c r="AE71" s="184"/>
      <c r="AF71" s="185">
        <v>-75</v>
      </c>
      <c r="AG71" s="42"/>
      <c r="AH71" s="175" t="s">
        <v>458</v>
      </c>
      <c r="AI71" s="181">
        <v>-75</v>
      </c>
      <c r="AJ71" s="182"/>
      <c r="AK71" s="182"/>
      <c r="AL71" s="183">
        <v>-75</v>
      </c>
      <c r="AM71" s="42"/>
      <c r="AN71" s="178" t="s">
        <v>458</v>
      </c>
      <c r="AO71" s="179">
        <v>-75</v>
      </c>
      <c r="AP71" s="179">
        <v>-75</v>
      </c>
      <c r="AQ71" s="179"/>
      <c r="AR71" s="180">
        <v>-75</v>
      </c>
      <c r="AT71" s="178" t="s">
        <v>458</v>
      </c>
      <c r="AU71" s="244">
        <f>VLOOKUP($AT71,[1]Scn1!Scn1_Q2_LR,MATCH(AU$6,[1]!Scn_CH,0),0)</f>
        <v>-75</v>
      </c>
      <c r="AV71" s="244">
        <f>VLOOKUP($AT71,[1]Scn1!Scn1_Q2_LR,MATCH(AV$6,[1]!Scn_CH,0),0)</f>
        <v>-75</v>
      </c>
      <c r="AW71" s="244">
        <f>VLOOKUP($AT71,[1]Scn1!Scn1_Q2_LR,MATCH(AW$6,[1]!Scn_CH,0),0)</f>
        <v>0</v>
      </c>
      <c r="AX71" s="180">
        <f>VLOOKUP($AT71,[1]Scn1!Scn1_Q2_LR,MATCH(AX$6,[1]!Scn_CH,0),0)</f>
        <v>-75</v>
      </c>
      <c r="AZ71" s="238" t="s">
        <v>458</v>
      </c>
      <c r="BA71" s="239"/>
      <c r="BB71" s="239"/>
      <c r="BC71" s="239"/>
      <c r="BD71" s="240"/>
      <c r="BF71" s="238" t="s">
        <v>458</v>
      </c>
      <c r="BG71" s="239"/>
      <c r="BH71" s="239"/>
      <c r="BI71" s="239"/>
      <c r="BJ71" s="240"/>
    </row>
    <row r="72" spans="4:62" x14ac:dyDescent="0.2">
      <c r="D72" s="178" t="s">
        <v>459</v>
      </c>
      <c r="E72" s="244">
        <f ca="1">IF(K72*Q72*E$112&lt;'Summary Results'!M$2,'Summary Results'!M$2/E$112,K72*Q72)</f>
        <v>-75</v>
      </c>
      <c r="F72" s="244">
        <f ca="1">IF(L72*R72*F$112&lt;'Summary Results'!N$2,'Summary Results'!N$2/F$112,L72*R72)</f>
        <v>-75</v>
      </c>
      <c r="G72" s="244">
        <f ca="1">IF(M72*S72*G$112&lt;'Summary Results'!O$2,'Summary Results'!O$2/G$112,M72*S72)</f>
        <v>0</v>
      </c>
      <c r="H72" s="180">
        <f ca="1">IF(N72*T72*H$112&lt;'Summary Results'!P$2,'Summary Results'!P$2/H$112,N72*T72)</f>
        <v>-75</v>
      </c>
      <c r="I72" s="42"/>
      <c r="J72" s="175" t="s">
        <v>459</v>
      </c>
      <c r="K72" s="176">
        <f t="shared" ref="K72:K110" ca="1" si="7">IF(Q72&gt;0,IF(E$112&lt;&gt;0,1/E$112,1),1)</f>
        <v>1</v>
      </c>
      <c r="L72" s="176">
        <f t="shared" ca="1" si="4"/>
        <v>1</v>
      </c>
      <c r="M72" s="176">
        <f t="shared" ca="1" si="5"/>
        <v>1</v>
      </c>
      <c r="N72" s="177">
        <f t="shared" ca="1" si="6"/>
        <v>1</v>
      </c>
      <c r="O72" s="42"/>
      <c r="P72" s="178" t="s">
        <v>459</v>
      </c>
      <c r="Q72" s="179">
        <f ca="1"/>
        <v>-75</v>
      </c>
      <c r="R72" s="179">
        <f ca="1"/>
        <v>-75</v>
      </c>
      <c r="S72" s="179">
        <f ca="1"/>
        <v>0</v>
      </c>
      <c r="T72" s="180">
        <f ca="1"/>
        <v>-75</v>
      </c>
      <c r="U72" s="42"/>
      <c r="V72" s="175" t="s">
        <v>459</v>
      </c>
      <c r="W72" s="181"/>
      <c r="X72" s="182">
        <v>-75</v>
      </c>
      <c r="Y72" s="182"/>
      <c r="Z72" s="183"/>
      <c r="AA72" s="42"/>
      <c r="AB72" s="178" t="s">
        <v>459</v>
      </c>
      <c r="AC72" s="179">
        <v>-75</v>
      </c>
      <c r="AD72" s="184">
        <v>-75</v>
      </c>
      <c r="AE72" s="184"/>
      <c r="AF72" s="185"/>
      <c r="AG72" s="42"/>
      <c r="AH72" s="175" t="s">
        <v>459</v>
      </c>
      <c r="AI72" s="181">
        <v>-75</v>
      </c>
      <c r="AJ72" s="182">
        <v>-75</v>
      </c>
      <c r="AK72" s="182"/>
      <c r="AL72" s="183">
        <v>-75</v>
      </c>
      <c r="AM72" s="42"/>
      <c r="AN72" s="178" t="s">
        <v>459</v>
      </c>
      <c r="AO72" s="179">
        <v>-75</v>
      </c>
      <c r="AP72" s="179">
        <v>-75</v>
      </c>
      <c r="AQ72" s="179"/>
      <c r="AR72" s="180">
        <v>-75</v>
      </c>
      <c r="AT72" s="178" t="s">
        <v>459</v>
      </c>
      <c r="AU72" s="244">
        <f>VLOOKUP($AT72,[1]Scn1!Scn1_Q2_LR,MATCH(AU$6,[1]!Scn_CH,0),0)</f>
        <v>-75</v>
      </c>
      <c r="AV72" s="244">
        <f>VLOOKUP($AT72,[1]Scn1!Scn1_Q2_LR,MATCH(AV$6,[1]!Scn_CH,0),0)</f>
        <v>-75</v>
      </c>
      <c r="AW72" s="244">
        <f>VLOOKUP($AT72,[1]Scn1!Scn1_Q2_LR,MATCH(AW$6,[1]!Scn_CH,0),0)</f>
        <v>0</v>
      </c>
      <c r="AX72" s="180">
        <f>VLOOKUP($AT72,[1]Scn1!Scn1_Q2_LR,MATCH(AX$6,[1]!Scn_CH,0),0)</f>
        <v>-75</v>
      </c>
      <c r="AZ72" s="238" t="s">
        <v>459</v>
      </c>
      <c r="BA72" s="239"/>
      <c r="BB72" s="239"/>
      <c r="BC72" s="239"/>
      <c r="BD72" s="240"/>
      <c r="BF72" s="238" t="s">
        <v>459</v>
      </c>
      <c r="BG72" s="239"/>
      <c r="BH72" s="239"/>
      <c r="BI72" s="239"/>
      <c r="BJ72" s="240"/>
    </row>
    <row r="73" spans="4:62" x14ac:dyDescent="0.2">
      <c r="D73" s="178" t="s">
        <v>460</v>
      </c>
      <c r="E73" s="244">
        <f ca="1">IF(K73*Q73*E$112&lt;'Summary Results'!M$2,'Summary Results'!M$2/E$112,K73*Q73)</f>
        <v>-75</v>
      </c>
      <c r="F73" s="244">
        <f ca="1">IF(L73*R73*F$112&lt;'Summary Results'!N$2,'Summary Results'!N$2/F$112,L73*R73)</f>
        <v>-75</v>
      </c>
      <c r="G73" s="244">
        <f ca="1">IF(M73*S73*G$112&lt;'Summary Results'!O$2,'Summary Results'!O$2/G$112,M73*S73)</f>
        <v>0</v>
      </c>
      <c r="H73" s="180">
        <f ca="1">IF(N73*T73*H$112&lt;'Summary Results'!P$2,'Summary Results'!P$2/H$112,N73*T73)</f>
        <v>-75</v>
      </c>
      <c r="I73" s="42"/>
      <c r="J73" s="175" t="s">
        <v>460</v>
      </c>
      <c r="K73" s="176">
        <f t="shared" ca="1" si="7"/>
        <v>1</v>
      </c>
      <c r="L73" s="176">
        <f t="shared" ca="1" si="4"/>
        <v>1</v>
      </c>
      <c r="M73" s="176">
        <f t="shared" ca="1" si="5"/>
        <v>1</v>
      </c>
      <c r="N73" s="177">
        <f t="shared" ca="1" si="6"/>
        <v>1</v>
      </c>
      <c r="O73" s="42"/>
      <c r="P73" s="178" t="s">
        <v>460</v>
      </c>
      <c r="Q73" s="179">
        <f ca="1"/>
        <v>-75</v>
      </c>
      <c r="R73" s="179">
        <f ca="1"/>
        <v>-75</v>
      </c>
      <c r="S73" s="179">
        <f ca="1"/>
        <v>0</v>
      </c>
      <c r="T73" s="180">
        <f ca="1"/>
        <v>-75</v>
      </c>
      <c r="U73" s="42"/>
      <c r="V73" s="175" t="s">
        <v>460</v>
      </c>
      <c r="W73" s="181"/>
      <c r="X73" s="182"/>
      <c r="Y73" s="182"/>
      <c r="Z73" s="183">
        <v>-75</v>
      </c>
      <c r="AA73" s="42"/>
      <c r="AB73" s="178" t="s">
        <v>460</v>
      </c>
      <c r="AC73" s="179">
        <v>-75</v>
      </c>
      <c r="AD73" s="184"/>
      <c r="AE73" s="184"/>
      <c r="AF73" s="185">
        <v>-75</v>
      </c>
      <c r="AG73" s="42"/>
      <c r="AH73" s="175" t="s">
        <v>460</v>
      </c>
      <c r="AI73" s="181">
        <v>-75</v>
      </c>
      <c r="AJ73" s="182"/>
      <c r="AK73" s="182"/>
      <c r="AL73" s="183">
        <v>-75</v>
      </c>
      <c r="AM73" s="42"/>
      <c r="AN73" s="178" t="s">
        <v>460</v>
      </c>
      <c r="AO73" s="179">
        <v>-75</v>
      </c>
      <c r="AP73" s="179">
        <v>-75</v>
      </c>
      <c r="AQ73" s="179"/>
      <c r="AR73" s="180">
        <v>-75</v>
      </c>
      <c r="AT73" s="178" t="s">
        <v>460</v>
      </c>
      <c r="AU73" s="244">
        <f>VLOOKUP($AT73,[1]Scn1!Scn1_Q2_LR,MATCH(AU$6,[1]!Scn_CH,0),0)</f>
        <v>-75</v>
      </c>
      <c r="AV73" s="244">
        <f>VLOOKUP($AT73,[1]Scn1!Scn1_Q2_LR,MATCH(AV$6,[1]!Scn_CH,0),0)</f>
        <v>-75</v>
      </c>
      <c r="AW73" s="244">
        <f>VLOOKUP($AT73,[1]Scn1!Scn1_Q2_LR,MATCH(AW$6,[1]!Scn_CH,0),0)</f>
        <v>0</v>
      </c>
      <c r="AX73" s="180">
        <f>VLOOKUP($AT73,[1]Scn1!Scn1_Q2_LR,MATCH(AX$6,[1]!Scn_CH,0),0)</f>
        <v>-75</v>
      </c>
      <c r="AZ73" s="238" t="s">
        <v>460</v>
      </c>
      <c r="BA73" s="239"/>
      <c r="BB73" s="239"/>
      <c r="BC73" s="239"/>
      <c r="BD73" s="240"/>
      <c r="BF73" s="238" t="s">
        <v>460</v>
      </c>
      <c r="BG73" s="239"/>
      <c r="BH73" s="239"/>
      <c r="BI73" s="239"/>
      <c r="BJ73" s="240"/>
    </row>
    <row r="74" spans="4:62" x14ac:dyDescent="0.2">
      <c r="D74" s="178" t="s">
        <v>461</v>
      </c>
      <c r="E74" s="244">
        <f ca="1">IF(K74*Q74*E$112&lt;'Summary Results'!M$2,'Summary Results'!M$2/E$112,K74*Q74)</f>
        <v>-75</v>
      </c>
      <c r="F74" s="244">
        <f ca="1">IF(L74*R74*F$112&lt;'Summary Results'!N$2,'Summary Results'!N$2/F$112,L74*R74)</f>
        <v>-75</v>
      </c>
      <c r="G74" s="244">
        <f ca="1">IF(M74*S74*G$112&lt;'Summary Results'!O$2,'Summary Results'!O$2/G$112,M74*S74)</f>
        <v>0</v>
      </c>
      <c r="H74" s="180">
        <f ca="1">IF(N74*T74*H$112&lt;'Summary Results'!P$2,'Summary Results'!P$2/H$112,N74*T74)</f>
        <v>-75</v>
      </c>
      <c r="I74" s="42"/>
      <c r="J74" s="175" t="s">
        <v>461</v>
      </c>
      <c r="K74" s="176">
        <f t="shared" ca="1" si="7"/>
        <v>1</v>
      </c>
      <c r="L74" s="176">
        <f t="shared" ca="1" si="4"/>
        <v>1</v>
      </c>
      <c r="M74" s="176">
        <f t="shared" ca="1" si="5"/>
        <v>1</v>
      </c>
      <c r="N74" s="177">
        <f t="shared" ca="1" si="6"/>
        <v>1</v>
      </c>
      <c r="O74" s="42"/>
      <c r="P74" s="178" t="s">
        <v>461</v>
      </c>
      <c r="Q74" s="179">
        <f ca="1"/>
        <v>-75</v>
      </c>
      <c r="R74" s="179">
        <f ca="1"/>
        <v>-75</v>
      </c>
      <c r="S74" s="179">
        <f ca="1"/>
        <v>0</v>
      </c>
      <c r="T74" s="180">
        <f ca="1"/>
        <v>-75</v>
      </c>
      <c r="U74" s="42"/>
      <c r="V74" s="175" t="s">
        <v>461</v>
      </c>
      <c r="W74" s="181"/>
      <c r="X74" s="182">
        <v>-75</v>
      </c>
      <c r="Y74" s="182"/>
      <c r="Z74" s="183"/>
      <c r="AA74" s="42"/>
      <c r="AB74" s="178" t="s">
        <v>461</v>
      </c>
      <c r="AC74" s="179">
        <v>-75</v>
      </c>
      <c r="AD74" s="184">
        <v>-75</v>
      </c>
      <c r="AE74" s="184"/>
      <c r="AF74" s="185"/>
      <c r="AG74" s="42"/>
      <c r="AH74" s="175" t="s">
        <v>461</v>
      </c>
      <c r="AI74" s="181">
        <v>-75</v>
      </c>
      <c r="AJ74" s="182">
        <v>-75</v>
      </c>
      <c r="AK74" s="182"/>
      <c r="AL74" s="183">
        <v>-75</v>
      </c>
      <c r="AM74" s="42"/>
      <c r="AN74" s="178" t="s">
        <v>461</v>
      </c>
      <c r="AO74" s="179">
        <v>-75</v>
      </c>
      <c r="AP74" s="179">
        <v>-75</v>
      </c>
      <c r="AQ74" s="179"/>
      <c r="AR74" s="180">
        <v>-75</v>
      </c>
      <c r="AT74" s="178" t="s">
        <v>461</v>
      </c>
      <c r="AU74" s="244">
        <f>VLOOKUP($AT74,[1]Scn1!Scn1_Q2_LR,MATCH(AU$6,[1]!Scn_CH,0),0)</f>
        <v>-75</v>
      </c>
      <c r="AV74" s="244">
        <f>VLOOKUP($AT74,[1]Scn1!Scn1_Q2_LR,MATCH(AV$6,[1]!Scn_CH,0),0)</f>
        <v>-75</v>
      </c>
      <c r="AW74" s="244">
        <f>VLOOKUP($AT74,[1]Scn1!Scn1_Q2_LR,MATCH(AW$6,[1]!Scn_CH,0),0)</f>
        <v>0</v>
      </c>
      <c r="AX74" s="180">
        <f>VLOOKUP($AT74,[1]Scn1!Scn1_Q2_LR,MATCH(AX$6,[1]!Scn_CH,0),0)</f>
        <v>-75</v>
      </c>
      <c r="AZ74" s="238" t="s">
        <v>461</v>
      </c>
      <c r="BA74" s="239"/>
      <c r="BB74" s="239"/>
      <c r="BC74" s="239"/>
      <c r="BD74" s="240"/>
      <c r="BF74" s="238" t="s">
        <v>461</v>
      </c>
      <c r="BG74" s="239"/>
      <c r="BH74" s="239"/>
      <c r="BI74" s="239"/>
      <c r="BJ74" s="240"/>
    </row>
    <row r="75" spans="4:62" x14ac:dyDescent="0.2">
      <c r="D75" s="178" t="s">
        <v>462</v>
      </c>
      <c r="E75" s="244">
        <f ca="1">IF(K75*Q75*E$112&lt;'Summary Results'!M$2,'Summary Results'!M$2/E$112,K75*Q75)</f>
        <v>-75</v>
      </c>
      <c r="F75" s="244">
        <f ca="1">IF(L75*R75*F$112&lt;'Summary Results'!N$2,'Summary Results'!N$2/F$112,L75*R75)</f>
        <v>-75</v>
      </c>
      <c r="G75" s="244">
        <f ca="1">IF(M75*S75*G$112&lt;'Summary Results'!O$2,'Summary Results'!O$2/G$112,M75*S75)</f>
        <v>0</v>
      </c>
      <c r="H75" s="180">
        <f ca="1">IF(N75*T75*H$112&lt;'Summary Results'!P$2,'Summary Results'!P$2/H$112,N75*T75)</f>
        <v>-75</v>
      </c>
      <c r="I75" s="42"/>
      <c r="J75" s="175" t="s">
        <v>462</v>
      </c>
      <c r="K75" s="176">
        <f t="shared" ca="1" si="7"/>
        <v>1</v>
      </c>
      <c r="L75" s="176">
        <f t="shared" ca="1" si="4"/>
        <v>1</v>
      </c>
      <c r="M75" s="176">
        <f t="shared" ca="1" si="5"/>
        <v>1</v>
      </c>
      <c r="N75" s="177">
        <f t="shared" ca="1" si="6"/>
        <v>1</v>
      </c>
      <c r="O75" s="42"/>
      <c r="P75" s="178" t="s">
        <v>462</v>
      </c>
      <c r="Q75" s="179">
        <f ca="1"/>
        <v>-75</v>
      </c>
      <c r="R75" s="179">
        <f ca="1"/>
        <v>-75</v>
      </c>
      <c r="S75" s="179">
        <f ca="1"/>
        <v>0</v>
      </c>
      <c r="T75" s="180">
        <f ca="1"/>
        <v>-75</v>
      </c>
      <c r="U75" s="42"/>
      <c r="V75" s="175" t="s">
        <v>462</v>
      </c>
      <c r="W75" s="181">
        <v>-75</v>
      </c>
      <c r="X75" s="182"/>
      <c r="Y75" s="182"/>
      <c r="Z75" s="183"/>
      <c r="AA75" s="42"/>
      <c r="AB75" s="178" t="s">
        <v>462</v>
      </c>
      <c r="AC75" s="179">
        <v>-75</v>
      </c>
      <c r="AD75" s="184"/>
      <c r="AE75" s="184"/>
      <c r="AF75" s="185"/>
      <c r="AG75" s="42"/>
      <c r="AH75" s="175" t="s">
        <v>462</v>
      </c>
      <c r="AI75" s="181">
        <v>-75</v>
      </c>
      <c r="AJ75" s="182"/>
      <c r="AK75" s="182"/>
      <c r="AL75" s="183">
        <v>-75</v>
      </c>
      <c r="AM75" s="42"/>
      <c r="AN75" s="178" t="s">
        <v>462</v>
      </c>
      <c r="AO75" s="179">
        <v>-75</v>
      </c>
      <c r="AP75" s="179">
        <v>-75</v>
      </c>
      <c r="AQ75" s="179"/>
      <c r="AR75" s="180">
        <v>-75</v>
      </c>
      <c r="AT75" s="178" t="s">
        <v>462</v>
      </c>
      <c r="AU75" s="244">
        <f>VLOOKUP($AT75,[1]Scn1!Scn1_Q2_LR,MATCH(AU$6,[1]!Scn_CH,0),0)</f>
        <v>-75</v>
      </c>
      <c r="AV75" s="244">
        <f>VLOOKUP($AT75,[1]Scn1!Scn1_Q2_LR,MATCH(AV$6,[1]!Scn_CH,0),0)</f>
        <v>-75</v>
      </c>
      <c r="AW75" s="244">
        <f>VLOOKUP($AT75,[1]Scn1!Scn1_Q2_LR,MATCH(AW$6,[1]!Scn_CH,0),0)</f>
        <v>0</v>
      </c>
      <c r="AX75" s="180">
        <f>VLOOKUP($AT75,[1]Scn1!Scn1_Q2_LR,MATCH(AX$6,[1]!Scn_CH,0),0)</f>
        <v>-75</v>
      </c>
      <c r="AZ75" s="238" t="s">
        <v>462</v>
      </c>
      <c r="BA75" s="239"/>
      <c r="BB75" s="239"/>
      <c r="BC75" s="239"/>
      <c r="BD75" s="240"/>
      <c r="BF75" s="238" t="s">
        <v>462</v>
      </c>
      <c r="BG75" s="239"/>
      <c r="BH75" s="239"/>
      <c r="BI75" s="239"/>
      <c r="BJ75" s="240"/>
    </row>
    <row r="76" spans="4:62" x14ac:dyDescent="0.2">
      <c r="D76" s="178" t="s">
        <v>463</v>
      </c>
      <c r="E76" s="244">
        <f ca="1">IF(K76*Q76*E$112&lt;'Summary Results'!M$2,'Summary Results'!M$2/E$112,K76*Q76)</f>
        <v>-75</v>
      </c>
      <c r="F76" s="244">
        <f ca="1">IF(L76*R76*F$112&lt;'Summary Results'!N$2,'Summary Results'!N$2/F$112,L76*R76)</f>
        <v>-75</v>
      </c>
      <c r="G76" s="244">
        <f ca="1">IF(M76*S76*G$112&lt;'Summary Results'!O$2,'Summary Results'!O$2/G$112,M76*S76)</f>
        <v>0</v>
      </c>
      <c r="H76" s="180">
        <f ca="1">IF(N76*T76*H$112&lt;'Summary Results'!P$2,'Summary Results'!P$2/H$112,N76*T76)</f>
        <v>-75</v>
      </c>
      <c r="I76" s="42"/>
      <c r="J76" s="175" t="s">
        <v>463</v>
      </c>
      <c r="K76" s="176">
        <f t="shared" ca="1" si="7"/>
        <v>1</v>
      </c>
      <c r="L76" s="176">
        <f t="shared" ca="1" si="4"/>
        <v>1</v>
      </c>
      <c r="M76" s="176">
        <f t="shared" ca="1" si="5"/>
        <v>1</v>
      </c>
      <c r="N76" s="177">
        <f t="shared" ca="1" si="6"/>
        <v>1</v>
      </c>
      <c r="O76" s="42"/>
      <c r="P76" s="178" t="s">
        <v>463</v>
      </c>
      <c r="Q76" s="179">
        <f ca="1"/>
        <v>-75</v>
      </c>
      <c r="R76" s="179">
        <f ca="1"/>
        <v>-75</v>
      </c>
      <c r="S76" s="179">
        <f ca="1"/>
        <v>0</v>
      </c>
      <c r="T76" s="180">
        <f ca="1"/>
        <v>-75</v>
      </c>
      <c r="U76" s="42"/>
      <c r="V76" s="175" t="s">
        <v>463</v>
      </c>
      <c r="W76" s="181"/>
      <c r="X76" s="182">
        <v>-75</v>
      </c>
      <c r="Y76" s="182"/>
      <c r="Z76" s="183"/>
      <c r="AA76" s="42"/>
      <c r="AB76" s="178" t="s">
        <v>463</v>
      </c>
      <c r="AC76" s="179">
        <v>-75</v>
      </c>
      <c r="AD76" s="184">
        <v>-75</v>
      </c>
      <c r="AE76" s="184"/>
      <c r="AF76" s="185"/>
      <c r="AG76" s="42"/>
      <c r="AH76" s="175" t="s">
        <v>463</v>
      </c>
      <c r="AI76" s="181">
        <v>-75</v>
      </c>
      <c r="AJ76" s="182">
        <v>-75</v>
      </c>
      <c r="AK76" s="182"/>
      <c r="AL76" s="183">
        <v>-75</v>
      </c>
      <c r="AM76" s="42"/>
      <c r="AN76" s="178" t="s">
        <v>463</v>
      </c>
      <c r="AO76" s="179">
        <v>-75</v>
      </c>
      <c r="AP76" s="179">
        <v>-75</v>
      </c>
      <c r="AQ76" s="179"/>
      <c r="AR76" s="180">
        <v>-75</v>
      </c>
      <c r="AT76" s="178" t="s">
        <v>463</v>
      </c>
      <c r="AU76" s="244">
        <f>VLOOKUP($AT76,[1]Scn1!Scn1_Q2_LR,MATCH(AU$6,[1]!Scn_CH,0),0)</f>
        <v>-75</v>
      </c>
      <c r="AV76" s="244">
        <f>VLOOKUP($AT76,[1]Scn1!Scn1_Q2_LR,MATCH(AV$6,[1]!Scn_CH,0),0)</f>
        <v>-75</v>
      </c>
      <c r="AW76" s="244">
        <f>VLOOKUP($AT76,[1]Scn1!Scn1_Q2_LR,MATCH(AW$6,[1]!Scn_CH,0),0)</f>
        <v>0</v>
      </c>
      <c r="AX76" s="180">
        <f>VLOOKUP($AT76,[1]Scn1!Scn1_Q2_LR,MATCH(AX$6,[1]!Scn_CH,0),0)</f>
        <v>-75</v>
      </c>
      <c r="AZ76" s="238" t="s">
        <v>463</v>
      </c>
      <c r="BA76" s="239"/>
      <c r="BB76" s="239"/>
      <c r="BC76" s="239"/>
      <c r="BD76" s="240"/>
      <c r="BF76" s="238" t="s">
        <v>463</v>
      </c>
      <c r="BG76" s="239"/>
      <c r="BH76" s="239"/>
      <c r="BI76" s="239"/>
      <c r="BJ76" s="240"/>
    </row>
    <row r="77" spans="4:62" x14ac:dyDescent="0.2">
      <c r="D77" s="178" t="s">
        <v>464</v>
      </c>
      <c r="E77" s="244">
        <f ca="1">IF(K77*Q77*E$112&lt;'Summary Results'!M$2,'Summary Results'!M$2/E$112,K77*Q77)</f>
        <v>-75</v>
      </c>
      <c r="F77" s="244">
        <f ca="1">IF(L77*R77*F$112&lt;'Summary Results'!N$2,'Summary Results'!N$2/F$112,L77*R77)</f>
        <v>-75</v>
      </c>
      <c r="G77" s="244">
        <f ca="1">IF(M77*S77*G$112&lt;'Summary Results'!O$2,'Summary Results'!O$2/G$112,M77*S77)</f>
        <v>0</v>
      </c>
      <c r="H77" s="180">
        <f ca="1">IF(N77*T77*H$112&lt;'Summary Results'!P$2,'Summary Results'!P$2/H$112,N77*T77)</f>
        <v>-75</v>
      </c>
      <c r="I77" s="42"/>
      <c r="J77" s="175" t="s">
        <v>464</v>
      </c>
      <c r="K77" s="176">
        <f t="shared" ca="1" si="7"/>
        <v>1</v>
      </c>
      <c r="L77" s="176">
        <f t="shared" ca="1" si="4"/>
        <v>1</v>
      </c>
      <c r="M77" s="176">
        <f t="shared" ca="1" si="5"/>
        <v>1</v>
      </c>
      <c r="N77" s="177">
        <f t="shared" ca="1" si="6"/>
        <v>1</v>
      </c>
      <c r="O77" s="42"/>
      <c r="P77" s="178" t="s">
        <v>464</v>
      </c>
      <c r="Q77" s="179">
        <f ca="1"/>
        <v>-75</v>
      </c>
      <c r="R77" s="179">
        <f ca="1"/>
        <v>-75</v>
      </c>
      <c r="S77" s="179">
        <f ca="1"/>
        <v>0</v>
      </c>
      <c r="T77" s="180">
        <f ca="1"/>
        <v>-75</v>
      </c>
      <c r="U77" s="42"/>
      <c r="V77" s="175" t="s">
        <v>464</v>
      </c>
      <c r="W77" s="181"/>
      <c r="X77" s="182">
        <v>-75</v>
      </c>
      <c r="Y77" s="182"/>
      <c r="Z77" s="183"/>
      <c r="AA77" s="42"/>
      <c r="AB77" s="178" t="s">
        <v>464</v>
      </c>
      <c r="AC77" s="179">
        <v>-75</v>
      </c>
      <c r="AD77" s="184">
        <v>-75</v>
      </c>
      <c r="AE77" s="184"/>
      <c r="AF77" s="185"/>
      <c r="AG77" s="42"/>
      <c r="AH77" s="175" t="s">
        <v>464</v>
      </c>
      <c r="AI77" s="181">
        <v>-75</v>
      </c>
      <c r="AJ77" s="182">
        <v>-75</v>
      </c>
      <c r="AK77" s="182"/>
      <c r="AL77" s="183">
        <v>-75</v>
      </c>
      <c r="AM77" s="42"/>
      <c r="AN77" s="178" t="s">
        <v>464</v>
      </c>
      <c r="AO77" s="179">
        <v>-75</v>
      </c>
      <c r="AP77" s="179">
        <v>-75</v>
      </c>
      <c r="AQ77" s="179"/>
      <c r="AR77" s="180">
        <v>-75</v>
      </c>
      <c r="AT77" s="178" t="s">
        <v>464</v>
      </c>
      <c r="AU77" s="244">
        <f>VLOOKUP($AT77,[1]Scn1!Scn1_Q2_LR,MATCH(AU$6,[1]!Scn_CH,0),0)</f>
        <v>-75</v>
      </c>
      <c r="AV77" s="244">
        <f>VLOOKUP($AT77,[1]Scn1!Scn1_Q2_LR,MATCH(AV$6,[1]!Scn_CH,0),0)</f>
        <v>-75</v>
      </c>
      <c r="AW77" s="244">
        <f>VLOOKUP($AT77,[1]Scn1!Scn1_Q2_LR,MATCH(AW$6,[1]!Scn_CH,0),0)</f>
        <v>0</v>
      </c>
      <c r="AX77" s="180">
        <f>VLOOKUP($AT77,[1]Scn1!Scn1_Q2_LR,MATCH(AX$6,[1]!Scn_CH,0),0)</f>
        <v>-75</v>
      </c>
      <c r="AZ77" s="238" t="s">
        <v>464</v>
      </c>
      <c r="BA77" s="239"/>
      <c r="BB77" s="239"/>
      <c r="BC77" s="239"/>
      <c r="BD77" s="240"/>
      <c r="BF77" s="238" t="s">
        <v>464</v>
      </c>
      <c r="BG77" s="239"/>
      <c r="BH77" s="239"/>
      <c r="BI77" s="239"/>
      <c r="BJ77" s="240"/>
    </row>
    <row r="78" spans="4:62" x14ac:dyDescent="0.2">
      <c r="D78" s="178" t="s">
        <v>70</v>
      </c>
      <c r="E78" s="244">
        <f ca="1">IF(K78*Q78*E$112&lt;'Summary Results'!M$2,'Summary Results'!M$2/E$112,K78*Q78)</f>
        <v>-75</v>
      </c>
      <c r="F78" s="244">
        <f ca="1">IF(L78*R78*F$112&lt;'Summary Results'!N$2,'Summary Results'!N$2/F$112,L78*R78)</f>
        <v>-75</v>
      </c>
      <c r="G78" s="244">
        <f ca="1">IF(M78*S78*G$112&lt;'Summary Results'!O$2,'Summary Results'!O$2/G$112,M78*S78)</f>
        <v>0</v>
      </c>
      <c r="H78" s="180">
        <f ca="1">IF(N78*T78*H$112&lt;'Summary Results'!P$2,'Summary Results'!P$2/H$112,N78*T78)</f>
        <v>-75</v>
      </c>
      <c r="I78" s="42"/>
      <c r="J78" s="175" t="s">
        <v>70</v>
      </c>
      <c r="K78" s="176">
        <f t="shared" ca="1" si="7"/>
        <v>1</v>
      </c>
      <c r="L78" s="176">
        <f t="shared" ca="1" si="4"/>
        <v>1</v>
      </c>
      <c r="M78" s="176">
        <f t="shared" ca="1" si="5"/>
        <v>1</v>
      </c>
      <c r="N78" s="177">
        <f t="shared" ca="1" si="6"/>
        <v>1</v>
      </c>
      <c r="O78" s="42"/>
      <c r="P78" s="178" t="s">
        <v>70</v>
      </c>
      <c r="Q78" s="179">
        <f ca="1"/>
        <v>-75</v>
      </c>
      <c r="R78" s="179">
        <f ca="1"/>
        <v>-75</v>
      </c>
      <c r="S78" s="179">
        <f ca="1"/>
        <v>0</v>
      </c>
      <c r="T78" s="180">
        <f ca="1"/>
        <v>-75</v>
      </c>
      <c r="U78" s="42"/>
      <c r="V78" s="175" t="s">
        <v>70</v>
      </c>
      <c r="W78" s="181">
        <v>-75</v>
      </c>
      <c r="X78" s="182"/>
      <c r="Y78" s="182"/>
      <c r="Z78" s="183"/>
      <c r="AA78" s="42"/>
      <c r="AB78" s="178" t="s">
        <v>70</v>
      </c>
      <c r="AC78" s="179">
        <v>-75</v>
      </c>
      <c r="AD78" s="184"/>
      <c r="AE78" s="184"/>
      <c r="AF78" s="185"/>
      <c r="AG78" s="42"/>
      <c r="AH78" s="175" t="s">
        <v>70</v>
      </c>
      <c r="AI78" s="181">
        <v>-75</v>
      </c>
      <c r="AJ78" s="182"/>
      <c r="AK78" s="182"/>
      <c r="AL78" s="183">
        <v>-75</v>
      </c>
      <c r="AM78" s="42"/>
      <c r="AN78" s="178" t="s">
        <v>70</v>
      </c>
      <c r="AO78" s="179">
        <v>-75</v>
      </c>
      <c r="AP78" s="179">
        <v>-75</v>
      </c>
      <c r="AQ78" s="179"/>
      <c r="AR78" s="180">
        <v>-75</v>
      </c>
      <c r="AT78" s="178" t="s">
        <v>70</v>
      </c>
      <c r="AU78" s="244">
        <f>VLOOKUP($AT78,[1]Scn1!Scn1_Q2_LR,MATCH(AU$6,[1]!Scn_CH,0),0)</f>
        <v>-75</v>
      </c>
      <c r="AV78" s="244">
        <f>VLOOKUP($AT78,[1]Scn1!Scn1_Q2_LR,MATCH(AV$6,[1]!Scn_CH,0),0)</f>
        <v>-75</v>
      </c>
      <c r="AW78" s="244">
        <f>VLOOKUP($AT78,[1]Scn1!Scn1_Q2_LR,MATCH(AW$6,[1]!Scn_CH,0),0)</f>
        <v>0</v>
      </c>
      <c r="AX78" s="180">
        <f>VLOOKUP($AT78,[1]Scn1!Scn1_Q2_LR,MATCH(AX$6,[1]!Scn_CH,0),0)</f>
        <v>-75</v>
      </c>
      <c r="AZ78" s="238" t="s">
        <v>70</v>
      </c>
      <c r="BA78" s="239"/>
      <c r="BB78" s="239"/>
      <c r="BC78" s="239"/>
      <c r="BD78" s="240"/>
      <c r="BF78" s="238" t="s">
        <v>70</v>
      </c>
      <c r="BG78" s="239"/>
      <c r="BH78" s="239"/>
      <c r="BI78" s="239"/>
      <c r="BJ78" s="240"/>
    </row>
    <row r="79" spans="4:62" x14ac:dyDescent="0.2">
      <c r="D79" s="178" t="s">
        <v>465</v>
      </c>
      <c r="E79" s="244">
        <f ca="1">IF(K79*Q79*E$112&lt;'Summary Results'!M$2,'Summary Results'!M$2/E$112,K79*Q79)</f>
        <v>40</v>
      </c>
      <c r="F79" s="244">
        <f ca="1">IF(L79*R79*F$112&lt;'Summary Results'!N$2,'Summary Results'!N$2/F$112,L79*R79)</f>
        <v>-65</v>
      </c>
      <c r="G79" s="244">
        <f ca="1">IF(M79*S79*G$112&lt;'Summary Results'!O$2,'Summary Results'!O$2/G$112,M79*S79)</f>
        <v>0</v>
      </c>
      <c r="H79" s="180">
        <f ca="1">IF(N79*T79*H$112&lt;'Summary Results'!P$2,'Summary Results'!P$2/H$112,N79*T79)</f>
        <v>-40</v>
      </c>
      <c r="I79" s="42"/>
      <c r="J79" s="175" t="s">
        <v>465</v>
      </c>
      <c r="K79" s="176">
        <f t="shared" ca="1" si="7"/>
        <v>2</v>
      </c>
      <c r="L79" s="176">
        <f t="shared" ca="1" si="4"/>
        <v>1</v>
      </c>
      <c r="M79" s="176">
        <f t="shared" ca="1" si="5"/>
        <v>1</v>
      </c>
      <c r="N79" s="177">
        <f t="shared" ca="1" si="6"/>
        <v>1</v>
      </c>
      <c r="O79" s="42"/>
      <c r="P79" s="178" t="s">
        <v>465</v>
      </c>
      <c r="Q79" s="179">
        <f ca="1"/>
        <v>20</v>
      </c>
      <c r="R79" s="179">
        <f ca="1"/>
        <v>-65</v>
      </c>
      <c r="S79" s="179">
        <f ca="1"/>
        <v>0</v>
      </c>
      <c r="T79" s="180">
        <f ca="1"/>
        <v>-40</v>
      </c>
      <c r="U79" s="42"/>
      <c r="V79" s="175" t="s">
        <v>465</v>
      </c>
      <c r="W79" s="181"/>
      <c r="X79" s="182">
        <v>-65</v>
      </c>
      <c r="Y79" s="182"/>
      <c r="Z79" s="183"/>
      <c r="AA79" s="42"/>
      <c r="AB79" s="178" t="s">
        <v>465</v>
      </c>
      <c r="AC79" s="179">
        <v>20</v>
      </c>
      <c r="AD79" s="184">
        <v>-65</v>
      </c>
      <c r="AE79" s="184"/>
      <c r="AF79" s="185"/>
      <c r="AG79" s="42"/>
      <c r="AH79" s="175" t="s">
        <v>465</v>
      </c>
      <c r="AI79" s="181">
        <v>20</v>
      </c>
      <c r="AJ79" s="182">
        <v>-65</v>
      </c>
      <c r="AK79" s="182"/>
      <c r="AL79" s="183">
        <v>-40</v>
      </c>
      <c r="AM79" s="42"/>
      <c r="AN79" s="178" t="s">
        <v>465</v>
      </c>
      <c r="AO79" s="179">
        <v>20</v>
      </c>
      <c r="AP79" s="179">
        <v>-65</v>
      </c>
      <c r="AQ79" s="179"/>
      <c r="AR79" s="180">
        <v>-40</v>
      </c>
      <c r="AT79" s="178" t="s">
        <v>465</v>
      </c>
      <c r="AU79" s="244">
        <f>VLOOKUP($AT79,[1]Scn1!Scn1_Q2_LR,MATCH(AU$6,[1]!Scn_CH,0),0)</f>
        <v>20</v>
      </c>
      <c r="AV79" s="244">
        <f>VLOOKUP($AT79,[1]Scn1!Scn1_Q2_LR,MATCH(AV$6,[1]!Scn_CH,0),0)</f>
        <v>-65</v>
      </c>
      <c r="AW79" s="244">
        <f>VLOOKUP($AT79,[1]Scn1!Scn1_Q2_LR,MATCH(AW$6,[1]!Scn_CH,0),0)</f>
        <v>0</v>
      </c>
      <c r="AX79" s="180">
        <f>VLOOKUP($AT79,[1]Scn1!Scn1_Q2_LR,MATCH(AX$6,[1]!Scn_CH,0),0)</f>
        <v>-40</v>
      </c>
      <c r="AZ79" s="238" t="s">
        <v>465</v>
      </c>
      <c r="BA79" s="239"/>
      <c r="BB79" s="239"/>
      <c r="BC79" s="239"/>
      <c r="BD79" s="240"/>
      <c r="BF79" s="238" t="s">
        <v>465</v>
      </c>
      <c r="BG79" s="239"/>
      <c r="BH79" s="239"/>
      <c r="BI79" s="239"/>
      <c r="BJ79" s="240"/>
    </row>
    <row r="80" spans="4:62" x14ac:dyDescent="0.2">
      <c r="D80" s="178" t="s">
        <v>71</v>
      </c>
      <c r="E80" s="244">
        <f ca="1">IF(K80*Q80*E$112&lt;'Summary Results'!M$2,'Summary Results'!M$2/E$112,K80*Q80)</f>
        <v>-75</v>
      </c>
      <c r="F80" s="244">
        <f ca="1">IF(L80*R80*F$112&lt;'Summary Results'!N$2,'Summary Results'!N$2/F$112,L80*R80)</f>
        <v>-75</v>
      </c>
      <c r="G80" s="244">
        <f ca="1">IF(M80*S80*G$112&lt;'Summary Results'!O$2,'Summary Results'!O$2/G$112,M80*S80)</f>
        <v>0</v>
      </c>
      <c r="H80" s="180">
        <f ca="1">IF(N80*T80*H$112&lt;'Summary Results'!P$2,'Summary Results'!P$2/H$112,N80*T80)</f>
        <v>-75</v>
      </c>
      <c r="I80" s="42"/>
      <c r="J80" s="175" t="s">
        <v>71</v>
      </c>
      <c r="K80" s="176">
        <f t="shared" ca="1" si="7"/>
        <v>1</v>
      </c>
      <c r="L80" s="176">
        <f t="shared" ca="1" si="4"/>
        <v>1</v>
      </c>
      <c r="M80" s="176">
        <f t="shared" ca="1" si="5"/>
        <v>1</v>
      </c>
      <c r="N80" s="177">
        <f t="shared" ca="1" si="6"/>
        <v>1</v>
      </c>
      <c r="O80" s="42"/>
      <c r="P80" s="178" t="s">
        <v>71</v>
      </c>
      <c r="Q80" s="179">
        <f ca="1"/>
        <v>-75</v>
      </c>
      <c r="R80" s="179">
        <f ca="1"/>
        <v>-75</v>
      </c>
      <c r="S80" s="179">
        <f ca="1"/>
        <v>0</v>
      </c>
      <c r="T80" s="180">
        <f ca="1"/>
        <v>-75</v>
      </c>
      <c r="U80" s="42"/>
      <c r="V80" s="175" t="s">
        <v>71</v>
      </c>
      <c r="W80" s="181">
        <v>-75</v>
      </c>
      <c r="X80" s="182">
        <v>-75</v>
      </c>
      <c r="Y80" s="182"/>
      <c r="Z80" s="183"/>
      <c r="AA80" s="42"/>
      <c r="AB80" s="178" t="s">
        <v>71</v>
      </c>
      <c r="AC80" s="179">
        <v>-75</v>
      </c>
      <c r="AD80" s="184">
        <v>-75</v>
      </c>
      <c r="AE80" s="184"/>
      <c r="AF80" s="185"/>
      <c r="AG80" s="42"/>
      <c r="AH80" s="175" t="s">
        <v>71</v>
      </c>
      <c r="AI80" s="181">
        <v>-75</v>
      </c>
      <c r="AJ80" s="182">
        <v>-75</v>
      </c>
      <c r="AK80" s="182"/>
      <c r="AL80" s="183">
        <v>-75</v>
      </c>
      <c r="AM80" s="42"/>
      <c r="AN80" s="178" t="s">
        <v>71</v>
      </c>
      <c r="AO80" s="179">
        <v>-75</v>
      </c>
      <c r="AP80" s="179">
        <v>-75</v>
      </c>
      <c r="AQ80" s="179"/>
      <c r="AR80" s="180">
        <v>-75</v>
      </c>
      <c r="AT80" s="178" t="s">
        <v>71</v>
      </c>
      <c r="AU80" s="244">
        <f>VLOOKUP($AT80,[1]Scn1!Scn1_Q2_LR,MATCH(AU$6,[1]!Scn_CH,0),0)</f>
        <v>-75</v>
      </c>
      <c r="AV80" s="244">
        <f>VLOOKUP($AT80,[1]Scn1!Scn1_Q2_LR,MATCH(AV$6,[1]!Scn_CH,0),0)</f>
        <v>-75</v>
      </c>
      <c r="AW80" s="244">
        <f>VLOOKUP($AT80,[1]Scn1!Scn1_Q2_LR,MATCH(AW$6,[1]!Scn_CH,0),0)</f>
        <v>0</v>
      </c>
      <c r="AX80" s="180">
        <f>VLOOKUP($AT80,[1]Scn1!Scn1_Q2_LR,MATCH(AX$6,[1]!Scn_CH,0),0)</f>
        <v>-75</v>
      </c>
      <c r="AZ80" s="238" t="s">
        <v>71</v>
      </c>
      <c r="BA80" s="239"/>
      <c r="BB80" s="239"/>
      <c r="BC80" s="239"/>
      <c r="BD80" s="240"/>
      <c r="BF80" s="238" t="s">
        <v>71</v>
      </c>
      <c r="BG80" s="239"/>
      <c r="BH80" s="239"/>
      <c r="BI80" s="239"/>
      <c r="BJ80" s="240"/>
    </row>
    <row r="81" spans="4:62" x14ac:dyDescent="0.2">
      <c r="D81" s="178" t="s">
        <v>466</v>
      </c>
      <c r="E81" s="244">
        <f ca="1">IF(K81*Q81*E$112&lt;'Summary Results'!M$2,'Summary Results'!M$2/E$112,K81*Q81)</f>
        <v>-75</v>
      </c>
      <c r="F81" s="244">
        <f ca="1">IF(L81*R81*F$112&lt;'Summary Results'!N$2,'Summary Results'!N$2/F$112,L81*R81)</f>
        <v>-75</v>
      </c>
      <c r="G81" s="244">
        <f ca="1">IF(M81*S81*G$112&lt;'Summary Results'!O$2,'Summary Results'!O$2/G$112,M81*S81)</f>
        <v>0</v>
      </c>
      <c r="H81" s="180">
        <f ca="1">IF(N81*T81*H$112&lt;'Summary Results'!P$2,'Summary Results'!P$2/H$112,N81*T81)</f>
        <v>-75</v>
      </c>
      <c r="I81" s="42"/>
      <c r="J81" s="175" t="s">
        <v>466</v>
      </c>
      <c r="K81" s="176">
        <f t="shared" ca="1" si="7"/>
        <v>1</v>
      </c>
      <c r="L81" s="176">
        <f t="shared" ca="1" si="4"/>
        <v>1</v>
      </c>
      <c r="M81" s="176">
        <f t="shared" ca="1" si="5"/>
        <v>1</v>
      </c>
      <c r="N81" s="177">
        <f t="shared" ca="1" si="6"/>
        <v>1</v>
      </c>
      <c r="O81" s="42"/>
      <c r="P81" s="178" t="s">
        <v>466</v>
      </c>
      <c r="Q81" s="179">
        <f ca="1"/>
        <v>-75</v>
      </c>
      <c r="R81" s="179">
        <f ca="1"/>
        <v>-75</v>
      </c>
      <c r="S81" s="179">
        <f ca="1"/>
        <v>0</v>
      </c>
      <c r="T81" s="180">
        <f ca="1"/>
        <v>-75</v>
      </c>
      <c r="U81" s="42"/>
      <c r="V81" s="175" t="s">
        <v>466</v>
      </c>
      <c r="W81" s="181"/>
      <c r="X81" s="182">
        <v>-75</v>
      </c>
      <c r="Y81" s="182"/>
      <c r="Z81" s="183"/>
      <c r="AA81" s="42"/>
      <c r="AB81" s="178" t="s">
        <v>466</v>
      </c>
      <c r="AC81" s="179">
        <v>-75</v>
      </c>
      <c r="AD81" s="184">
        <v>-75</v>
      </c>
      <c r="AE81" s="184"/>
      <c r="AF81" s="185"/>
      <c r="AG81" s="42"/>
      <c r="AH81" s="175" t="s">
        <v>466</v>
      </c>
      <c r="AI81" s="181">
        <v>-75</v>
      </c>
      <c r="AJ81" s="182">
        <v>-75</v>
      </c>
      <c r="AK81" s="182"/>
      <c r="AL81" s="183">
        <v>-75</v>
      </c>
      <c r="AM81" s="42"/>
      <c r="AN81" s="178" t="s">
        <v>466</v>
      </c>
      <c r="AO81" s="179">
        <v>-75</v>
      </c>
      <c r="AP81" s="179">
        <v>-75</v>
      </c>
      <c r="AQ81" s="179"/>
      <c r="AR81" s="180">
        <v>-75</v>
      </c>
      <c r="AT81" s="178" t="s">
        <v>466</v>
      </c>
      <c r="AU81" s="244">
        <f>VLOOKUP($AT81,[1]Scn1!Scn1_Q2_LR,MATCH(AU$6,[1]!Scn_CH,0),0)</f>
        <v>-75</v>
      </c>
      <c r="AV81" s="244">
        <f>VLOOKUP($AT81,[1]Scn1!Scn1_Q2_LR,MATCH(AV$6,[1]!Scn_CH,0),0)</f>
        <v>-75</v>
      </c>
      <c r="AW81" s="244">
        <f>VLOOKUP($AT81,[1]Scn1!Scn1_Q2_LR,MATCH(AW$6,[1]!Scn_CH,0),0)</f>
        <v>0</v>
      </c>
      <c r="AX81" s="180">
        <f>VLOOKUP($AT81,[1]Scn1!Scn1_Q2_LR,MATCH(AX$6,[1]!Scn_CH,0),0)</f>
        <v>-75</v>
      </c>
      <c r="AZ81" s="238" t="s">
        <v>466</v>
      </c>
      <c r="BA81" s="239"/>
      <c r="BB81" s="239"/>
      <c r="BC81" s="239"/>
      <c r="BD81" s="240"/>
      <c r="BF81" s="238" t="s">
        <v>466</v>
      </c>
      <c r="BG81" s="239"/>
      <c r="BH81" s="239"/>
      <c r="BI81" s="239"/>
      <c r="BJ81" s="240"/>
    </row>
    <row r="82" spans="4:62" x14ac:dyDescent="0.2">
      <c r="D82" s="178" t="s">
        <v>467</v>
      </c>
      <c r="E82" s="244">
        <f ca="1">IF(K82*Q82*E$112&lt;'Summary Results'!M$2,'Summary Results'!M$2/E$112,K82*Q82)</f>
        <v>-75</v>
      </c>
      <c r="F82" s="244">
        <f ca="1">IF(L82*R82*F$112&lt;'Summary Results'!N$2,'Summary Results'!N$2/F$112,L82*R82)</f>
        <v>-75</v>
      </c>
      <c r="G82" s="244">
        <f ca="1">IF(M82*S82*G$112&lt;'Summary Results'!O$2,'Summary Results'!O$2/G$112,M82*S82)</f>
        <v>0</v>
      </c>
      <c r="H82" s="180">
        <f ca="1">IF(N82*T82*H$112&lt;'Summary Results'!P$2,'Summary Results'!P$2/H$112,N82*T82)</f>
        <v>-75</v>
      </c>
      <c r="I82" s="42"/>
      <c r="J82" s="175" t="s">
        <v>467</v>
      </c>
      <c r="K82" s="176">
        <f t="shared" ca="1" si="7"/>
        <v>1</v>
      </c>
      <c r="L82" s="176">
        <f t="shared" ca="1" si="4"/>
        <v>1</v>
      </c>
      <c r="M82" s="176">
        <f t="shared" ca="1" si="5"/>
        <v>1</v>
      </c>
      <c r="N82" s="177">
        <f t="shared" ca="1" si="6"/>
        <v>1</v>
      </c>
      <c r="O82" s="42"/>
      <c r="P82" s="178" t="s">
        <v>467</v>
      </c>
      <c r="Q82" s="179">
        <f ca="1"/>
        <v>-75</v>
      </c>
      <c r="R82" s="179">
        <f ca="1"/>
        <v>-75</v>
      </c>
      <c r="S82" s="179">
        <f ca="1"/>
        <v>0</v>
      </c>
      <c r="T82" s="180">
        <f ca="1"/>
        <v>-75</v>
      </c>
      <c r="U82" s="42"/>
      <c r="V82" s="175" t="s">
        <v>467</v>
      </c>
      <c r="W82" s="181"/>
      <c r="X82" s="182">
        <v>-75</v>
      </c>
      <c r="Y82" s="182"/>
      <c r="Z82" s="183"/>
      <c r="AA82" s="42"/>
      <c r="AB82" s="178" t="s">
        <v>467</v>
      </c>
      <c r="AC82" s="179">
        <v>-75</v>
      </c>
      <c r="AD82" s="184">
        <v>-75</v>
      </c>
      <c r="AE82" s="184"/>
      <c r="AF82" s="185"/>
      <c r="AG82" s="42"/>
      <c r="AH82" s="175" t="s">
        <v>467</v>
      </c>
      <c r="AI82" s="181">
        <v>-75</v>
      </c>
      <c r="AJ82" s="182">
        <v>-75</v>
      </c>
      <c r="AK82" s="182"/>
      <c r="AL82" s="183">
        <v>-75</v>
      </c>
      <c r="AM82" s="42"/>
      <c r="AN82" s="178" t="s">
        <v>467</v>
      </c>
      <c r="AO82" s="179">
        <v>-75</v>
      </c>
      <c r="AP82" s="179">
        <v>-75</v>
      </c>
      <c r="AQ82" s="179"/>
      <c r="AR82" s="180">
        <v>-75</v>
      </c>
      <c r="AT82" s="178" t="s">
        <v>467</v>
      </c>
      <c r="AU82" s="244">
        <f>VLOOKUP($AT82,[1]Scn1!Scn1_Q2_LR,MATCH(AU$6,[1]!Scn_CH,0),0)</f>
        <v>-75</v>
      </c>
      <c r="AV82" s="244">
        <f>VLOOKUP($AT82,[1]Scn1!Scn1_Q2_LR,MATCH(AV$6,[1]!Scn_CH,0),0)</f>
        <v>-75</v>
      </c>
      <c r="AW82" s="244">
        <f>VLOOKUP($AT82,[1]Scn1!Scn1_Q2_LR,MATCH(AW$6,[1]!Scn_CH,0),0)</f>
        <v>0</v>
      </c>
      <c r="AX82" s="180">
        <f>VLOOKUP($AT82,[1]Scn1!Scn1_Q2_LR,MATCH(AX$6,[1]!Scn_CH,0),0)</f>
        <v>-75</v>
      </c>
      <c r="AZ82" s="238" t="s">
        <v>467</v>
      </c>
      <c r="BA82" s="239"/>
      <c r="BB82" s="239"/>
      <c r="BC82" s="239"/>
      <c r="BD82" s="240"/>
      <c r="BF82" s="238" t="s">
        <v>467</v>
      </c>
      <c r="BG82" s="239"/>
      <c r="BH82" s="239"/>
      <c r="BI82" s="239"/>
      <c r="BJ82" s="240"/>
    </row>
    <row r="83" spans="4:62" x14ac:dyDescent="0.2">
      <c r="D83" s="178" t="s">
        <v>468</v>
      </c>
      <c r="E83" s="244">
        <f ca="1">IF(K83*Q83*E$112&lt;'Summary Results'!M$2,'Summary Results'!M$2/E$112,K83*Q83)</f>
        <v>-75</v>
      </c>
      <c r="F83" s="244">
        <f ca="1">IF(L83*R83*F$112&lt;'Summary Results'!N$2,'Summary Results'!N$2/F$112,L83*R83)</f>
        <v>-75</v>
      </c>
      <c r="G83" s="244">
        <f ca="1">IF(M83*S83*G$112&lt;'Summary Results'!O$2,'Summary Results'!O$2/G$112,M83*S83)</f>
        <v>0</v>
      </c>
      <c r="H83" s="180">
        <f ca="1">IF(N83*T83*H$112&lt;'Summary Results'!P$2,'Summary Results'!P$2/H$112,N83*T83)</f>
        <v>-75</v>
      </c>
      <c r="I83" s="42"/>
      <c r="J83" s="175" t="s">
        <v>468</v>
      </c>
      <c r="K83" s="176">
        <f t="shared" ca="1" si="7"/>
        <v>1</v>
      </c>
      <c r="L83" s="176">
        <f t="shared" ca="1" si="4"/>
        <v>1</v>
      </c>
      <c r="M83" s="176">
        <f t="shared" ca="1" si="5"/>
        <v>1</v>
      </c>
      <c r="N83" s="177">
        <f t="shared" ca="1" si="6"/>
        <v>1</v>
      </c>
      <c r="O83" s="42"/>
      <c r="P83" s="178" t="s">
        <v>468</v>
      </c>
      <c r="Q83" s="179">
        <f ca="1"/>
        <v>-75</v>
      </c>
      <c r="R83" s="179">
        <f ca="1"/>
        <v>-75</v>
      </c>
      <c r="S83" s="179">
        <f ca="1"/>
        <v>0</v>
      </c>
      <c r="T83" s="180">
        <f ca="1"/>
        <v>-75</v>
      </c>
      <c r="U83" s="42"/>
      <c r="V83" s="175" t="s">
        <v>468</v>
      </c>
      <c r="W83" s="181"/>
      <c r="X83" s="182"/>
      <c r="Y83" s="182"/>
      <c r="Z83" s="183">
        <v>-75</v>
      </c>
      <c r="AA83" s="42"/>
      <c r="AB83" s="178" t="s">
        <v>468</v>
      </c>
      <c r="AC83" s="179">
        <v>-75</v>
      </c>
      <c r="AD83" s="184"/>
      <c r="AE83" s="184"/>
      <c r="AF83" s="185">
        <v>-75</v>
      </c>
      <c r="AG83" s="42"/>
      <c r="AH83" s="175" t="s">
        <v>468</v>
      </c>
      <c r="AI83" s="181">
        <v>-75</v>
      </c>
      <c r="AJ83" s="182"/>
      <c r="AK83" s="182"/>
      <c r="AL83" s="183">
        <v>-75</v>
      </c>
      <c r="AM83" s="42"/>
      <c r="AN83" s="178" t="s">
        <v>468</v>
      </c>
      <c r="AO83" s="179">
        <v>-75</v>
      </c>
      <c r="AP83" s="179">
        <v>-75</v>
      </c>
      <c r="AQ83" s="179"/>
      <c r="AR83" s="180">
        <v>-75</v>
      </c>
      <c r="AT83" s="178" t="s">
        <v>468</v>
      </c>
      <c r="AU83" s="244">
        <f>VLOOKUP($AT83,[1]Scn1!Scn1_Q2_LR,MATCH(AU$6,[1]!Scn_CH,0),0)</f>
        <v>-75</v>
      </c>
      <c r="AV83" s="244">
        <f>VLOOKUP($AT83,[1]Scn1!Scn1_Q2_LR,MATCH(AV$6,[1]!Scn_CH,0),0)</f>
        <v>-75</v>
      </c>
      <c r="AW83" s="244">
        <f>VLOOKUP($AT83,[1]Scn1!Scn1_Q2_LR,MATCH(AW$6,[1]!Scn_CH,0),0)</f>
        <v>0</v>
      </c>
      <c r="AX83" s="180">
        <f>VLOOKUP($AT83,[1]Scn1!Scn1_Q2_LR,MATCH(AX$6,[1]!Scn_CH,0),0)</f>
        <v>-75</v>
      </c>
      <c r="AZ83" s="238" t="s">
        <v>468</v>
      </c>
      <c r="BA83" s="239"/>
      <c r="BB83" s="239"/>
      <c r="BC83" s="239"/>
      <c r="BD83" s="240"/>
      <c r="BF83" s="238" t="s">
        <v>468</v>
      </c>
      <c r="BG83" s="239"/>
      <c r="BH83" s="239"/>
      <c r="BI83" s="239"/>
      <c r="BJ83" s="240"/>
    </row>
    <row r="84" spans="4:62" x14ac:dyDescent="0.2">
      <c r="D84" s="178" t="s">
        <v>469</v>
      </c>
      <c r="E84" s="244">
        <f ca="1">IF(K84*Q84*E$112&lt;'Summary Results'!M$2,'Summary Results'!M$2/E$112,K84*Q84)</f>
        <v>-75</v>
      </c>
      <c r="F84" s="244">
        <f ca="1">IF(L84*R84*F$112&lt;'Summary Results'!N$2,'Summary Results'!N$2/F$112,L84*R84)</f>
        <v>-75</v>
      </c>
      <c r="G84" s="244">
        <f ca="1">IF(M84*S84*G$112&lt;'Summary Results'!O$2,'Summary Results'!O$2/G$112,M84*S84)</f>
        <v>0</v>
      </c>
      <c r="H84" s="180">
        <f ca="1">IF(N84*T84*H$112&lt;'Summary Results'!P$2,'Summary Results'!P$2/H$112,N84*T84)</f>
        <v>-75</v>
      </c>
      <c r="I84" s="42"/>
      <c r="J84" s="175" t="s">
        <v>469</v>
      </c>
      <c r="K84" s="176">
        <f t="shared" ca="1" si="7"/>
        <v>1</v>
      </c>
      <c r="L84" s="176">
        <f t="shared" ca="1" si="4"/>
        <v>1</v>
      </c>
      <c r="M84" s="176">
        <f t="shared" ca="1" si="5"/>
        <v>1</v>
      </c>
      <c r="N84" s="177">
        <f t="shared" ca="1" si="6"/>
        <v>1</v>
      </c>
      <c r="O84" s="42"/>
      <c r="P84" s="178" t="s">
        <v>469</v>
      </c>
      <c r="Q84" s="179">
        <f ca="1"/>
        <v>-75</v>
      </c>
      <c r="R84" s="179">
        <f ca="1"/>
        <v>-75</v>
      </c>
      <c r="S84" s="179">
        <f ca="1"/>
        <v>0</v>
      </c>
      <c r="T84" s="180">
        <f ca="1"/>
        <v>-75</v>
      </c>
      <c r="U84" s="42"/>
      <c r="V84" s="175" t="s">
        <v>469</v>
      </c>
      <c r="W84" s="181">
        <v>-75</v>
      </c>
      <c r="X84" s="182"/>
      <c r="Y84" s="182"/>
      <c r="Z84" s="183"/>
      <c r="AA84" s="42"/>
      <c r="AB84" s="178" t="s">
        <v>469</v>
      </c>
      <c r="AC84" s="179">
        <v>-75</v>
      </c>
      <c r="AD84" s="184"/>
      <c r="AE84" s="184"/>
      <c r="AF84" s="185"/>
      <c r="AG84" s="42"/>
      <c r="AH84" s="175" t="s">
        <v>469</v>
      </c>
      <c r="AI84" s="181">
        <v>-75</v>
      </c>
      <c r="AJ84" s="182"/>
      <c r="AK84" s="182"/>
      <c r="AL84" s="183">
        <v>-75</v>
      </c>
      <c r="AM84" s="42"/>
      <c r="AN84" s="178" t="s">
        <v>469</v>
      </c>
      <c r="AO84" s="179">
        <v>-75</v>
      </c>
      <c r="AP84" s="179">
        <v>-75</v>
      </c>
      <c r="AQ84" s="179"/>
      <c r="AR84" s="180">
        <v>-75</v>
      </c>
      <c r="AT84" s="178" t="s">
        <v>469</v>
      </c>
      <c r="AU84" s="244">
        <f>VLOOKUP($AT84,[1]Scn1!Scn1_Q2_LR,MATCH(AU$6,[1]!Scn_CH,0),0)</f>
        <v>-75</v>
      </c>
      <c r="AV84" s="244">
        <f>VLOOKUP($AT84,[1]Scn1!Scn1_Q2_LR,MATCH(AV$6,[1]!Scn_CH,0),0)</f>
        <v>-75</v>
      </c>
      <c r="AW84" s="244">
        <f>VLOOKUP($AT84,[1]Scn1!Scn1_Q2_LR,MATCH(AW$6,[1]!Scn_CH,0),0)</f>
        <v>0</v>
      </c>
      <c r="AX84" s="180">
        <f>VLOOKUP($AT84,[1]Scn1!Scn1_Q2_LR,MATCH(AX$6,[1]!Scn_CH,0),0)</f>
        <v>-75</v>
      </c>
      <c r="AZ84" s="238" t="s">
        <v>469</v>
      </c>
      <c r="BA84" s="239"/>
      <c r="BB84" s="239"/>
      <c r="BC84" s="239"/>
      <c r="BD84" s="240"/>
      <c r="BF84" s="238" t="s">
        <v>469</v>
      </c>
      <c r="BG84" s="239"/>
      <c r="BH84" s="239"/>
      <c r="BI84" s="239"/>
      <c r="BJ84" s="240"/>
    </row>
    <row r="85" spans="4:62" x14ac:dyDescent="0.2">
      <c r="D85" s="178" t="s">
        <v>76</v>
      </c>
      <c r="E85" s="244">
        <f ca="1">IF(K85*Q85*E$112&lt;'Summary Results'!M$2,'Summary Results'!M$2/E$112,K85*Q85)</f>
        <v>-80</v>
      </c>
      <c r="F85" s="244">
        <f ca="1">IF(L85*R85*F$112&lt;'Summary Results'!N$2,'Summary Results'!N$2/F$112,L85*R85)</f>
        <v>-80</v>
      </c>
      <c r="G85" s="244">
        <f ca="1">IF(M85*S85*G$112&lt;'Summary Results'!O$2,'Summary Results'!O$2/G$112,M85*S85)</f>
        <v>0</v>
      </c>
      <c r="H85" s="180">
        <f ca="1">IF(N85*T85*H$112&lt;'Summary Results'!P$2,'Summary Results'!P$2/H$112,N85*T85)</f>
        <v>-80</v>
      </c>
      <c r="I85" s="42"/>
      <c r="J85" s="175" t="s">
        <v>76</v>
      </c>
      <c r="K85" s="176">
        <f t="shared" ca="1" si="7"/>
        <v>1</v>
      </c>
      <c r="L85" s="176">
        <f t="shared" ca="1" si="4"/>
        <v>1</v>
      </c>
      <c r="M85" s="176">
        <f t="shared" ca="1" si="5"/>
        <v>1</v>
      </c>
      <c r="N85" s="177">
        <f t="shared" ca="1" si="6"/>
        <v>1</v>
      </c>
      <c r="O85" s="42"/>
      <c r="P85" s="178" t="s">
        <v>76</v>
      </c>
      <c r="Q85" s="179">
        <f ca="1"/>
        <v>-80</v>
      </c>
      <c r="R85" s="179">
        <f ca="1"/>
        <v>-80</v>
      </c>
      <c r="S85" s="179">
        <f ca="1"/>
        <v>0</v>
      </c>
      <c r="T85" s="180">
        <f ca="1"/>
        <v>-80</v>
      </c>
      <c r="U85" s="42"/>
      <c r="V85" s="175" t="s">
        <v>76</v>
      </c>
      <c r="W85" s="181"/>
      <c r="X85" s="182">
        <v>-80</v>
      </c>
      <c r="Y85" s="182"/>
      <c r="Z85" s="183"/>
      <c r="AA85" s="42"/>
      <c r="AB85" s="178" t="s">
        <v>76</v>
      </c>
      <c r="AC85" s="179">
        <v>-80</v>
      </c>
      <c r="AD85" s="184">
        <v>-80</v>
      </c>
      <c r="AE85" s="184"/>
      <c r="AF85" s="185"/>
      <c r="AG85" s="42"/>
      <c r="AH85" s="175" t="s">
        <v>76</v>
      </c>
      <c r="AI85" s="181">
        <v>-80</v>
      </c>
      <c r="AJ85" s="182">
        <v>-80</v>
      </c>
      <c r="AK85" s="182"/>
      <c r="AL85" s="183">
        <v>-80</v>
      </c>
      <c r="AM85" s="42"/>
      <c r="AN85" s="178" t="s">
        <v>76</v>
      </c>
      <c r="AO85" s="179">
        <v>-80</v>
      </c>
      <c r="AP85" s="179">
        <v>-80</v>
      </c>
      <c r="AQ85" s="179"/>
      <c r="AR85" s="180">
        <v>-80</v>
      </c>
      <c r="AT85" s="178" t="s">
        <v>76</v>
      </c>
      <c r="AU85" s="244">
        <f>VLOOKUP($AT85,[1]Scn1!Scn1_Q2_LR,MATCH(AU$6,[1]!Scn_CH,0),0)</f>
        <v>-80</v>
      </c>
      <c r="AV85" s="244">
        <f>VLOOKUP($AT85,[1]Scn1!Scn1_Q2_LR,MATCH(AV$6,[1]!Scn_CH,0),0)</f>
        <v>-80</v>
      </c>
      <c r="AW85" s="244">
        <f>VLOOKUP($AT85,[1]Scn1!Scn1_Q2_LR,MATCH(AW$6,[1]!Scn_CH,0),0)</f>
        <v>0</v>
      </c>
      <c r="AX85" s="180">
        <f>VLOOKUP($AT85,[1]Scn1!Scn1_Q2_LR,MATCH(AX$6,[1]!Scn_CH,0),0)</f>
        <v>-80</v>
      </c>
      <c r="AZ85" s="238" t="s">
        <v>76</v>
      </c>
      <c r="BA85" s="239"/>
      <c r="BB85" s="239"/>
      <c r="BC85" s="239"/>
      <c r="BD85" s="240"/>
      <c r="BF85" s="238" t="s">
        <v>76</v>
      </c>
      <c r="BG85" s="239"/>
      <c r="BH85" s="239"/>
      <c r="BI85" s="239"/>
      <c r="BJ85" s="240"/>
    </row>
    <row r="86" spans="4:62" x14ac:dyDescent="0.2">
      <c r="D86" s="178" t="s">
        <v>470</v>
      </c>
      <c r="E86" s="244">
        <f ca="1">IF(K86*Q86*E$112&lt;'Summary Results'!M$2,'Summary Results'!M$2/E$112,K86*Q86)</f>
        <v>-80</v>
      </c>
      <c r="F86" s="244">
        <f ca="1">IF(L86*R86*F$112&lt;'Summary Results'!N$2,'Summary Results'!N$2/F$112,L86*R86)</f>
        <v>-80</v>
      </c>
      <c r="G86" s="244">
        <f ca="1">IF(M86*S86*G$112&lt;'Summary Results'!O$2,'Summary Results'!O$2/G$112,M86*S86)</f>
        <v>0</v>
      </c>
      <c r="H86" s="180">
        <f ca="1">IF(N86*T86*H$112&lt;'Summary Results'!P$2,'Summary Results'!P$2/H$112,N86*T86)</f>
        <v>-80</v>
      </c>
      <c r="I86" s="42"/>
      <c r="J86" s="175" t="s">
        <v>470</v>
      </c>
      <c r="K86" s="176">
        <f t="shared" ca="1" si="7"/>
        <v>1</v>
      </c>
      <c r="L86" s="176">
        <f t="shared" ca="1" si="4"/>
        <v>1</v>
      </c>
      <c r="M86" s="176">
        <f t="shared" ca="1" si="5"/>
        <v>1</v>
      </c>
      <c r="N86" s="177">
        <f t="shared" ca="1" si="6"/>
        <v>1</v>
      </c>
      <c r="O86" s="42"/>
      <c r="P86" s="178" t="s">
        <v>470</v>
      </c>
      <c r="Q86" s="179">
        <f ca="1"/>
        <v>-80</v>
      </c>
      <c r="R86" s="179">
        <f ca="1"/>
        <v>-80</v>
      </c>
      <c r="S86" s="179">
        <f ca="1"/>
        <v>0</v>
      </c>
      <c r="T86" s="180">
        <f ca="1"/>
        <v>-80</v>
      </c>
      <c r="U86" s="42"/>
      <c r="V86" s="175" t="s">
        <v>470</v>
      </c>
      <c r="W86" s="181"/>
      <c r="X86" s="182">
        <v>-80</v>
      </c>
      <c r="Y86" s="182"/>
      <c r="Z86" s="183"/>
      <c r="AA86" s="42"/>
      <c r="AB86" s="178" t="s">
        <v>470</v>
      </c>
      <c r="AC86" s="179">
        <v>-80</v>
      </c>
      <c r="AD86" s="184">
        <v>-80</v>
      </c>
      <c r="AE86" s="184"/>
      <c r="AF86" s="185"/>
      <c r="AG86" s="42"/>
      <c r="AH86" s="175" t="s">
        <v>470</v>
      </c>
      <c r="AI86" s="181">
        <v>-80</v>
      </c>
      <c r="AJ86" s="182">
        <v>-80</v>
      </c>
      <c r="AK86" s="182"/>
      <c r="AL86" s="183">
        <v>-80</v>
      </c>
      <c r="AM86" s="42"/>
      <c r="AN86" s="178" t="s">
        <v>470</v>
      </c>
      <c r="AO86" s="179">
        <v>-80</v>
      </c>
      <c r="AP86" s="179">
        <v>-80</v>
      </c>
      <c r="AQ86" s="179"/>
      <c r="AR86" s="180">
        <v>-80</v>
      </c>
      <c r="AT86" s="178" t="s">
        <v>470</v>
      </c>
      <c r="AU86" s="244">
        <f>VLOOKUP($AT86,[1]Scn1!Scn1_Q2_LR,MATCH(AU$6,[1]!Scn_CH,0),0)</f>
        <v>-80</v>
      </c>
      <c r="AV86" s="244">
        <f>VLOOKUP($AT86,[1]Scn1!Scn1_Q2_LR,MATCH(AV$6,[1]!Scn_CH,0),0)</f>
        <v>-80</v>
      </c>
      <c r="AW86" s="244">
        <f>VLOOKUP($AT86,[1]Scn1!Scn1_Q2_LR,MATCH(AW$6,[1]!Scn_CH,0),0)</f>
        <v>0</v>
      </c>
      <c r="AX86" s="180">
        <f>VLOOKUP($AT86,[1]Scn1!Scn1_Q2_LR,MATCH(AX$6,[1]!Scn_CH,0),0)</f>
        <v>-80</v>
      </c>
      <c r="AZ86" s="238" t="s">
        <v>470</v>
      </c>
      <c r="BA86" s="239"/>
      <c r="BB86" s="239"/>
      <c r="BC86" s="239"/>
      <c r="BD86" s="240"/>
      <c r="BF86" s="238" t="s">
        <v>470</v>
      </c>
      <c r="BG86" s="239"/>
      <c r="BH86" s="239"/>
      <c r="BI86" s="239"/>
      <c r="BJ86" s="240"/>
    </row>
    <row r="87" spans="4:62" x14ac:dyDescent="0.2">
      <c r="D87" s="178" t="s">
        <v>77</v>
      </c>
      <c r="E87" s="244">
        <f ca="1">IF(K87*Q87*E$112&lt;'Summary Results'!M$2,'Summary Results'!M$2/E$112,K87*Q87)</f>
        <v>-40</v>
      </c>
      <c r="F87" s="244">
        <f ca="1">IF(L87*R87*F$112&lt;'Summary Results'!N$2,'Summary Results'!N$2/F$112,L87*R87)</f>
        <v>-65</v>
      </c>
      <c r="G87" s="244">
        <f ca="1">IF(M87*S87*G$112&lt;'Summary Results'!O$2,'Summary Results'!O$2/G$112,M87*S87)</f>
        <v>0</v>
      </c>
      <c r="H87" s="180">
        <f ca="1">IF(N87*T87*H$112&lt;'Summary Results'!P$2,'Summary Results'!P$2/H$112,N87*T87)</f>
        <v>-40</v>
      </c>
      <c r="I87" s="42"/>
      <c r="J87" s="175" t="s">
        <v>77</v>
      </c>
      <c r="K87" s="176">
        <f t="shared" ca="1" si="7"/>
        <v>1</v>
      </c>
      <c r="L87" s="176">
        <f t="shared" ca="1" si="4"/>
        <v>1</v>
      </c>
      <c r="M87" s="176">
        <f t="shared" ca="1" si="5"/>
        <v>1</v>
      </c>
      <c r="N87" s="177">
        <f t="shared" ca="1" si="6"/>
        <v>1</v>
      </c>
      <c r="O87" s="42"/>
      <c r="P87" s="178" t="s">
        <v>77</v>
      </c>
      <c r="Q87" s="179">
        <f ca="1"/>
        <v>-40</v>
      </c>
      <c r="R87" s="179">
        <f ca="1"/>
        <v>-65</v>
      </c>
      <c r="S87" s="179">
        <f ca="1"/>
        <v>0</v>
      </c>
      <c r="T87" s="180">
        <f ca="1"/>
        <v>-40</v>
      </c>
      <c r="U87" s="42"/>
      <c r="V87" s="175" t="s">
        <v>77</v>
      </c>
      <c r="W87" s="181"/>
      <c r="X87" s="182"/>
      <c r="Y87" s="182"/>
      <c r="Z87" s="183">
        <v>-40</v>
      </c>
      <c r="AA87" s="42"/>
      <c r="AB87" s="178" t="s">
        <v>77</v>
      </c>
      <c r="AC87" s="179">
        <v>-40</v>
      </c>
      <c r="AD87" s="184"/>
      <c r="AE87" s="184"/>
      <c r="AF87" s="185">
        <v>-40</v>
      </c>
      <c r="AG87" s="42"/>
      <c r="AH87" s="175" t="s">
        <v>77</v>
      </c>
      <c r="AI87" s="181">
        <v>-40</v>
      </c>
      <c r="AJ87" s="182"/>
      <c r="AK87" s="182"/>
      <c r="AL87" s="183">
        <v>-40</v>
      </c>
      <c r="AM87" s="42"/>
      <c r="AN87" s="178" t="s">
        <v>77</v>
      </c>
      <c r="AO87" s="179">
        <v>-40</v>
      </c>
      <c r="AP87" s="179">
        <v>-65</v>
      </c>
      <c r="AQ87" s="179"/>
      <c r="AR87" s="180">
        <v>-40</v>
      </c>
      <c r="AT87" s="178" t="s">
        <v>77</v>
      </c>
      <c r="AU87" s="244">
        <f>VLOOKUP($AT87,[1]Scn1!Scn1_Q2_LR,MATCH(AU$6,[1]!Scn_CH,0),0)</f>
        <v>-40</v>
      </c>
      <c r="AV87" s="244">
        <f>VLOOKUP($AT87,[1]Scn1!Scn1_Q2_LR,MATCH(AV$6,[1]!Scn_CH,0),0)</f>
        <v>-65</v>
      </c>
      <c r="AW87" s="244">
        <f>VLOOKUP($AT87,[1]Scn1!Scn1_Q2_LR,MATCH(AW$6,[1]!Scn_CH,0),0)</f>
        <v>0</v>
      </c>
      <c r="AX87" s="180">
        <f>VLOOKUP($AT87,[1]Scn1!Scn1_Q2_LR,MATCH(AX$6,[1]!Scn_CH,0),0)</f>
        <v>-40</v>
      </c>
      <c r="AZ87" s="238" t="s">
        <v>77</v>
      </c>
      <c r="BA87" s="239"/>
      <c r="BB87" s="239"/>
      <c r="BC87" s="239"/>
      <c r="BD87" s="240"/>
      <c r="BF87" s="238" t="s">
        <v>77</v>
      </c>
      <c r="BG87" s="239"/>
      <c r="BH87" s="239"/>
      <c r="BI87" s="239"/>
      <c r="BJ87" s="240"/>
    </row>
    <row r="88" spans="4:62" x14ac:dyDescent="0.2">
      <c r="D88" s="178" t="s">
        <v>471</v>
      </c>
      <c r="E88" s="244">
        <f ca="1">IF(K88*Q88*E$112&lt;'Summary Results'!M$2,'Summary Results'!M$2/E$112,K88*Q88)</f>
        <v>-90</v>
      </c>
      <c r="F88" s="244">
        <f ca="1">IF(L88*R88*F$112&lt;'Summary Results'!N$2,'Summary Results'!N$2/F$112,L88*R88)</f>
        <v>-90</v>
      </c>
      <c r="G88" s="244">
        <f ca="1">IF(M88*S88*G$112&lt;'Summary Results'!O$2,'Summary Results'!O$2/G$112,M88*S88)</f>
        <v>0</v>
      </c>
      <c r="H88" s="180">
        <f ca="1">IF(N88*T88*H$112&lt;'Summary Results'!P$2,'Summary Results'!P$2/H$112,N88*T88)</f>
        <v>-90</v>
      </c>
      <c r="I88" s="42"/>
      <c r="J88" s="175" t="s">
        <v>471</v>
      </c>
      <c r="K88" s="176">
        <f t="shared" ca="1" si="7"/>
        <v>1</v>
      </c>
      <c r="L88" s="176">
        <f t="shared" ca="1" si="4"/>
        <v>1</v>
      </c>
      <c r="M88" s="176">
        <f t="shared" ca="1" si="5"/>
        <v>1</v>
      </c>
      <c r="N88" s="177">
        <f t="shared" ca="1" si="6"/>
        <v>1</v>
      </c>
      <c r="O88" s="42"/>
      <c r="P88" s="178" t="s">
        <v>471</v>
      </c>
      <c r="Q88" s="179">
        <f ca="1"/>
        <v>-90</v>
      </c>
      <c r="R88" s="179">
        <f ca="1"/>
        <v>-90</v>
      </c>
      <c r="S88" s="179">
        <f ca="1"/>
        <v>0</v>
      </c>
      <c r="T88" s="180">
        <f ca="1"/>
        <v>-90</v>
      </c>
      <c r="U88" s="42"/>
      <c r="V88" s="175" t="s">
        <v>471</v>
      </c>
      <c r="W88" s="181">
        <v>-80</v>
      </c>
      <c r="X88" s="182"/>
      <c r="Y88" s="182"/>
      <c r="Z88" s="183"/>
      <c r="AA88" s="42"/>
      <c r="AB88" s="178" t="s">
        <v>471</v>
      </c>
      <c r="AC88" s="179">
        <v>-90</v>
      </c>
      <c r="AD88" s="184"/>
      <c r="AE88" s="184"/>
      <c r="AF88" s="185"/>
      <c r="AG88" s="42"/>
      <c r="AH88" s="175" t="s">
        <v>471</v>
      </c>
      <c r="AI88" s="181">
        <v>-90</v>
      </c>
      <c r="AJ88" s="182"/>
      <c r="AK88" s="182"/>
      <c r="AL88" s="183">
        <v>-90</v>
      </c>
      <c r="AM88" s="42"/>
      <c r="AN88" s="178" t="s">
        <v>471</v>
      </c>
      <c r="AO88" s="179">
        <v>-90</v>
      </c>
      <c r="AP88" s="179">
        <v>-90</v>
      </c>
      <c r="AQ88" s="179"/>
      <c r="AR88" s="180">
        <v>-90</v>
      </c>
      <c r="AT88" s="178" t="s">
        <v>471</v>
      </c>
      <c r="AU88" s="244">
        <f>VLOOKUP($AT88,[1]Scn1!Scn1_Q2_LR,MATCH(AU$6,[1]!Scn_CH,0),0)</f>
        <v>-90</v>
      </c>
      <c r="AV88" s="244">
        <f>VLOOKUP($AT88,[1]Scn1!Scn1_Q2_LR,MATCH(AV$6,[1]!Scn_CH,0),0)</f>
        <v>-90</v>
      </c>
      <c r="AW88" s="244">
        <f>VLOOKUP($AT88,[1]Scn1!Scn1_Q2_LR,MATCH(AW$6,[1]!Scn_CH,0),0)</f>
        <v>0</v>
      </c>
      <c r="AX88" s="180">
        <f>VLOOKUP($AT88,[1]Scn1!Scn1_Q2_LR,MATCH(AX$6,[1]!Scn_CH,0),0)</f>
        <v>-90</v>
      </c>
      <c r="AZ88" s="238" t="s">
        <v>471</v>
      </c>
      <c r="BA88" s="239"/>
      <c r="BB88" s="239"/>
      <c r="BC88" s="239"/>
      <c r="BD88" s="240"/>
      <c r="BF88" s="238" t="s">
        <v>471</v>
      </c>
      <c r="BG88" s="239"/>
      <c r="BH88" s="239"/>
      <c r="BI88" s="239"/>
      <c r="BJ88" s="240"/>
    </row>
    <row r="89" spans="4:62" x14ac:dyDescent="0.2">
      <c r="D89" s="178" t="s">
        <v>472</v>
      </c>
      <c r="E89" s="244">
        <f ca="1">IF(K89*Q89*E$112&lt;'Summary Results'!M$2,'Summary Results'!M$2/E$112,K89*Q89)</f>
        <v>-90</v>
      </c>
      <c r="F89" s="244">
        <f ca="1">IF(L89*R89*F$112&lt;'Summary Results'!N$2,'Summary Results'!N$2/F$112,L89*R89)</f>
        <v>-90</v>
      </c>
      <c r="G89" s="244">
        <f ca="1">IF(M89*S89*G$112&lt;'Summary Results'!O$2,'Summary Results'!O$2/G$112,M89*S89)</f>
        <v>0</v>
      </c>
      <c r="H89" s="180">
        <f ca="1">IF(N89*T89*H$112&lt;'Summary Results'!P$2,'Summary Results'!P$2/H$112,N89*T89)</f>
        <v>-90</v>
      </c>
      <c r="I89" s="42"/>
      <c r="J89" s="175" t="s">
        <v>472</v>
      </c>
      <c r="K89" s="176">
        <f t="shared" ca="1" si="7"/>
        <v>1</v>
      </c>
      <c r="L89" s="176">
        <f t="shared" ca="1" si="4"/>
        <v>1</v>
      </c>
      <c r="M89" s="176">
        <f t="shared" ca="1" si="5"/>
        <v>1</v>
      </c>
      <c r="N89" s="177">
        <f t="shared" ca="1" si="6"/>
        <v>1</v>
      </c>
      <c r="O89" s="42"/>
      <c r="P89" s="178" t="s">
        <v>472</v>
      </c>
      <c r="Q89" s="179">
        <f ca="1"/>
        <v>-90</v>
      </c>
      <c r="R89" s="179">
        <f ca="1"/>
        <v>-90</v>
      </c>
      <c r="S89" s="179">
        <f ca="1"/>
        <v>0</v>
      </c>
      <c r="T89" s="180">
        <f ca="1"/>
        <v>-90</v>
      </c>
      <c r="U89" s="42"/>
      <c r="V89" s="175" t="s">
        <v>472</v>
      </c>
      <c r="W89" s="181">
        <v>-85</v>
      </c>
      <c r="X89" s="182"/>
      <c r="Y89" s="182"/>
      <c r="Z89" s="183"/>
      <c r="AA89" s="42"/>
      <c r="AB89" s="178" t="s">
        <v>472</v>
      </c>
      <c r="AC89" s="179">
        <v>-90</v>
      </c>
      <c r="AD89" s="184"/>
      <c r="AE89" s="184"/>
      <c r="AF89" s="185"/>
      <c r="AG89" s="42"/>
      <c r="AH89" s="175" t="s">
        <v>472</v>
      </c>
      <c r="AI89" s="181">
        <v>-90</v>
      </c>
      <c r="AJ89" s="182"/>
      <c r="AK89" s="182"/>
      <c r="AL89" s="183">
        <v>-90</v>
      </c>
      <c r="AM89" s="42"/>
      <c r="AN89" s="178" t="s">
        <v>472</v>
      </c>
      <c r="AO89" s="179">
        <v>-90</v>
      </c>
      <c r="AP89" s="179">
        <v>-90</v>
      </c>
      <c r="AQ89" s="179"/>
      <c r="AR89" s="180">
        <v>-90</v>
      </c>
      <c r="AT89" s="178" t="s">
        <v>472</v>
      </c>
      <c r="AU89" s="244">
        <f>VLOOKUP($AT89,[1]Scn1!Scn1_Q2_LR,MATCH(AU$6,[1]!Scn_CH,0),0)</f>
        <v>-90</v>
      </c>
      <c r="AV89" s="244">
        <f>VLOOKUP($AT89,[1]Scn1!Scn1_Q2_LR,MATCH(AV$6,[1]!Scn_CH,0),0)</f>
        <v>-90</v>
      </c>
      <c r="AW89" s="244">
        <f>VLOOKUP($AT89,[1]Scn1!Scn1_Q2_LR,MATCH(AW$6,[1]!Scn_CH,0),0)</f>
        <v>0</v>
      </c>
      <c r="AX89" s="180">
        <f>VLOOKUP($AT89,[1]Scn1!Scn1_Q2_LR,MATCH(AX$6,[1]!Scn_CH,0),0)</f>
        <v>-90</v>
      </c>
      <c r="AZ89" s="238" t="s">
        <v>472</v>
      </c>
      <c r="BA89" s="239"/>
      <c r="BB89" s="239"/>
      <c r="BC89" s="239"/>
      <c r="BD89" s="240"/>
      <c r="BF89" s="238" t="s">
        <v>472</v>
      </c>
      <c r="BG89" s="239"/>
      <c r="BH89" s="239"/>
      <c r="BI89" s="239"/>
      <c r="BJ89" s="240"/>
    </row>
    <row r="90" spans="4:62" x14ac:dyDescent="0.2">
      <c r="D90" s="178" t="s">
        <v>473</v>
      </c>
      <c r="E90" s="244">
        <f ca="1">IF(K90*Q90*E$112&lt;'Summary Results'!M$2,'Summary Results'!M$2/E$112,K90*Q90)</f>
        <v>-65</v>
      </c>
      <c r="F90" s="244">
        <f ca="1">IF(L90*R90*F$112&lt;'Summary Results'!N$2,'Summary Results'!N$2/F$112,L90*R90)</f>
        <v>-65</v>
      </c>
      <c r="G90" s="244">
        <f ca="1">IF(M90*S90*G$112&lt;'Summary Results'!O$2,'Summary Results'!O$2/G$112,M90*S90)</f>
        <v>0</v>
      </c>
      <c r="H90" s="180">
        <f ca="1">IF(N90*T90*H$112&lt;'Summary Results'!P$2,'Summary Results'!P$2/H$112,N90*T90)</f>
        <v>-65</v>
      </c>
      <c r="I90" s="42"/>
      <c r="J90" s="175" t="s">
        <v>473</v>
      </c>
      <c r="K90" s="176">
        <f t="shared" ca="1" si="7"/>
        <v>1</v>
      </c>
      <c r="L90" s="176">
        <f t="shared" ca="1" si="4"/>
        <v>1</v>
      </c>
      <c r="M90" s="176">
        <f t="shared" ca="1" si="5"/>
        <v>1</v>
      </c>
      <c r="N90" s="177">
        <f t="shared" ca="1" si="6"/>
        <v>1</v>
      </c>
      <c r="O90" s="42"/>
      <c r="P90" s="178" t="s">
        <v>473</v>
      </c>
      <c r="Q90" s="179">
        <f ca="1"/>
        <v>-65</v>
      </c>
      <c r="R90" s="179">
        <f ca="1"/>
        <v>-65</v>
      </c>
      <c r="S90" s="179">
        <f ca="1"/>
        <v>0</v>
      </c>
      <c r="T90" s="180">
        <f ca="1"/>
        <v>-65</v>
      </c>
      <c r="U90" s="42"/>
      <c r="V90" s="175" t="s">
        <v>473</v>
      </c>
      <c r="W90" s="181">
        <v>-40</v>
      </c>
      <c r="X90" s="182"/>
      <c r="Y90" s="182"/>
      <c r="Z90" s="183"/>
      <c r="AA90" s="42"/>
      <c r="AB90" s="178" t="s">
        <v>473</v>
      </c>
      <c r="AC90" s="179">
        <v>-65</v>
      </c>
      <c r="AD90" s="184"/>
      <c r="AE90" s="184"/>
      <c r="AF90" s="185"/>
      <c r="AG90" s="42"/>
      <c r="AH90" s="175" t="s">
        <v>473</v>
      </c>
      <c r="AI90" s="181">
        <v>-65</v>
      </c>
      <c r="AJ90" s="182"/>
      <c r="AK90" s="182"/>
      <c r="AL90" s="183">
        <v>-65</v>
      </c>
      <c r="AM90" s="42"/>
      <c r="AN90" s="178" t="s">
        <v>473</v>
      </c>
      <c r="AO90" s="179">
        <v>-65</v>
      </c>
      <c r="AP90" s="179">
        <v>-65</v>
      </c>
      <c r="AQ90" s="179"/>
      <c r="AR90" s="180">
        <v>-65</v>
      </c>
      <c r="AT90" s="178" t="s">
        <v>473</v>
      </c>
      <c r="AU90" s="244">
        <f>VLOOKUP($AT90,[1]Scn1!Scn1_Q2_LR,MATCH(AU$6,[1]!Scn_CH,0),0)</f>
        <v>-65</v>
      </c>
      <c r="AV90" s="244">
        <f>VLOOKUP($AT90,[1]Scn1!Scn1_Q2_LR,MATCH(AV$6,[1]!Scn_CH,0),0)</f>
        <v>-65</v>
      </c>
      <c r="AW90" s="244">
        <f>VLOOKUP($AT90,[1]Scn1!Scn1_Q2_LR,MATCH(AW$6,[1]!Scn_CH,0),0)</f>
        <v>0</v>
      </c>
      <c r="AX90" s="180">
        <f>VLOOKUP($AT90,[1]Scn1!Scn1_Q2_LR,MATCH(AX$6,[1]!Scn_CH,0),0)</f>
        <v>-65</v>
      </c>
      <c r="AZ90" s="238" t="s">
        <v>473</v>
      </c>
      <c r="BA90" s="239"/>
      <c r="BB90" s="239"/>
      <c r="BC90" s="239"/>
      <c r="BD90" s="240"/>
      <c r="BF90" s="238" t="s">
        <v>473</v>
      </c>
      <c r="BG90" s="239"/>
      <c r="BH90" s="239"/>
      <c r="BI90" s="239"/>
      <c r="BJ90" s="240"/>
    </row>
    <row r="91" spans="4:62" x14ac:dyDescent="0.2">
      <c r="D91" s="178" t="s">
        <v>474</v>
      </c>
      <c r="E91" s="244">
        <f ca="1">IF(K91*Q91*E$112&lt;'Summary Results'!M$2,'Summary Results'!M$2/E$112,K91*Q91)</f>
        <v>-35</v>
      </c>
      <c r="F91" s="244">
        <f ca="1">IF(L91*R91*F$112&lt;'Summary Results'!N$2,'Summary Results'!N$2/F$112,L91*R91)</f>
        <v>-65</v>
      </c>
      <c r="G91" s="244">
        <f ca="1">IF(M91*S91*G$112&lt;'Summary Results'!O$2,'Summary Results'!O$2/G$112,M91*S91)</f>
        <v>0</v>
      </c>
      <c r="H91" s="180">
        <f ca="1">IF(N91*T91*H$112&lt;'Summary Results'!P$2,'Summary Results'!P$2/H$112,N91*T91)</f>
        <v>-40</v>
      </c>
      <c r="I91" s="42"/>
      <c r="J91" s="175" t="s">
        <v>474</v>
      </c>
      <c r="K91" s="176">
        <f t="shared" ca="1" si="7"/>
        <v>1</v>
      </c>
      <c r="L91" s="176">
        <f t="shared" ca="1" si="4"/>
        <v>1</v>
      </c>
      <c r="M91" s="176">
        <f t="shared" ca="1" si="5"/>
        <v>1</v>
      </c>
      <c r="N91" s="177">
        <f t="shared" ca="1" si="6"/>
        <v>1</v>
      </c>
      <c r="O91" s="42"/>
      <c r="P91" s="178" t="s">
        <v>474</v>
      </c>
      <c r="Q91" s="179">
        <f ca="1"/>
        <v>-35</v>
      </c>
      <c r="R91" s="179">
        <f ca="1"/>
        <v>-65</v>
      </c>
      <c r="S91" s="179">
        <f ca="1"/>
        <v>0</v>
      </c>
      <c r="T91" s="180">
        <f ca="1"/>
        <v>-40</v>
      </c>
      <c r="U91" s="42"/>
      <c r="V91" s="175" t="s">
        <v>474</v>
      </c>
      <c r="W91" s="181">
        <v>-35</v>
      </c>
      <c r="X91" s="182"/>
      <c r="Y91" s="182"/>
      <c r="Z91" s="183"/>
      <c r="AA91" s="42"/>
      <c r="AB91" s="178" t="s">
        <v>474</v>
      </c>
      <c r="AC91" s="179">
        <v>-35</v>
      </c>
      <c r="AD91" s="184"/>
      <c r="AE91" s="184"/>
      <c r="AF91" s="185"/>
      <c r="AG91" s="42"/>
      <c r="AH91" s="175" t="s">
        <v>474</v>
      </c>
      <c r="AI91" s="181">
        <v>-35</v>
      </c>
      <c r="AJ91" s="182"/>
      <c r="AK91" s="182"/>
      <c r="AL91" s="183">
        <v>-40</v>
      </c>
      <c r="AM91" s="42"/>
      <c r="AN91" s="178" t="s">
        <v>474</v>
      </c>
      <c r="AO91" s="179">
        <v>-35</v>
      </c>
      <c r="AP91" s="179">
        <v>-65</v>
      </c>
      <c r="AQ91" s="179"/>
      <c r="AR91" s="180">
        <v>-40</v>
      </c>
      <c r="AT91" s="178" t="s">
        <v>474</v>
      </c>
      <c r="AU91" s="244">
        <f>VLOOKUP($AT91,[1]Scn1!Scn1_Q2_LR,MATCH(AU$6,[1]!Scn_CH,0),0)</f>
        <v>-35</v>
      </c>
      <c r="AV91" s="244">
        <f>VLOOKUP($AT91,[1]Scn1!Scn1_Q2_LR,MATCH(AV$6,[1]!Scn_CH,0),0)</f>
        <v>-65</v>
      </c>
      <c r="AW91" s="244">
        <f>VLOOKUP($AT91,[1]Scn1!Scn1_Q2_LR,MATCH(AW$6,[1]!Scn_CH,0),0)</f>
        <v>0</v>
      </c>
      <c r="AX91" s="180">
        <f>VLOOKUP($AT91,[1]Scn1!Scn1_Q2_LR,MATCH(AX$6,[1]!Scn_CH,0),0)</f>
        <v>-40</v>
      </c>
      <c r="AZ91" s="238" t="s">
        <v>474</v>
      </c>
      <c r="BA91" s="239"/>
      <c r="BB91" s="239"/>
      <c r="BC91" s="239"/>
      <c r="BD91" s="240"/>
      <c r="BF91" s="238" t="s">
        <v>474</v>
      </c>
      <c r="BG91" s="239"/>
      <c r="BH91" s="239"/>
      <c r="BI91" s="239"/>
      <c r="BJ91" s="240"/>
    </row>
    <row r="92" spans="4:62" x14ac:dyDescent="0.2">
      <c r="D92" s="178" t="s">
        <v>78</v>
      </c>
      <c r="E92" s="244">
        <f ca="1">IF(K92*Q92*E$112&lt;'Summary Results'!M$2,'Summary Results'!M$2/E$112,K92*Q92)</f>
        <v>-35</v>
      </c>
      <c r="F92" s="244">
        <f ca="1">IF(L92*R92*F$112&lt;'Summary Results'!N$2,'Summary Results'!N$2/F$112,L92*R92)</f>
        <v>-65</v>
      </c>
      <c r="G92" s="244">
        <f ca="1">IF(M92*S92*G$112&lt;'Summary Results'!O$2,'Summary Results'!O$2/G$112,M92*S92)</f>
        <v>0</v>
      </c>
      <c r="H92" s="180">
        <f ca="1">IF(N92*T92*H$112&lt;'Summary Results'!P$2,'Summary Results'!P$2/H$112,N92*T92)</f>
        <v>-40</v>
      </c>
      <c r="I92" s="42"/>
      <c r="J92" s="175" t="s">
        <v>78</v>
      </c>
      <c r="K92" s="176">
        <f t="shared" ca="1" si="7"/>
        <v>1</v>
      </c>
      <c r="L92" s="176">
        <f t="shared" ca="1" si="4"/>
        <v>1</v>
      </c>
      <c r="M92" s="176">
        <f t="shared" ca="1" si="5"/>
        <v>1</v>
      </c>
      <c r="N92" s="177">
        <f t="shared" ca="1" si="6"/>
        <v>1</v>
      </c>
      <c r="O92" s="42"/>
      <c r="P92" s="178" t="s">
        <v>78</v>
      </c>
      <c r="Q92" s="179">
        <f ca="1"/>
        <v>-35</v>
      </c>
      <c r="R92" s="179">
        <f ca="1"/>
        <v>-65</v>
      </c>
      <c r="S92" s="179">
        <f ca="1"/>
        <v>0</v>
      </c>
      <c r="T92" s="180">
        <f ca="1"/>
        <v>-40</v>
      </c>
      <c r="U92" s="42"/>
      <c r="V92" s="175" t="s">
        <v>78</v>
      </c>
      <c r="W92" s="181">
        <v>-35</v>
      </c>
      <c r="X92" s="182"/>
      <c r="Y92" s="182"/>
      <c r="Z92" s="183"/>
      <c r="AA92" s="42"/>
      <c r="AB92" s="178" t="s">
        <v>78</v>
      </c>
      <c r="AC92" s="179">
        <v>-35</v>
      </c>
      <c r="AD92" s="184"/>
      <c r="AE92" s="184"/>
      <c r="AF92" s="185"/>
      <c r="AG92" s="42"/>
      <c r="AH92" s="175" t="s">
        <v>78</v>
      </c>
      <c r="AI92" s="181">
        <v>-35</v>
      </c>
      <c r="AJ92" s="182"/>
      <c r="AK92" s="182"/>
      <c r="AL92" s="183">
        <v>-40</v>
      </c>
      <c r="AM92" s="42"/>
      <c r="AN92" s="178" t="s">
        <v>78</v>
      </c>
      <c r="AO92" s="179">
        <v>-35</v>
      </c>
      <c r="AP92" s="179">
        <v>-65</v>
      </c>
      <c r="AQ92" s="179"/>
      <c r="AR92" s="180">
        <v>-40</v>
      </c>
      <c r="AT92" s="178" t="s">
        <v>78</v>
      </c>
      <c r="AU92" s="244">
        <f>VLOOKUP($AT92,[1]Scn1!Scn1_Q2_LR,MATCH(AU$6,[1]!Scn_CH,0),0)</f>
        <v>-35</v>
      </c>
      <c r="AV92" s="244">
        <f>VLOOKUP($AT92,[1]Scn1!Scn1_Q2_LR,MATCH(AV$6,[1]!Scn_CH,0),0)</f>
        <v>-65</v>
      </c>
      <c r="AW92" s="244">
        <f>VLOOKUP($AT92,[1]Scn1!Scn1_Q2_LR,MATCH(AW$6,[1]!Scn_CH,0),0)</f>
        <v>0</v>
      </c>
      <c r="AX92" s="180">
        <f>VLOOKUP($AT92,[1]Scn1!Scn1_Q2_LR,MATCH(AX$6,[1]!Scn_CH,0),0)</f>
        <v>-40</v>
      </c>
      <c r="AZ92" s="238" t="s">
        <v>78</v>
      </c>
      <c r="BA92" s="239"/>
      <c r="BB92" s="239"/>
      <c r="BC92" s="239"/>
      <c r="BD92" s="240"/>
      <c r="BF92" s="238" t="s">
        <v>78</v>
      </c>
      <c r="BG92" s="239"/>
      <c r="BH92" s="239"/>
      <c r="BI92" s="239"/>
      <c r="BJ92" s="240"/>
    </row>
    <row r="93" spans="4:62" x14ac:dyDescent="0.2">
      <c r="D93" s="178" t="s">
        <v>79</v>
      </c>
      <c r="E93" s="244">
        <f ca="1">IF(K93*Q93*E$112&lt;'Summary Results'!M$2,'Summary Results'!M$2/E$112,K93*Q93)</f>
        <v>50</v>
      </c>
      <c r="F93" s="244">
        <f ca="1">IF(L93*R93*F$112&lt;'Summary Results'!N$2,'Summary Results'!N$2/F$112,L93*R93)</f>
        <v>-65</v>
      </c>
      <c r="G93" s="244">
        <f ca="1">IF(M93*S93*G$112&lt;'Summary Results'!O$2,'Summary Results'!O$2/G$112,M93*S93)</f>
        <v>0</v>
      </c>
      <c r="H93" s="180">
        <f ca="1">IF(N93*T93*H$112&lt;'Summary Results'!P$2,'Summary Results'!P$2/H$112,N93*T93)</f>
        <v>-40</v>
      </c>
      <c r="I93" s="42"/>
      <c r="J93" s="175" t="s">
        <v>79</v>
      </c>
      <c r="K93" s="176">
        <f t="shared" ca="1" si="7"/>
        <v>2</v>
      </c>
      <c r="L93" s="176">
        <f t="shared" ca="1" si="4"/>
        <v>1</v>
      </c>
      <c r="M93" s="176">
        <f t="shared" ca="1" si="5"/>
        <v>1</v>
      </c>
      <c r="N93" s="177">
        <f t="shared" ca="1" si="6"/>
        <v>1</v>
      </c>
      <c r="O93" s="42"/>
      <c r="P93" s="178" t="s">
        <v>79</v>
      </c>
      <c r="Q93" s="179">
        <f ca="1"/>
        <v>25</v>
      </c>
      <c r="R93" s="179">
        <f ca="1"/>
        <v>-65</v>
      </c>
      <c r="S93" s="179">
        <f ca="1"/>
        <v>0</v>
      </c>
      <c r="T93" s="180">
        <f ca="1"/>
        <v>-40</v>
      </c>
      <c r="U93" s="42"/>
      <c r="V93" s="175" t="s">
        <v>79</v>
      </c>
      <c r="W93" s="181">
        <v>25</v>
      </c>
      <c r="X93" s="182"/>
      <c r="Y93" s="182"/>
      <c r="Z93" s="183"/>
      <c r="AA93" s="42"/>
      <c r="AB93" s="178" t="s">
        <v>79</v>
      </c>
      <c r="AC93" s="179">
        <v>25</v>
      </c>
      <c r="AD93" s="184"/>
      <c r="AE93" s="184"/>
      <c r="AF93" s="185"/>
      <c r="AG93" s="42"/>
      <c r="AH93" s="175" t="s">
        <v>79</v>
      </c>
      <c r="AI93" s="181">
        <v>25</v>
      </c>
      <c r="AJ93" s="182"/>
      <c r="AK93" s="182"/>
      <c r="AL93" s="183">
        <v>-40</v>
      </c>
      <c r="AM93" s="42"/>
      <c r="AN93" s="178" t="s">
        <v>79</v>
      </c>
      <c r="AO93" s="179">
        <v>25</v>
      </c>
      <c r="AP93" s="179">
        <v>-65</v>
      </c>
      <c r="AQ93" s="179"/>
      <c r="AR93" s="180">
        <v>-40</v>
      </c>
      <c r="AT93" s="178" t="s">
        <v>79</v>
      </c>
      <c r="AU93" s="244">
        <f>VLOOKUP($AT93,[1]Scn1!Scn1_Q2_LR,MATCH(AU$6,[1]!Scn_CH,0),0)</f>
        <v>25</v>
      </c>
      <c r="AV93" s="244">
        <f>VLOOKUP($AT93,[1]Scn1!Scn1_Q2_LR,MATCH(AV$6,[1]!Scn_CH,0),0)</f>
        <v>-65</v>
      </c>
      <c r="AW93" s="244">
        <f>VLOOKUP($AT93,[1]Scn1!Scn1_Q2_LR,MATCH(AW$6,[1]!Scn_CH,0),0)</f>
        <v>0</v>
      </c>
      <c r="AX93" s="180">
        <f>VLOOKUP($AT93,[1]Scn1!Scn1_Q2_LR,MATCH(AX$6,[1]!Scn_CH,0),0)</f>
        <v>-40</v>
      </c>
      <c r="AZ93" s="238" t="s">
        <v>79</v>
      </c>
      <c r="BA93" s="239"/>
      <c r="BB93" s="239"/>
      <c r="BC93" s="239"/>
      <c r="BD93" s="240"/>
      <c r="BF93" s="238" t="s">
        <v>79</v>
      </c>
      <c r="BG93" s="239"/>
      <c r="BH93" s="239"/>
      <c r="BI93" s="239"/>
      <c r="BJ93" s="240"/>
    </row>
    <row r="94" spans="4:62" x14ac:dyDescent="0.2">
      <c r="D94" s="178" t="s">
        <v>475</v>
      </c>
      <c r="E94" s="244">
        <f ca="1">IF(K94*Q94*E$112&lt;'Summary Results'!M$2,'Summary Results'!M$2/E$112,K94*Q94)</f>
        <v>0</v>
      </c>
      <c r="F94" s="244">
        <f ca="1">IF(L94*R94*F$112&lt;'Summary Results'!N$2,'Summary Results'!N$2/F$112,L94*R94)</f>
        <v>-65</v>
      </c>
      <c r="G94" s="244">
        <f ca="1">IF(M94*S94*G$112&lt;'Summary Results'!O$2,'Summary Results'!O$2/G$112,M94*S94)</f>
        <v>0</v>
      </c>
      <c r="H94" s="180">
        <f ca="1">IF(N94*T94*H$112&lt;'Summary Results'!P$2,'Summary Results'!P$2/H$112,N94*T94)</f>
        <v>-40</v>
      </c>
      <c r="I94" s="42"/>
      <c r="J94" s="175" t="s">
        <v>475</v>
      </c>
      <c r="K94" s="176">
        <f t="shared" ca="1" si="7"/>
        <v>1</v>
      </c>
      <c r="L94" s="176">
        <f t="shared" ca="1" si="4"/>
        <v>1</v>
      </c>
      <c r="M94" s="176">
        <f t="shared" ca="1" si="5"/>
        <v>1</v>
      </c>
      <c r="N94" s="177">
        <f t="shared" ca="1" si="6"/>
        <v>1</v>
      </c>
      <c r="O94" s="42"/>
      <c r="P94" s="178" t="s">
        <v>475</v>
      </c>
      <c r="Q94" s="179">
        <f ca="1"/>
        <v>0</v>
      </c>
      <c r="R94" s="179">
        <f ca="1"/>
        <v>-65</v>
      </c>
      <c r="S94" s="179">
        <f ca="1"/>
        <v>0</v>
      </c>
      <c r="T94" s="180">
        <f ca="1"/>
        <v>-40</v>
      </c>
      <c r="U94" s="42"/>
      <c r="V94" s="175" t="s">
        <v>475</v>
      </c>
      <c r="W94" s="181"/>
      <c r="X94" s="182"/>
      <c r="Y94" s="182"/>
      <c r="Z94" s="183"/>
      <c r="AA94" s="42"/>
      <c r="AB94" s="178" t="s">
        <v>475</v>
      </c>
      <c r="AC94" s="179"/>
      <c r="AD94" s="184"/>
      <c r="AE94" s="184"/>
      <c r="AF94" s="185"/>
      <c r="AG94" s="42"/>
      <c r="AH94" s="175" t="s">
        <v>475</v>
      </c>
      <c r="AI94" s="181"/>
      <c r="AJ94" s="182"/>
      <c r="AK94" s="182"/>
      <c r="AL94" s="183">
        <v>-40</v>
      </c>
      <c r="AM94" s="42"/>
      <c r="AN94" s="178" t="s">
        <v>475</v>
      </c>
      <c r="AO94" s="179"/>
      <c r="AP94" s="179">
        <v>-65</v>
      </c>
      <c r="AQ94" s="179"/>
      <c r="AR94" s="180">
        <v>-40</v>
      </c>
      <c r="AT94" s="178" t="s">
        <v>475</v>
      </c>
      <c r="AU94" s="244">
        <f>VLOOKUP($AT94,[1]Scn1!Scn1_Q2_LR,MATCH(AU$6,[1]!Scn_CH,0),0)</f>
        <v>0</v>
      </c>
      <c r="AV94" s="244">
        <f>VLOOKUP($AT94,[1]Scn1!Scn1_Q2_LR,MATCH(AV$6,[1]!Scn_CH,0),0)</f>
        <v>-65</v>
      </c>
      <c r="AW94" s="244">
        <f>VLOOKUP($AT94,[1]Scn1!Scn1_Q2_LR,MATCH(AW$6,[1]!Scn_CH,0),0)</f>
        <v>0</v>
      </c>
      <c r="AX94" s="180">
        <f>VLOOKUP($AT94,[1]Scn1!Scn1_Q2_LR,MATCH(AX$6,[1]!Scn_CH,0),0)</f>
        <v>-40</v>
      </c>
      <c r="AZ94" s="238" t="s">
        <v>475</v>
      </c>
      <c r="BA94" s="239"/>
      <c r="BB94" s="239"/>
      <c r="BC94" s="239"/>
      <c r="BD94" s="240"/>
      <c r="BF94" s="238" t="s">
        <v>475</v>
      </c>
      <c r="BG94" s="239"/>
      <c r="BH94" s="239"/>
      <c r="BI94" s="239"/>
      <c r="BJ94" s="240"/>
    </row>
    <row r="95" spans="4:62" x14ac:dyDescent="0.2">
      <c r="D95" s="178" t="s">
        <v>75</v>
      </c>
      <c r="E95" s="244">
        <f ca="1">IF(K95*Q95*E$112&lt;'Summary Results'!M$2,'Summary Results'!M$2/E$112,K95*Q95)</f>
        <v>0</v>
      </c>
      <c r="F95" s="244">
        <f ca="1">IF(L95*R95*F$112&lt;'Summary Results'!N$2,'Summary Results'!N$2/F$112,L95*R95)</f>
        <v>-65</v>
      </c>
      <c r="G95" s="244">
        <f ca="1">IF(M95*S95*G$112&lt;'Summary Results'!O$2,'Summary Results'!O$2/G$112,M95*S95)</f>
        <v>0</v>
      </c>
      <c r="H95" s="180">
        <f ca="1">IF(N95*T95*H$112&lt;'Summary Results'!P$2,'Summary Results'!P$2/H$112,N95*T95)</f>
        <v>-40</v>
      </c>
      <c r="I95" s="42"/>
      <c r="J95" s="175" t="s">
        <v>75</v>
      </c>
      <c r="K95" s="176">
        <f t="shared" ca="1" si="7"/>
        <v>1</v>
      </c>
      <c r="L95" s="176">
        <f t="shared" ca="1" si="4"/>
        <v>1</v>
      </c>
      <c r="M95" s="176">
        <f t="shared" ca="1" si="5"/>
        <v>1</v>
      </c>
      <c r="N95" s="177">
        <f t="shared" ca="1" si="6"/>
        <v>1</v>
      </c>
      <c r="O95" s="42"/>
      <c r="P95" s="178" t="s">
        <v>75</v>
      </c>
      <c r="Q95" s="179">
        <f ca="1"/>
        <v>0</v>
      </c>
      <c r="R95" s="179">
        <f ca="1"/>
        <v>-65</v>
      </c>
      <c r="S95" s="179">
        <f ca="1"/>
        <v>0</v>
      </c>
      <c r="T95" s="180">
        <f ca="1"/>
        <v>-40</v>
      </c>
      <c r="U95" s="42"/>
      <c r="V95" s="175" t="s">
        <v>75</v>
      </c>
      <c r="W95" s="181"/>
      <c r="X95" s="182"/>
      <c r="Y95" s="182"/>
      <c r="Z95" s="183"/>
      <c r="AA95" s="42"/>
      <c r="AB95" s="178" t="s">
        <v>75</v>
      </c>
      <c r="AC95" s="179"/>
      <c r="AD95" s="184"/>
      <c r="AE95" s="184"/>
      <c r="AF95" s="185"/>
      <c r="AG95" s="42"/>
      <c r="AH95" s="175" t="s">
        <v>75</v>
      </c>
      <c r="AI95" s="181"/>
      <c r="AJ95" s="182"/>
      <c r="AK95" s="182"/>
      <c r="AL95" s="183">
        <v>-40</v>
      </c>
      <c r="AM95" s="42"/>
      <c r="AN95" s="178" t="s">
        <v>75</v>
      </c>
      <c r="AO95" s="179"/>
      <c r="AP95" s="179">
        <v>-65</v>
      </c>
      <c r="AQ95" s="179"/>
      <c r="AR95" s="180">
        <v>-40</v>
      </c>
      <c r="AT95" s="178" t="s">
        <v>75</v>
      </c>
      <c r="AU95" s="244">
        <f>VLOOKUP($AT95,[1]Scn1!Scn1_Q2_LR,MATCH(AU$6,[1]!Scn_CH,0),0)</f>
        <v>0</v>
      </c>
      <c r="AV95" s="244">
        <f>VLOOKUP($AT95,[1]Scn1!Scn1_Q2_LR,MATCH(AV$6,[1]!Scn_CH,0),0)</f>
        <v>-65</v>
      </c>
      <c r="AW95" s="244">
        <f>VLOOKUP($AT95,[1]Scn1!Scn1_Q2_LR,MATCH(AW$6,[1]!Scn_CH,0),0)</f>
        <v>0</v>
      </c>
      <c r="AX95" s="180">
        <f>VLOOKUP($AT95,[1]Scn1!Scn1_Q2_LR,MATCH(AX$6,[1]!Scn_CH,0),0)</f>
        <v>-40</v>
      </c>
      <c r="AZ95" s="238" t="s">
        <v>75</v>
      </c>
      <c r="BA95" s="239"/>
      <c r="BB95" s="239"/>
      <c r="BC95" s="239"/>
      <c r="BD95" s="240"/>
      <c r="BF95" s="238" t="s">
        <v>75</v>
      </c>
      <c r="BG95" s="239"/>
      <c r="BH95" s="239"/>
      <c r="BI95" s="239"/>
      <c r="BJ95" s="240"/>
    </row>
    <row r="96" spans="4:62" x14ac:dyDescent="0.2">
      <c r="D96" s="178" t="s">
        <v>80</v>
      </c>
      <c r="E96" s="244">
        <f ca="1">IF(K96*Q96*E$112&lt;'Summary Results'!M$2,'Summary Results'!M$2/E$112,K96*Q96)</f>
        <v>-5</v>
      </c>
      <c r="F96" s="244">
        <f ca="1">IF(L96*R96*F$112&lt;'Summary Results'!N$2,'Summary Results'!N$2/F$112,L96*R96)</f>
        <v>-65</v>
      </c>
      <c r="G96" s="244">
        <f ca="1">IF(M96*S96*G$112&lt;'Summary Results'!O$2,'Summary Results'!O$2/G$112,M96*S96)</f>
        <v>0</v>
      </c>
      <c r="H96" s="180">
        <f ca="1">IF(N96*T96*H$112&lt;'Summary Results'!P$2,'Summary Results'!P$2/H$112,N96*T96)</f>
        <v>-40</v>
      </c>
      <c r="I96" s="42"/>
      <c r="J96" s="175" t="s">
        <v>80</v>
      </c>
      <c r="K96" s="176">
        <f t="shared" ca="1" si="7"/>
        <v>1</v>
      </c>
      <c r="L96" s="176">
        <f t="shared" ca="1" si="4"/>
        <v>1</v>
      </c>
      <c r="M96" s="176">
        <f t="shared" ca="1" si="5"/>
        <v>1</v>
      </c>
      <c r="N96" s="177">
        <f t="shared" ca="1" si="6"/>
        <v>1</v>
      </c>
      <c r="O96" s="42"/>
      <c r="P96" s="178" t="s">
        <v>80</v>
      </c>
      <c r="Q96" s="179">
        <f ca="1"/>
        <v>-5</v>
      </c>
      <c r="R96" s="179">
        <f ca="1"/>
        <v>-65</v>
      </c>
      <c r="S96" s="179">
        <f ca="1"/>
        <v>0</v>
      </c>
      <c r="T96" s="180">
        <f ca="1"/>
        <v>-40</v>
      </c>
      <c r="U96" s="42"/>
      <c r="V96" s="175" t="s">
        <v>80</v>
      </c>
      <c r="W96" s="181">
        <v>-5</v>
      </c>
      <c r="X96" s="182"/>
      <c r="Y96" s="182"/>
      <c r="Z96" s="183"/>
      <c r="AA96" s="42"/>
      <c r="AB96" s="178" t="s">
        <v>80</v>
      </c>
      <c r="AC96" s="179">
        <v>-5</v>
      </c>
      <c r="AD96" s="184"/>
      <c r="AE96" s="184"/>
      <c r="AF96" s="185"/>
      <c r="AG96" s="42"/>
      <c r="AH96" s="175" t="s">
        <v>80</v>
      </c>
      <c r="AI96" s="181">
        <v>-5</v>
      </c>
      <c r="AJ96" s="182"/>
      <c r="AK96" s="182"/>
      <c r="AL96" s="183">
        <v>-40</v>
      </c>
      <c r="AM96" s="42"/>
      <c r="AN96" s="178" t="s">
        <v>80</v>
      </c>
      <c r="AO96" s="179">
        <v>-5</v>
      </c>
      <c r="AP96" s="179">
        <v>-65</v>
      </c>
      <c r="AQ96" s="179"/>
      <c r="AR96" s="180">
        <v>-40</v>
      </c>
      <c r="AT96" s="178" t="s">
        <v>80</v>
      </c>
      <c r="AU96" s="244">
        <f>VLOOKUP($AT96,[1]Scn1!Scn1_Q2_LR,MATCH(AU$6,[1]!Scn_CH,0),0)</f>
        <v>-5</v>
      </c>
      <c r="AV96" s="244">
        <f>VLOOKUP($AT96,[1]Scn1!Scn1_Q2_LR,MATCH(AV$6,[1]!Scn_CH,0),0)</f>
        <v>-65</v>
      </c>
      <c r="AW96" s="244">
        <f>VLOOKUP($AT96,[1]Scn1!Scn1_Q2_LR,MATCH(AW$6,[1]!Scn_CH,0),0)</f>
        <v>0</v>
      </c>
      <c r="AX96" s="180">
        <f>VLOOKUP($AT96,[1]Scn1!Scn1_Q2_LR,MATCH(AX$6,[1]!Scn_CH,0),0)</f>
        <v>-40</v>
      </c>
      <c r="AZ96" s="238" t="s">
        <v>80</v>
      </c>
      <c r="BA96" s="239"/>
      <c r="BB96" s="239"/>
      <c r="BC96" s="239"/>
      <c r="BD96" s="240"/>
      <c r="BF96" s="238" t="s">
        <v>80</v>
      </c>
      <c r="BG96" s="239"/>
      <c r="BH96" s="239"/>
      <c r="BI96" s="239"/>
      <c r="BJ96" s="240"/>
    </row>
    <row r="97" spans="4:62" x14ac:dyDescent="0.2">
      <c r="D97" s="178" t="s">
        <v>81</v>
      </c>
      <c r="E97" s="244">
        <f ca="1">IF(K97*Q97*E$112&lt;'Summary Results'!M$2,'Summary Results'!M$2/E$112,K97*Q97)</f>
        <v>-5</v>
      </c>
      <c r="F97" s="244">
        <f ca="1">IF(L97*R97*F$112&lt;'Summary Results'!N$2,'Summary Results'!N$2/F$112,L97*R97)</f>
        <v>-65</v>
      </c>
      <c r="G97" s="244">
        <f ca="1">IF(M97*S97*G$112&lt;'Summary Results'!O$2,'Summary Results'!O$2/G$112,M97*S97)</f>
        <v>0</v>
      </c>
      <c r="H97" s="180">
        <f ca="1">IF(N97*T97*H$112&lt;'Summary Results'!P$2,'Summary Results'!P$2/H$112,N97*T97)</f>
        <v>-40</v>
      </c>
      <c r="I97" s="42"/>
      <c r="J97" s="175" t="s">
        <v>81</v>
      </c>
      <c r="K97" s="176">
        <f t="shared" ca="1" si="7"/>
        <v>1</v>
      </c>
      <c r="L97" s="176">
        <f t="shared" ca="1" si="4"/>
        <v>1</v>
      </c>
      <c r="M97" s="176">
        <f t="shared" ca="1" si="5"/>
        <v>1</v>
      </c>
      <c r="N97" s="177">
        <f t="shared" ca="1" si="6"/>
        <v>1</v>
      </c>
      <c r="O97" s="42"/>
      <c r="P97" s="178" t="s">
        <v>81</v>
      </c>
      <c r="Q97" s="179">
        <f ca="1"/>
        <v>-5</v>
      </c>
      <c r="R97" s="179">
        <f ca="1"/>
        <v>-65</v>
      </c>
      <c r="S97" s="179">
        <f ca="1"/>
        <v>0</v>
      </c>
      <c r="T97" s="180">
        <f ca="1"/>
        <v>-40</v>
      </c>
      <c r="U97" s="42"/>
      <c r="V97" s="175" t="s">
        <v>81</v>
      </c>
      <c r="W97" s="181">
        <v>-5</v>
      </c>
      <c r="X97" s="182"/>
      <c r="Y97" s="182"/>
      <c r="Z97" s="183"/>
      <c r="AA97" s="42"/>
      <c r="AB97" s="178" t="s">
        <v>81</v>
      </c>
      <c r="AC97" s="179">
        <v>-5</v>
      </c>
      <c r="AD97" s="184"/>
      <c r="AE97" s="184"/>
      <c r="AF97" s="185"/>
      <c r="AG97" s="42"/>
      <c r="AH97" s="175" t="s">
        <v>81</v>
      </c>
      <c r="AI97" s="181">
        <v>-5</v>
      </c>
      <c r="AJ97" s="182"/>
      <c r="AK97" s="182"/>
      <c r="AL97" s="183">
        <v>-40</v>
      </c>
      <c r="AM97" s="42"/>
      <c r="AN97" s="178" t="s">
        <v>81</v>
      </c>
      <c r="AO97" s="179">
        <v>-5</v>
      </c>
      <c r="AP97" s="179">
        <v>-65</v>
      </c>
      <c r="AQ97" s="179"/>
      <c r="AR97" s="180">
        <v>-40</v>
      </c>
      <c r="AT97" s="178" t="s">
        <v>81</v>
      </c>
      <c r="AU97" s="244">
        <f>VLOOKUP($AT97,[1]Scn1!Scn1_Q2_LR,MATCH(AU$6,[1]!Scn_CH,0),0)</f>
        <v>-5</v>
      </c>
      <c r="AV97" s="244">
        <f>VLOOKUP($AT97,[1]Scn1!Scn1_Q2_LR,MATCH(AV$6,[1]!Scn_CH,0),0)</f>
        <v>-65</v>
      </c>
      <c r="AW97" s="244">
        <f>VLOOKUP($AT97,[1]Scn1!Scn1_Q2_LR,MATCH(AW$6,[1]!Scn_CH,0),0)</f>
        <v>0</v>
      </c>
      <c r="AX97" s="180">
        <f>VLOOKUP($AT97,[1]Scn1!Scn1_Q2_LR,MATCH(AX$6,[1]!Scn_CH,0),0)</f>
        <v>-40</v>
      </c>
      <c r="AZ97" s="238" t="s">
        <v>81</v>
      </c>
      <c r="BA97" s="239"/>
      <c r="BB97" s="239"/>
      <c r="BC97" s="239"/>
      <c r="BD97" s="240"/>
      <c r="BF97" s="238" t="s">
        <v>81</v>
      </c>
      <c r="BG97" s="239"/>
      <c r="BH97" s="239"/>
      <c r="BI97" s="239"/>
      <c r="BJ97" s="240"/>
    </row>
    <row r="98" spans="4:62" x14ac:dyDescent="0.2">
      <c r="D98" s="178" t="s">
        <v>82</v>
      </c>
      <c r="E98" s="244">
        <f ca="1">IF(K98*Q98*E$112&lt;'Summary Results'!M$2,'Summary Results'!M$2/E$112,K98*Q98)</f>
        <v>-5</v>
      </c>
      <c r="F98" s="244">
        <f ca="1">IF(L98*R98*F$112&lt;'Summary Results'!N$2,'Summary Results'!N$2/F$112,L98*R98)</f>
        <v>-65</v>
      </c>
      <c r="G98" s="244">
        <f ca="1">IF(M98*S98*G$112&lt;'Summary Results'!O$2,'Summary Results'!O$2/G$112,M98*S98)</f>
        <v>0</v>
      </c>
      <c r="H98" s="180">
        <f ca="1">IF(N98*T98*H$112&lt;'Summary Results'!P$2,'Summary Results'!P$2/H$112,N98*T98)</f>
        <v>-40</v>
      </c>
      <c r="I98" s="42"/>
      <c r="J98" s="175" t="s">
        <v>82</v>
      </c>
      <c r="K98" s="176">
        <f t="shared" ca="1" si="7"/>
        <v>1</v>
      </c>
      <c r="L98" s="176">
        <f t="shared" ca="1" si="4"/>
        <v>1</v>
      </c>
      <c r="M98" s="176">
        <f t="shared" ca="1" si="5"/>
        <v>1</v>
      </c>
      <c r="N98" s="177">
        <f t="shared" ca="1" si="6"/>
        <v>1</v>
      </c>
      <c r="O98" s="42"/>
      <c r="P98" s="178" t="s">
        <v>82</v>
      </c>
      <c r="Q98" s="179">
        <f ca="1"/>
        <v>-5</v>
      </c>
      <c r="R98" s="179">
        <f ca="1"/>
        <v>-65</v>
      </c>
      <c r="S98" s="179">
        <f ca="1"/>
        <v>0</v>
      </c>
      <c r="T98" s="180">
        <f ca="1"/>
        <v>-40</v>
      </c>
      <c r="U98" s="42"/>
      <c r="V98" s="175" t="s">
        <v>82</v>
      </c>
      <c r="W98" s="181"/>
      <c r="X98" s="182">
        <v>-65</v>
      </c>
      <c r="Y98" s="182"/>
      <c r="Z98" s="183">
        <v>-40</v>
      </c>
      <c r="AA98" s="42"/>
      <c r="AB98" s="178" t="s">
        <v>82</v>
      </c>
      <c r="AC98" s="179">
        <v>-5</v>
      </c>
      <c r="AD98" s="184">
        <v>-65</v>
      </c>
      <c r="AE98" s="184"/>
      <c r="AF98" s="185">
        <v>-40</v>
      </c>
      <c r="AG98" s="42"/>
      <c r="AH98" s="175" t="s">
        <v>82</v>
      </c>
      <c r="AI98" s="181">
        <v>-5</v>
      </c>
      <c r="AJ98" s="182">
        <v>-65</v>
      </c>
      <c r="AK98" s="182"/>
      <c r="AL98" s="183">
        <v>-40</v>
      </c>
      <c r="AM98" s="42"/>
      <c r="AN98" s="178" t="s">
        <v>82</v>
      </c>
      <c r="AO98" s="179">
        <v>-5</v>
      </c>
      <c r="AP98" s="179">
        <v>-65</v>
      </c>
      <c r="AQ98" s="179"/>
      <c r="AR98" s="180">
        <v>-40</v>
      </c>
      <c r="AT98" s="178" t="s">
        <v>82</v>
      </c>
      <c r="AU98" s="244">
        <f>VLOOKUP($AT98,[1]Scn1!Scn1_Q2_LR,MATCH(AU$6,[1]!Scn_CH,0),0)</f>
        <v>-5</v>
      </c>
      <c r="AV98" s="244">
        <f>VLOOKUP($AT98,[1]Scn1!Scn1_Q2_LR,MATCH(AV$6,[1]!Scn_CH,0),0)</f>
        <v>-65</v>
      </c>
      <c r="AW98" s="244">
        <f>VLOOKUP($AT98,[1]Scn1!Scn1_Q2_LR,MATCH(AW$6,[1]!Scn_CH,0),0)</f>
        <v>0</v>
      </c>
      <c r="AX98" s="180">
        <f>VLOOKUP($AT98,[1]Scn1!Scn1_Q2_LR,MATCH(AX$6,[1]!Scn_CH,0),0)</f>
        <v>-40</v>
      </c>
      <c r="AZ98" s="238" t="s">
        <v>82</v>
      </c>
      <c r="BA98" s="239"/>
      <c r="BB98" s="239"/>
      <c r="BC98" s="239"/>
      <c r="BD98" s="240"/>
      <c r="BF98" s="238" t="s">
        <v>82</v>
      </c>
      <c r="BG98" s="239"/>
      <c r="BH98" s="239"/>
      <c r="BI98" s="239"/>
      <c r="BJ98" s="240"/>
    </row>
    <row r="99" spans="4:62" x14ac:dyDescent="0.2">
      <c r="D99" s="178" t="s">
        <v>83</v>
      </c>
      <c r="E99" s="244">
        <f ca="1">IF(K99*Q99*E$112&lt;'Summary Results'!M$2,'Summary Results'!M$2/E$112,K99*Q99)</f>
        <v>-25</v>
      </c>
      <c r="F99" s="244">
        <f ca="1">IF(L99*R99*F$112&lt;'Summary Results'!N$2,'Summary Results'!N$2/F$112,L99*R99)</f>
        <v>-65</v>
      </c>
      <c r="G99" s="244">
        <f ca="1">IF(M99*S99*G$112&lt;'Summary Results'!O$2,'Summary Results'!O$2/G$112,M99*S99)</f>
        <v>0</v>
      </c>
      <c r="H99" s="180">
        <f ca="1">IF(N99*T99*H$112&lt;'Summary Results'!P$2,'Summary Results'!P$2/H$112,N99*T99)</f>
        <v>-40</v>
      </c>
      <c r="I99" s="42"/>
      <c r="J99" s="175" t="s">
        <v>83</v>
      </c>
      <c r="K99" s="176">
        <f t="shared" ca="1" si="7"/>
        <v>1</v>
      </c>
      <c r="L99" s="176">
        <f t="shared" ca="1" si="4"/>
        <v>1</v>
      </c>
      <c r="M99" s="176">
        <f t="shared" ca="1" si="5"/>
        <v>1</v>
      </c>
      <c r="N99" s="177">
        <f t="shared" ca="1" si="6"/>
        <v>1</v>
      </c>
      <c r="O99" s="42"/>
      <c r="P99" s="178" t="s">
        <v>83</v>
      </c>
      <c r="Q99" s="179">
        <f ca="1"/>
        <v>-25</v>
      </c>
      <c r="R99" s="179">
        <f ca="1"/>
        <v>-65</v>
      </c>
      <c r="S99" s="179">
        <f ca="1"/>
        <v>0</v>
      </c>
      <c r="T99" s="180">
        <f ca="1"/>
        <v>-40</v>
      </c>
      <c r="U99" s="42"/>
      <c r="V99" s="175" t="s">
        <v>83</v>
      </c>
      <c r="W99" s="181">
        <v>-25</v>
      </c>
      <c r="X99" s="182"/>
      <c r="Y99" s="182"/>
      <c r="Z99" s="183"/>
      <c r="AA99" s="42"/>
      <c r="AB99" s="178" t="s">
        <v>83</v>
      </c>
      <c r="AC99" s="179">
        <v>-25</v>
      </c>
      <c r="AD99" s="184"/>
      <c r="AE99" s="184"/>
      <c r="AF99" s="185"/>
      <c r="AG99" s="42"/>
      <c r="AH99" s="175" t="s">
        <v>83</v>
      </c>
      <c r="AI99" s="181">
        <v>-25</v>
      </c>
      <c r="AJ99" s="182"/>
      <c r="AK99" s="182"/>
      <c r="AL99" s="183">
        <v>-40</v>
      </c>
      <c r="AM99" s="42"/>
      <c r="AN99" s="178" t="s">
        <v>83</v>
      </c>
      <c r="AO99" s="179">
        <v>-25</v>
      </c>
      <c r="AP99" s="179">
        <v>-65</v>
      </c>
      <c r="AQ99" s="179"/>
      <c r="AR99" s="180">
        <v>-40</v>
      </c>
      <c r="AT99" s="178" t="s">
        <v>83</v>
      </c>
      <c r="AU99" s="244">
        <f>VLOOKUP($AT99,[1]Scn1!Scn1_Q2_LR,MATCH(AU$6,[1]!Scn_CH,0),0)</f>
        <v>-25</v>
      </c>
      <c r="AV99" s="244">
        <f>VLOOKUP($AT99,[1]Scn1!Scn1_Q2_LR,MATCH(AV$6,[1]!Scn_CH,0),0)</f>
        <v>-65</v>
      </c>
      <c r="AW99" s="244">
        <f>VLOOKUP($AT99,[1]Scn1!Scn1_Q2_LR,MATCH(AW$6,[1]!Scn_CH,0),0)</f>
        <v>0</v>
      </c>
      <c r="AX99" s="180">
        <f>VLOOKUP($AT99,[1]Scn1!Scn1_Q2_LR,MATCH(AX$6,[1]!Scn_CH,0),0)</f>
        <v>-40</v>
      </c>
      <c r="AZ99" s="238" t="s">
        <v>83</v>
      </c>
      <c r="BA99" s="239"/>
      <c r="BB99" s="239"/>
      <c r="BC99" s="239"/>
      <c r="BD99" s="240"/>
      <c r="BF99" s="238" t="s">
        <v>83</v>
      </c>
      <c r="BG99" s="239"/>
      <c r="BH99" s="239"/>
      <c r="BI99" s="239"/>
      <c r="BJ99" s="240"/>
    </row>
    <row r="100" spans="4:62" x14ac:dyDescent="0.2">
      <c r="D100" s="178" t="s">
        <v>84</v>
      </c>
      <c r="E100" s="244">
        <f ca="1">IF(K100*Q100*E$112&lt;'Summary Results'!M$2,'Summary Results'!M$2/E$112,K100*Q100)</f>
        <v>-60</v>
      </c>
      <c r="F100" s="244">
        <f ca="1">IF(L100*R100*F$112&lt;'Summary Results'!N$2,'Summary Results'!N$2/F$112,L100*R100)</f>
        <v>-65</v>
      </c>
      <c r="G100" s="244">
        <f ca="1">IF(M100*S100*G$112&lt;'Summary Results'!O$2,'Summary Results'!O$2/G$112,M100*S100)</f>
        <v>0</v>
      </c>
      <c r="H100" s="180">
        <f ca="1">IF(N100*T100*H$112&lt;'Summary Results'!P$2,'Summary Results'!P$2/H$112,N100*T100)</f>
        <v>-60</v>
      </c>
      <c r="I100" s="42"/>
      <c r="J100" s="175" t="s">
        <v>84</v>
      </c>
      <c r="K100" s="176">
        <f t="shared" ca="1" si="7"/>
        <v>1</v>
      </c>
      <c r="L100" s="176">
        <f t="shared" ca="1" si="4"/>
        <v>1</v>
      </c>
      <c r="M100" s="176">
        <f t="shared" ca="1" si="5"/>
        <v>1</v>
      </c>
      <c r="N100" s="177">
        <f t="shared" ca="1" si="6"/>
        <v>1</v>
      </c>
      <c r="O100" s="42"/>
      <c r="P100" s="178" t="s">
        <v>84</v>
      </c>
      <c r="Q100" s="179">
        <f ca="1"/>
        <v>-60</v>
      </c>
      <c r="R100" s="179">
        <f ca="1"/>
        <v>-65</v>
      </c>
      <c r="S100" s="179">
        <f ca="1"/>
        <v>0</v>
      </c>
      <c r="T100" s="180">
        <f ca="1"/>
        <v>-60</v>
      </c>
      <c r="U100" s="42"/>
      <c r="V100" s="175" t="s">
        <v>84</v>
      </c>
      <c r="W100" s="181">
        <v>-60</v>
      </c>
      <c r="X100" s="182"/>
      <c r="Y100" s="182"/>
      <c r="Z100" s="183"/>
      <c r="AA100" s="42"/>
      <c r="AB100" s="178" t="s">
        <v>84</v>
      </c>
      <c r="AC100" s="179">
        <v>-60</v>
      </c>
      <c r="AD100" s="184"/>
      <c r="AE100" s="184"/>
      <c r="AF100" s="185"/>
      <c r="AG100" s="42"/>
      <c r="AH100" s="175" t="s">
        <v>84</v>
      </c>
      <c r="AI100" s="181">
        <v>-60</v>
      </c>
      <c r="AJ100" s="182"/>
      <c r="AK100" s="182"/>
      <c r="AL100" s="183">
        <v>-60</v>
      </c>
      <c r="AM100" s="42"/>
      <c r="AN100" s="178" t="s">
        <v>84</v>
      </c>
      <c r="AO100" s="179">
        <v>-60</v>
      </c>
      <c r="AP100" s="179">
        <v>-65</v>
      </c>
      <c r="AQ100" s="179"/>
      <c r="AR100" s="180">
        <v>-60</v>
      </c>
      <c r="AT100" s="178" t="s">
        <v>84</v>
      </c>
      <c r="AU100" s="244">
        <f>VLOOKUP($AT100,[1]Scn1!Scn1_Q2_LR,MATCH(AU$6,[1]!Scn_CH,0),0)</f>
        <v>-60</v>
      </c>
      <c r="AV100" s="244">
        <f>VLOOKUP($AT100,[1]Scn1!Scn1_Q2_LR,MATCH(AV$6,[1]!Scn_CH,0),0)</f>
        <v>-65</v>
      </c>
      <c r="AW100" s="244">
        <f>VLOOKUP($AT100,[1]Scn1!Scn1_Q2_LR,MATCH(AW$6,[1]!Scn_CH,0),0)</f>
        <v>0</v>
      </c>
      <c r="AX100" s="180">
        <f>VLOOKUP($AT100,[1]Scn1!Scn1_Q2_LR,MATCH(AX$6,[1]!Scn_CH,0),0)</f>
        <v>-60</v>
      </c>
      <c r="AZ100" s="238" t="s">
        <v>84</v>
      </c>
      <c r="BA100" s="239"/>
      <c r="BB100" s="239"/>
      <c r="BC100" s="239"/>
      <c r="BD100" s="240"/>
      <c r="BF100" s="238" t="s">
        <v>84</v>
      </c>
      <c r="BG100" s="239"/>
      <c r="BH100" s="239"/>
      <c r="BI100" s="239"/>
      <c r="BJ100" s="240"/>
    </row>
    <row r="101" spans="4:62" x14ac:dyDescent="0.2">
      <c r="D101" s="178" t="s">
        <v>85</v>
      </c>
      <c r="E101" s="244">
        <f ca="1">IF(K101*Q101*E$112&lt;'Summary Results'!M$2,'Summary Results'!M$2/E$112,K101*Q101)</f>
        <v>-50</v>
      </c>
      <c r="F101" s="244">
        <f ca="1">IF(L101*R101*F$112&lt;'Summary Results'!N$2,'Summary Results'!N$2/F$112,L101*R101)</f>
        <v>-65</v>
      </c>
      <c r="G101" s="244">
        <f ca="1">IF(M101*S101*G$112&lt;'Summary Results'!O$2,'Summary Results'!O$2/G$112,M101*S101)</f>
        <v>0</v>
      </c>
      <c r="H101" s="180">
        <f ca="1">IF(N101*T101*H$112&lt;'Summary Results'!P$2,'Summary Results'!P$2/H$112,N101*T101)</f>
        <v>-50</v>
      </c>
      <c r="I101" s="42"/>
      <c r="J101" s="175" t="s">
        <v>85</v>
      </c>
      <c r="K101" s="176">
        <f t="shared" ca="1" si="7"/>
        <v>1</v>
      </c>
      <c r="L101" s="176">
        <f t="shared" ca="1" si="4"/>
        <v>1</v>
      </c>
      <c r="M101" s="176">
        <f t="shared" ca="1" si="5"/>
        <v>1</v>
      </c>
      <c r="N101" s="177">
        <f t="shared" ca="1" si="6"/>
        <v>1</v>
      </c>
      <c r="O101" s="42"/>
      <c r="P101" s="178" t="s">
        <v>85</v>
      </c>
      <c r="Q101" s="179">
        <f ca="1"/>
        <v>-50</v>
      </c>
      <c r="R101" s="179">
        <f ca="1"/>
        <v>-65</v>
      </c>
      <c r="S101" s="179">
        <f ca="1"/>
        <v>0</v>
      </c>
      <c r="T101" s="180">
        <f ca="1"/>
        <v>-50</v>
      </c>
      <c r="U101" s="42"/>
      <c r="V101" s="175" t="s">
        <v>85</v>
      </c>
      <c r="W101" s="181"/>
      <c r="X101" s="182">
        <v>-65</v>
      </c>
      <c r="Y101" s="182"/>
      <c r="Z101" s="183"/>
      <c r="AA101" s="42"/>
      <c r="AB101" s="178" t="s">
        <v>85</v>
      </c>
      <c r="AC101" s="179">
        <v>-50</v>
      </c>
      <c r="AD101" s="184">
        <v>-65</v>
      </c>
      <c r="AE101" s="184"/>
      <c r="AF101" s="185"/>
      <c r="AG101" s="42"/>
      <c r="AH101" s="175" t="s">
        <v>85</v>
      </c>
      <c r="AI101" s="181">
        <v>-50</v>
      </c>
      <c r="AJ101" s="182">
        <v>-65</v>
      </c>
      <c r="AK101" s="182"/>
      <c r="AL101" s="183">
        <v>-50</v>
      </c>
      <c r="AM101" s="42"/>
      <c r="AN101" s="178" t="s">
        <v>85</v>
      </c>
      <c r="AO101" s="179">
        <v>-50</v>
      </c>
      <c r="AP101" s="179">
        <v>-65</v>
      </c>
      <c r="AQ101" s="179"/>
      <c r="AR101" s="180">
        <v>-50</v>
      </c>
      <c r="AT101" s="178" t="s">
        <v>85</v>
      </c>
      <c r="AU101" s="244">
        <f>VLOOKUP($AT101,[1]Scn1!Scn1_Q2_LR,MATCH(AU$6,[1]!Scn_CH,0),0)</f>
        <v>-50</v>
      </c>
      <c r="AV101" s="244">
        <f>VLOOKUP($AT101,[1]Scn1!Scn1_Q2_LR,MATCH(AV$6,[1]!Scn_CH,0),0)</f>
        <v>-65</v>
      </c>
      <c r="AW101" s="244">
        <f>VLOOKUP($AT101,[1]Scn1!Scn1_Q2_LR,MATCH(AW$6,[1]!Scn_CH,0),0)</f>
        <v>0</v>
      </c>
      <c r="AX101" s="180">
        <f>VLOOKUP($AT101,[1]Scn1!Scn1_Q2_LR,MATCH(AX$6,[1]!Scn_CH,0),0)</f>
        <v>-50</v>
      </c>
      <c r="AZ101" s="238" t="s">
        <v>85</v>
      </c>
      <c r="BA101" s="239"/>
      <c r="BB101" s="239"/>
      <c r="BC101" s="239"/>
      <c r="BD101" s="240"/>
      <c r="BF101" s="238" t="s">
        <v>85</v>
      </c>
      <c r="BG101" s="239"/>
      <c r="BH101" s="239"/>
      <c r="BI101" s="239"/>
      <c r="BJ101" s="240"/>
    </row>
    <row r="102" spans="4:62" x14ac:dyDescent="0.2">
      <c r="D102" s="178" t="s">
        <v>476</v>
      </c>
      <c r="E102" s="244">
        <f ca="1">IF(K102*Q102*E$112&lt;'Summary Results'!M$2,'Summary Results'!M$2/E$112,K102*Q102)</f>
        <v>-25</v>
      </c>
      <c r="F102" s="244">
        <f ca="1">IF(L102*R102*F$112&lt;'Summary Results'!N$2,'Summary Results'!N$2/F$112,L102*R102)</f>
        <v>-65</v>
      </c>
      <c r="G102" s="244">
        <f ca="1">IF(M102*S102*G$112&lt;'Summary Results'!O$2,'Summary Results'!O$2/G$112,M102*S102)</f>
        <v>0</v>
      </c>
      <c r="H102" s="180">
        <f ca="1">IF(N102*T102*H$112&lt;'Summary Results'!P$2,'Summary Results'!P$2/H$112,N102*T102)</f>
        <v>-40</v>
      </c>
      <c r="I102" s="42"/>
      <c r="J102" s="175" t="s">
        <v>476</v>
      </c>
      <c r="K102" s="176">
        <f t="shared" ca="1" si="7"/>
        <v>1</v>
      </c>
      <c r="L102" s="176">
        <f t="shared" ca="1" si="4"/>
        <v>1</v>
      </c>
      <c r="M102" s="176">
        <f t="shared" ca="1" si="5"/>
        <v>1</v>
      </c>
      <c r="N102" s="177">
        <f t="shared" ca="1" si="6"/>
        <v>1</v>
      </c>
      <c r="O102" s="42"/>
      <c r="P102" s="178" t="s">
        <v>476</v>
      </c>
      <c r="Q102" s="179">
        <f ca="1"/>
        <v>-25</v>
      </c>
      <c r="R102" s="179">
        <f ca="1"/>
        <v>-65</v>
      </c>
      <c r="S102" s="179">
        <f ca="1"/>
        <v>0</v>
      </c>
      <c r="T102" s="180">
        <f ca="1"/>
        <v>-40</v>
      </c>
      <c r="U102" s="42"/>
      <c r="V102" s="175" t="s">
        <v>476</v>
      </c>
      <c r="W102" s="181">
        <v>-25</v>
      </c>
      <c r="X102" s="182"/>
      <c r="Y102" s="182"/>
      <c r="Z102" s="183"/>
      <c r="AA102" s="42"/>
      <c r="AB102" s="178" t="s">
        <v>476</v>
      </c>
      <c r="AC102" s="179">
        <v>-25</v>
      </c>
      <c r="AD102" s="184"/>
      <c r="AE102" s="184"/>
      <c r="AF102" s="185"/>
      <c r="AG102" s="42"/>
      <c r="AH102" s="175" t="s">
        <v>476</v>
      </c>
      <c r="AI102" s="181">
        <v>-25</v>
      </c>
      <c r="AJ102" s="182"/>
      <c r="AK102" s="182"/>
      <c r="AL102" s="183">
        <v>-40</v>
      </c>
      <c r="AM102" s="42"/>
      <c r="AN102" s="178" t="s">
        <v>476</v>
      </c>
      <c r="AO102" s="179">
        <v>-25</v>
      </c>
      <c r="AP102" s="179">
        <v>-65</v>
      </c>
      <c r="AQ102" s="179"/>
      <c r="AR102" s="180">
        <v>-40</v>
      </c>
      <c r="AT102" s="178" t="s">
        <v>476</v>
      </c>
      <c r="AU102" s="244">
        <f>VLOOKUP($AT102,[1]Scn1!Scn1_Q2_LR,MATCH(AU$6,[1]!Scn_CH,0),0)</f>
        <v>-25</v>
      </c>
      <c r="AV102" s="244">
        <f>VLOOKUP($AT102,[1]Scn1!Scn1_Q2_LR,MATCH(AV$6,[1]!Scn_CH,0),0)</f>
        <v>-65</v>
      </c>
      <c r="AW102" s="244">
        <f>VLOOKUP($AT102,[1]Scn1!Scn1_Q2_LR,MATCH(AW$6,[1]!Scn_CH,0),0)</f>
        <v>0</v>
      </c>
      <c r="AX102" s="180">
        <f>VLOOKUP($AT102,[1]Scn1!Scn1_Q2_LR,MATCH(AX$6,[1]!Scn_CH,0),0)</f>
        <v>-40</v>
      </c>
      <c r="AZ102" s="238" t="s">
        <v>476</v>
      </c>
      <c r="BA102" s="239"/>
      <c r="BB102" s="239"/>
      <c r="BC102" s="239"/>
      <c r="BD102" s="240"/>
      <c r="BF102" s="238" t="s">
        <v>476</v>
      </c>
      <c r="BG102" s="239"/>
      <c r="BH102" s="239"/>
      <c r="BI102" s="239"/>
      <c r="BJ102" s="240"/>
    </row>
    <row r="103" spans="4:62" x14ac:dyDescent="0.2">
      <c r="D103" s="178" t="s">
        <v>86</v>
      </c>
      <c r="E103" s="244">
        <f ca="1">IF(K103*Q103*E$112&lt;'Summary Results'!M$2,'Summary Results'!M$2/E$112,K103*Q103)</f>
        <v>-10</v>
      </c>
      <c r="F103" s="244">
        <f ca="1">IF(L103*R103*F$112&lt;'Summary Results'!N$2,'Summary Results'!N$2/F$112,L103*R103)</f>
        <v>-65</v>
      </c>
      <c r="G103" s="244">
        <f ca="1">IF(M103*S103*G$112&lt;'Summary Results'!O$2,'Summary Results'!O$2/G$112,M103*S103)</f>
        <v>0</v>
      </c>
      <c r="H103" s="180">
        <f ca="1">IF(N103*T103*H$112&lt;'Summary Results'!P$2,'Summary Results'!P$2/H$112,N103*T103)</f>
        <v>-40</v>
      </c>
      <c r="I103" s="42"/>
      <c r="J103" s="175" t="s">
        <v>86</v>
      </c>
      <c r="K103" s="176">
        <f t="shared" ca="1" si="7"/>
        <v>1</v>
      </c>
      <c r="L103" s="176">
        <f t="shared" ca="1" si="4"/>
        <v>1</v>
      </c>
      <c r="M103" s="176">
        <f t="shared" ca="1" si="5"/>
        <v>1</v>
      </c>
      <c r="N103" s="177">
        <f t="shared" ca="1" si="6"/>
        <v>1</v>
      </c>
      <c r="O103" s="42"/>
      <c r="P103" s="178" t="s">
        <v>86</v>
      </c>
      <c r="Q103" s="179">
        <f ca="1"/>
        <v>-10</v>
      </c>
      <c r="R103" s="179">
        <f ca="1"/>
        <v>-65</v>
      </c>
      <c r="S103" s="179">
        <f ca="1"/>
        <v>0</v>
      </c>
      <c r="T103" s="180">
        <f ca="1"/>
        <v>-40</v>
      </c>
      <c r="U103" s="42"/>
      <c r="V103" s="175" t="s">
        <v>86</v>
      </c>
      <c r="W103" s="181">
        <v>-5</v>
      </c>
      <c r="X103" s="182"/>
      <c r="Y103" s="182"/>
      <c r="Z103" s="183">
        <v>-40</v>
      </c>
      <c r="AA103" s="42"/>
      <c r="AB103" s="178" t="s">
        <v>86</v>
      </c>
      <c r="AC103" s="179">
        <v>-10</v>
      </c>
      <c r="AD103" s="184"/>
      <c r="AE103" s="184"/>
      <c r="AF103" s="185">
        <v>-40</v>
      </c>
      <c r="AG103" s="42"/>
      <c r="AH103" s="175" t="s">
        <v>86</v>
      </c>
      <c r="AI103" s="181">
        <v>-10</v>
      </c>
      <c r="AJ103" s="182"/>
      <c r="AK103" s="182"/>
      <c r="AL103" s="183">
        <v>-40</v>
      </c>
      <c r="AM103" s="42"/>
      <c r="AN103" s="178" t="s">
        <v>86</v>
      </c>
      <c r="AO103" s="179">
        <v>-10</v>
      </c>
      <c r="AP103" s="179">
        <v>-65</v>
      </c>
      <c r="AQ103" s="179"/>
      <c r="AR103" s="180">
        <v>-40</v>
      </c>
      <c r="AT103" s="178" t="s">
        <v>86</v>
      </c>
      <c r="AU103" s="244">
        <f>VLOOKUP($AT103,[1]Scn1!Scn1_Q2_LR,MATCH(AU$6,[1]!Scn_CH,0),0)</f>
        <v>-10</v>
      </c>
      <c r="AV103" s="244">
        <f>VLOOKUP($AT103,[1]Scn1!Scn1_Q2_LR,MATCH(AV$6,[1]!Scn_CH,0),0)</f>
        <v>-65</v>
      </c>
      <c r="AW103" s="244">
        <f>VLOOKUP($AT103,[1]Scn1!Scn1_Q2_LR,MATCH(AW$6,[1]!Scn_CH,0),0)</f>
        <v>0</v>
      </c>
      <c r="AX103" s="180">
        <f>VLOOKUP($AT103,[1]Scn1!Scn1_Q2_LR,MATCH(AX$6,[1]!Scn_CH,0),0)</f>
        <v>-40</v>
      </c>
      <c r="AZ103" s="238" t="s">
        <v>86</v>
      </c>
      <c r="BA103" s="239"/>
      <c r="BB103" s="239"/>
      <c r="BC103" s="239"/>
      <c r="BD103" s="240"/>
      <c r="BF103" s="238" t="s">
        <v>86</v>
      </c>
      <c r="BG103" s="239"/>
      <c r="BH103" s="239"/>
      <c r="BI103" s="239"/>
      <c r="BJ103" s="240"/>
    </row>
    <row r="104" spans="4:62" x14ac:dyDescent="0.2">
      <c r="D104" s="178" t="s">
        <v>477</v>
      </c>
      <c r="E104" s="244">
        <f ca="1">IF(K104*Q104*E$112&lt;'Summary Results'!M$2,'Summary Results'!M$2/E$112,K104*Q104)</f>
        <v>10</v>
      </c>
      <c r="F104" s="244">
        <f ca="1">IF(L104*R104*F$112&lt;'Summary Results'!N$2,'Summary Results'!N$2/F$112,L104*R104)</f>
        <v>-65</v>
      </c>
      <c r="G104" s="244">
        <f ca="1">IF(M104*S104*G$112&lt;'Summary Results'!O$2,'Summary Results'!O$2/G$112,M104*S104)</f>
        <v>0</v>
      </c>
      <c r="H104" s="180">
        <f ca="1">IF(N104*T104*H$112&lt;'Summary Results'!P$2,'Summary Results'!P$2/H$112,N104*T104)</f>
        <v>-40</v>
      </c>
      <c r="I104" s="42"/>
      <c r="J104" s="175" t="s">
        <v>477</v>
      </c>
      <c r="K104" s="176">
        <f t="shared" ca="1" si="7"/>
        <v>2</v>
      </c>
      <c r="L104" s="176">
        <f t="shared" ca="1" si="4"/>
        <v>1</v>
      </c>
      <c r="M104" s="176">
        <f t="shared" ca="1" si="5"/>
        <v>1</v>
      </c>
      <c r="N104" s="177">
        <f t="shared" ca="1" si="6"/>
        <v>1</v>
      </c>
      <c r="O104" s="42"/>
      <c r="P104" s="178" t="s">
        <v>477</v>
      </c>
      <c r="Q104" s="179">
        <f ca="1"/>
        <v>5</v>
      </c>
      <c r="R104" s="179">
        <f ca="1"/>
        <v>-65</v>
      </c>
      <c r="S104" s="179">
        <f ca="1"/>
        <v>0</v>
      </c>
      <c r="T104" s="180">
        <f ca="1"/>
        <v>-40</v>
      </c>
      <c r="U104" s="42"/>
      <c r="V104" s="175" t="s">
        <v>477</v>
      </c>
      <c r="W104" s="181">
        <v>5</v>
      </c>
      <c r="X104" s="182"/>
      <c r="Y104" s="182"/>
      <c r="Z104" s="183"/>
      <c r="AA104" s="42"/>
      <c r="AB104" s="178" t="s">
        <v>477</v>
      </c>
      <c r="AC104" s="179">
        <v>5</v>
      </c>
      <c r="AD104" s="184"/>
      <c r="AE104" s="184"/>
      <c r="AF104" s="185"/>
      <c r="AG104" s="42"/>
      <c r="AH104" s="175" t="s">
        <v>477</v>
      </c>
      <c r="AI104" s="181">
        <v>5</v>
      </c>
      <c r="AJ104" s="182"/>
      <c r="AK104" s="182"/>
      <c r="AL104" s="183">
        <v>-40</v>
      </c>
      <c r="AM104" s="42"/>
      <c r="AN104" s="178" t="s">
        <v>477</v>
      </c>
      <c r="AO104" s="179">
        <v>5</v>
      </c>
      <c r="AP104" s="179">
        <v>-65</v>
      </c>
      <c r="AQ104" s="179"/>
      <c r="AR104" s="180">
        <v>-40</v>
      </c>
      <c r="AT104" s="178" t="s">
        <v>477</v>
      </c>
      <c r="AU104" s="244">
        <f>VLOOKUP($AT104,[1]Scn1!Scn1_Q2_LR,MATCH(AU$6,[1]!Scn_CH,0),0)</f>
        <v>5</v>
      </c>
      <c r="AV104" s="244">
        <f>VLOOKUP($AT104,[1]Scn1!Scn1_Q2_LR,MATCH(AV$6,[1]!Scn_CH,0),0)</f>
        <v>-65</v>
      </c>
      <c r="AW104" s="244">
        <f>VLOOKUP($AT104,[1]Scn1!Scn1_Q2_LR,MATCH(AW$6,[1]!Scn_CH,0),0)</f>
        <v>0</v>
      </c>
      <c r="AX104" s="180">
        <f>VLOOKUP($AT104,[1]Scn1!Scn1_Q2_LR,MATCH(AX$6,[1]!Scn_CH,0),0)</f>
        <v>-40</v>
      </c>
      <c r="AZ104" s="238" t="s">
        <v>477</v>
      </c>
      <c r="BA104" s="239"/>
      <c r="BB104" s="239"/>
      <c r="BC104" s="239"/>
      <c r="BD104" s="240"/>
      <c r="BF104" s="238" t="s">
        <v>477</v>
      </c>
      <c r="BG104" s="239"/>
      <c r="BH104" s="239"/>
      <c r="BI104" s="239"/>
      <c r="BJ104" s="240"/>
    </row>
    <row r="105" spans="4:62" x14ac:dyDescent="0.2">
      <c r="D105" s="178" t="s">
        <v>478</v>
      </c>
      <c r="E105" s="244">
        <f ca="1">IF(K105*Q105*E$112&lt;'Summary Results'!M$2,'Summary Results'!M$2/E$112,K105*Q105)</f>
        <v>-25</v>
      </c>
      <c r="F105" s="244">
        <f ca="1">IF(L105*R105*F$112&lt;'Summary Results'!N$2,'Summary Results'!N$2/F$112,L105*R105)</f>
        <v>-65</v>
      </c>
      <c r="G105" s="244">
        <f ca="1">IF(M105*S105*G$112&lt;'Summary Results'!O$2,'Summary Results'!O$2/G$112,M105*S105)</f>
        <v>0</v>
      </c>
      <c r="H105" s="180">
        <f ca="1">IF(N105*T105*H$112&lt;'Summary Results'!P$2,'Summary Results'!P$2/H$112,N105*T105)</f>
        <v>-40</v>
      </c>
      <c r="I105" s="42"/>
      <c r="J105" s="175" t="s">
        <v>478</v>
      </c>
      <c r="K105" s="176">
        <f t="shared" ca="1" si="7"/>
        <v>1</v>
      </c>
      <c r="L105" s="176">
        <f t="shared" ca="1" si="4"/>
        <v>1</v>
      </c>
      <c r="M105" s="176">
        <f t="shared" ca="1" si="5"/>
        <v>1</v>
      </c>
      <c r="N105" s="177">
        <f t="shared" ca="1" si="6"/>
        <v>1</v>
      </c>
      <c r="O105" s="42"/>
      <c r="P105" s="178" t="s">
        <v>478</v>
      </c>
      <c r="Q105" s="179">
        <f ca="1"/>
        <v>-25</v>
      </c>
      <c r="R105" s="179">
        <f ca="1"/>
        <v>-65</v>
      </c>
      <c r="S105" s="179">
        <f ca="1"/>
        <v>0</v>
      </c>
      <c r="T105" s="180">
        <f ca="1"/>
        <v>-40</v>
      </c>
      <c r="U105" s="42"/>
      <c r="V105" s="175" t="s">
        <v>478</v>
      </c>
      <c r="W105" s="181">
        <v>-25</v>
      </c>
      <c r="X105" s="182"/>
      <c r="Y105" s="182"/>
      <c r="Z105" s="183"/>
      <c r="AA105" s="42"/>
      <c r="AB105" s="178" t="s">
        <v>478</v>
      </c>
      <c r="AC105" s="179">
        <v>-25</v>
      </c>
      <c r="AD105" s="184"/>
      <c r="AE105" s="184"/>
      <c r="AF105" s="185"/>
      <c r="AG105" s="42"/>
      <c r="AH105" s="175" t="s">
        <v>478</v>
      </c>
      <c r="AI105" s="181">
        <v>-25</v>
      </c>
      <c r="AJ105" s="182"/>
      <c r="AK105" s="182"/>
      <c r="AL105" s="183">
        <v>-40</v>
      </c>
      <c r="AM105" s="42"/>
      <c r="AN105" s="178" t="s">
        <v>478</v>
      </c>
      <c r="AO105" s="179">
        <v>-25</v>
      </c>
      <c r="AP105" s="179">
        <v>-65</v>
      </c>
      <c r="AQ105" s="179"/>
      <c r="AR105" s="180">
        <v>-40</v>
      </c>
      <c r="AT105" s="178" t="s">
        <v>478</v>
      </c>
      <c r="AU105" s="244">
        <f>VLOOKUP($AT105,[1]Scn1!Scn1_Q2_LR,MATCH(AU$6,[1]!Scn_CH,0),0)</f>
        <v>-25</v>
      </c>
      <c r="AV105" s="244">
        <f>VLOOKUP($AT105,[1]Scn1!Scn1_Q2_LR,MATCH(AV$6,[1]!Scn_CH,0),0)</f>
        <v>-65</v>
      </c>
      <c r="AW105" s="244">
        <f>VLOOKUP($AT105,[1]Scn1!Scn1_Q2_LR,MATCH(AW$6,[1]!Scn_CH,0),0)</f>
        <v>0</v>
      </c>
      <c r="AX105" s="180">
        <f>VLOOKUP($AT105,[1]Scn1!Scn1_Q2_LR,MATCH(AX$6,[1]!Scn_CH,0),0)</f>
        <v>-40</v>
      </c>
      <c r="AZ105" s="238" t="s">
        <v>478</v>
      </c>
      <c r="BA105" s="239"/>
      <c r="BB105" s="239"/>
      <c r="BC105" s="239"/>
      <c r="BD105" s="240"/>
      <c r="BF105" s="238" t="s">
        <v>478</v>
      </c>
      <c r="BG105" s="239"/>
      <c r="BH105" s="239"/>
      <c r="BI105" s="239"/>
      <c r="BJ105" s="240"/>
    </row>
    <row r="106" spans="4:62" x14ac:dyDescent="0.2">
      <c r="D106" s="178" t="s">
        <v>479</v>
      </c>
      <c r="E106" s="244">
        <f ca="1">IF(K106*Q106*E$112&lt;'Summary Results'!M$2,'Summary Results'!M$2/E$112,K106*Q106)</f>
        <v>-25</v>
      </c>
      <c r="F106" s="244">
        <f ca="1">IF(L106*R106*F$112&lt;'Summary Results'!N$2,'Summary Results'!N$2/F$112,L106*R106)</f>
        <v>-65</v>
      </c>
      <c r="G106" s="244">
        <f ca="1">IF(M106*S106*G$112&lt;'Summary Results'!O$2,'Summary Results'!O$2/G$112,M106*S106)</f>
        <v>0</v>
      </c>
      <c r="H106" s="180">
        <f ca="1">IF(N106*T106*H$112&lt;'Summary Results'!P$2,'Summary Results'!P$2/H$112,N106*T106)</f>
        <v>-40</v>
      </c>
      <c r="I106" s="42"/>
      <c r="J106" s="175" t="s">
        <v>479</v>
      </c>
      <c r="K106" s="176">
        <f t="shared" ca="1" si="7"/>
        <v>1</v>
      </c>
      <c r="L106" s="176">
        <f t="shared" ca="1" si="4"/>
        <v>1</v>
      </c>
      <c r="M106" s="176">
        <f t="shared" ca="1" si="5"/>
        <v>1</v>
      </c>
      <c r="N106" s="177">
        <f t="shared" ca="1" si="6"/>
        <v>1</v>
      </c>
      <c r="O106" s="42"/>
      <c r="P106" s="178" t="s">
        <v>479</v>
      </c>
      <c r="Q106" s="179">
        <f ca="1"/>
        <v>-25</v>
      </c>
      <c r="R106" s="179">
        <f ca="1"/>
        <v>-65</v>
      </c>
      <c r="S106" s="179">
        <f ca="1"/>
        <v>0</v>
      </c>
      <c r="T106" s="180">
        <f ca="1"/>
        <v>-40</v>
      </c>
      <c r="U106" s="42"/>
      <c r="V106" s="175" t="s">
        <v>479</v>
      </c>
      <c r="W106" s="181"/>
      <c r="X106" s="182"/>
      <c r="Y106" s="182"/>
      <c r="Z106" s="183">
        <v>-40</v>
      </c>
      <c r="AA106" s="42"/>
      <c r="AB106" s="178" t="s">
        <v>479</v>
      </c>
      <c r="AC106" s="179">
        <v>-25</v>
      </c>
      <c r="AD106" s="184"/>
      <c r="AE106" s="184"/>
      <c r="AF106" s="185">
        <v>-40</v>
      </c>
      <c r="AG106" s="42"/>
      <c r="AH106" s="175" t="s">
        <v>479</v>
      </c>
      <c r="AI106" s="181">
        <v>-25</v>
      </c>
      <c r="AJ106" s="182"/>
      <c r="AK106" s="182"/>
      <c r="AL106" s="183">
        <v>-40</v>
      </c>
      <c r="AM106" s="42"/>
      <c r="AN106" s="178" t="s">
        <v>479</v>
      </c>
      <c r="AO106" s="179">
        <v>-25</v>
      </c>
      <c r="AP106" s="179">
        <v>-65</v>
      </c>
      <c r="AQ106" s="179"/>
      <c r="AR106" s="180">
        <v>-40</v>
      </c>
      <c r="AT106" s="178" t="s">
        <v>479</v>
      </c>
      <c r="AU106" s="244">
        <f>VLOOKUP($AT106,[1]Scn1!Scn1_Q2_LR,MATCH(AU$6,[1]!Scn_CH,0),0)</f>
        <v>-25</v>
      </c>
      <c r="AV106" s="244">
        <f>VLOOKUP($AT106,[1]Scn1!Scn1_Q2_LR,MATCH(AV$6,[1]!Scn_CH,0),0)</f>
        <v>-65</v>
      </c>
      <c r="AW106" s="244">
        <f>VLOOKUP($AT106,[1]Scn1!Scn1_Q2_LR,MATCH(AW$6,[1]!Scn_CH,0),0)</f>
        <v>0</v>
      </c>
      <c r="AX106" s="180">
        <f>VLOOKUP($AT106,[1]Scn1!Scn1_Q2_LR,MATCH(AX$6,[1]!Scn_CH,0),0)</f>
        <v>-40</v>
      </c>
      <c r="AZ106" s="238" t="s">
        <v>479</v>
      </c>
      <c r="BA106" s="239"/>
      <c r="BB106" s="239"/>
      <c r="BC106" s="239"/>
      <c r="BD106" s="240"/>
      <c r="BF106" s="238" t="s">
        <v>479</v>
      </c>
      <c r="BG106" s="239"/>
      <c r="BH106" s="239"/>
      <c r="BI106" s="239"/>
      <c r="BJ106" s="240"/>
    </row>
    <row r="107" spans="4:62" x14ac:dyDescent="0.2">
      <c r="D107" s="178" t="s">
        <v>87</v>
      </c>
      <c r="E107" s="244">
        <f ca="1">IF(K107*Q107*E$112&lt;'Summary Results'!M$2,'Summary Results'!M$2/E$112,K107*Q107)</f>
        <v>0</v>
      </c>
      <c r="F107" s="244">
        <f ca="1">IF(L107*R107*F$112&lt;'Summary Results'!N$2,'Summary Results'!N$2/F$112,L107*R107)</f>
        <v>-65</v>
      </c>
      <c r="G107" s="244">
        <f ca="1">IF(M107*S107*G$112&lt;'Summary Results'!O$2,'Summary Results'!O$2/G$112,M107*S107)</f>
        <v>0</v>
      </c>
      <c r="H107" s="180">
        <f ca="1">IF(N107*T107*H$112&lt;'Summary Results'!P$2,'Summary Results'!P$2/H$112,N107*T107)</f>
        <v>-40</v>
      </c>
      <c r="I107" s="42"/>
      <c r="J107" s="175" t="s">
        <v>87</v>
      </c>
      <c r="K107" s="176">
        <f t="shared" ca="1" si="7"/>
        <v>1</v>
      </c>
      <c r="L107" s="176">
        <f t="shared" ca="1" si="4"/>
        <v>1</v>
      </c>
      <c r="M107" s="176">
        <f t="shared" ca="1" si="5"/>
        <v>1</v>
      </c>
      <c r="N107" s="177">
        <f t="shared" ca="1" si="6"/>
        <v>1</v>
      </c>
      <c r="O107" s="42"/>
      <c r="P107" s="178" t="s">
        <v>87</v>
      </c>
      <c r="Q107" s="179">
        <f ca="1"/>
        <v>0</v>
      </c>
      <c r="R107" s="179">
        <f ca="1"/>
        <v>-65</v>
      </c>
      <c r="S107" s="179">
        <f ca="1"/>
        <v>0</v>
      </c>
      <c r="T107" s="180">
        <f ca="1"/>
        <v>-40</v>
      </c>
      <c r="U107" s="42"/>
      <c r="V107" s="175" t="s">
        <v>87</v>
      </c>
      <c r="W107" s="181"/>
      <c r="X107" s="182"/>
      <c r="Y107" s="182"/>
      <c r="Z107" s="183"/>
      <c r="AA107" s="42"/>
      <c r="AB107" s="178" t="s">
        <v>87</v>
      </c>
      <c r="AC107" s="179"/>
      <c r="AD107" s="184"/>
      <c r="AE107" s="184"/>
      <c r="AF107" s="185"/>
      <c r="AG107" s="42"/>
      <c r="AH107" s="175" t="s">
        <v>87</v>
      </c>
      <c r="AI107" s="181"/>
      <c r="AJ107" s="182"/>
      <c r="AK107" s="182"/>
      <c r="AL107" s="183">
        <v>-40</v>
      </c>
      <c r="AM107" s="42"/>
      <c r="AN107" s="178" t="s">
        <v>87</v>
      </c>
      <c r="AO107" s="179"/>
      <c r="AP107" s="179">
        <v>-65</v>
      </c>
      <c r="AQ107" s="179"/>
      <c r="AR107" s="180">
        <v>-40</v>
      </c>
      <c r="AT107" s="178" t="s">
        <v>87</v>
      </c>
      <c r="AU107" s="244">
        <f>VLOOKUP($AT107,[1]Scn1!Scn1_Q2_LR,MATCH(AU$6,[1]!Scn_CH,0),0)</f>
        <v>0</v>
      </c>
      <c r="AV107" s="244">
        <f>VLOOKUP($AT107,[1]Scn1!Scn1_Q2_LR,MATCH(AV$6,[1]!Scn_CH,0),0)</f>
        <v>-65</v>
      </c>
      <c r="AW107" s="244">
        <f>VLOOKUP($AT107,[1]Scn1!Scn1_Q2_LR,MATCH(AW$6,[1]!Scn_CH,0),0)</f>
        <v>0</v>
      </c>
      <c r="AX107" s="180">
        <f>VLOOKUP($AT107,[1]Scn1!Scn1_Q2_LR,MATCH(AX$6,[1]!Scn_CH,0),0)</f>
        <v>-40</v>
      </c>
      <c r="AZ107" s="238" t="s">
        <v>87</v>
      </c>
      <c r="BA107" s="239"/>
      <c r="BB107" s="239"/>
      <c r="BC107" s="239"/>
      <c r="BD107" s="240"/>
      <c r="BF107" s="238" t="s">
        <v>87</v>
      </c>
      <c r="BG107" s="239"/>
      <c r="BH107" s="239"/>
      <c r="BI107" s="239"/>
      <c r="BJ107" s="240"/>
    </row>
    <row r="108" spans="4:62" x14ac:dyDescent="0.2">
      <c r="D108" s="178" t="s">
        <v>88</v>
      </c>
      <c r="E108" s="244">
        <f ca="1">IF(K108*Q108*E$112&lt;'Summary Results'!M$2,'Summary Results'!M$2/E$112,K108*Q108)</f>
        <v>-50</v>
      </c>
      <c r="F108" s="244">
        <f ca="1">IF(L108*R108*F$112&lt;'Summary Results'!N$2,'Summary Results'!N$2/F$112,L108*R108)</f>
        <v>-65</v>
      </c>
      <c r="G108" s="244">
        <f ca="1">IF(M108*S108*G$112&lt;'Summary Results'!O$2,'Summary Results'!O$2/G$112,M108*S108)</f>
        <v>0</v>
      </c>
      <c r="H108" s="180">
        <f ca="1">IF(N108*T108*H$112&lt;'Summary Results'!P$2,'Summary Results'!P$2/H$112,N108*T108)</f>
        <v>-50</v>
      </c>
      <c r="I108" s="42"/>
      <c r="J108" s="175" t="s">
        <v>88</v>
      </c>
      <c r="K108" s="176">
        <f t="shared" ca="1" si="7"/>
        <v>1</v>
      </c>
      <c r="L108" s="176">
        <f t="shared" ca="1" si="4"/>
        <v>1</v>
      </c>
      <c r="M108" s="176">
        <f t="shared" ca="1" si="5"/>
        <v>1</v>
      </c>
      <c r="N108" s="177">
        <f t="shared" ca="1" si="6"/>
        <v>1</v>
      </c>
      <c r="O108" s="42"/>
      <c r="P108" s="178" t="s">
        <v>88</v>
      </c>
      <c r="Q108" s="179">
        <f ca="1"/>
        <v>-50</v>
      </c>
      <c r="R108" s="179">
        <f ca="1"/>
        <v>-65</v>
      </c>
      <c r="S108" s="179">
        <f ca="1"/>
        <v>0</v>
      </c>
      <c r="T108" s="180">
        <f ca="1"/>
        <v>-50</v>
      </c>
      <c r="U108" s="42"/>
      <c r="V108" s="175" t="s">
        <v>88</v>
      </c>
      <c r="W108" s="181">
        <v>-50</v>
      </c>
      <c r="X108" s="182"/>
      <c r="Y108" s="182"/>
      <c r="Z108" s="183"/>
      <c r="AA108" s="42"/>
      <c r="AB108" s="178" t="s">
        <v>88</v>
      </c>
      <c r="AC108" s="179">
        <v>-50</v>
      </c>
      <c r="AD108" s="184"/>
      <c r="AE108" s="184"/>
      <c r="AF108" s="185"/>
      <c r="AG108" s="42"/>
      <c r="AH108" s="175" t="s">
        <v>88</v>
      </c>
      <c r="AI108" s="181">
        <v>-50</v>
      </c>
      <c r="AJ108" s="182"/>
      <c r="AK108" s="182"/>
      <c r="AL108" s="183">
        <v>-50</v>
      </c>
      <c r="AM108" s="42"/>
      <c r="AN108" s="178" t="s">
        <v>88</v>
      </c>
      <c r="AO108" s="179">
        <v>-50</v>
      </c>
      <c r="AP108" s="179">
        <v>-65</v>
      </c>
      <c r="AQ108" s="179"/>
      <c r="AR108" s="180">
        <v>-50</v>
      </c>
      <c r="AT108" s="178" t="s">
        <v>88</v>
      </c>
      <c r="AU108" s="244">
        <f>VLOOKUP($AT108,[1]Scn1!Scn1_Q2_LR,MATCH(AU$6,[1]!Scn_CH,0),0)</f>
        <v>-50</v>
      </c>
      <c r="AV108" s="244">
        <f>VLOOKUP($AT108,[1]Scn1!Scn1_Q2_LR,MATCH(AV$6,[1]!Scn_CH,0),0)</f>
        <v>-65</v>
      </c>
      <c r="AW108" s="244">
        <f>VLOOKUP($AT108,[1]Scn1!Scn1_Q2_LR,MATCH(AW$6,[1]!Scn_CH,0),0)</f>
        <v>0</v>
      </c>
      <c r="AX108" s="180">
        <f>VLOOKUP($AT108,[1]Scn1!Scn1_Q2_LR,MATCH(AX$6,[1]!Scn_CH,0),0)</f>
        <v>-50</v>
      </c>
      <c r="AZ108" s="238" t="s">
        <v>88</v>
      </c>
      <c r="BA108" s="239"/>
      <c r="BB108" s="239"/>
      <c r="BC108" s="239"/>
      <c r="BD108" s="240"/>
      <c r="BF108" s="238" t="s">
        <v>88</v>
      </c>
      <c r="BG108" s="239"/>
      <c r="BH108" s="239"/>
      <c r="BI108" s="239"/>
      <c r="BJ108" s="240"/>
    </row>
    <row r="109" spans="4:62" x14ac:dyDescent="0.2">
      <c r="D109" s="178" t="s">
        <v>89</v>
      </c>
      <c r="E109" s="244">
        <f ca="1">IF(K109*Q109*E$112&lt;'Summary Results'!M$2,'Summary Results'!M$2/E$112,K109*Q109)</f>
        <v>30</v>
      </c>
      <c r="F109" s="244">
        <f ca="1">IF(L109*R109*F$112&lt;'Summary Results'!N$2,'Summary Results'!N$2/F$112,L109*R109)</f>
        <v>-65</v>
      </c>
      <c r="G109" s="244">
        <f ca="1">IF(M109*S109*G$112&lt;'Summary Results'!O$2,'Summary Results'!O$2/G$112,M109*S109)</f>
        <v>0</v>
      </c>
      <c r="H109" s="180">
        <f ca="1">IF(N109*T109*H$112&lt;'Summary Results'!P$2,'Summary Results'!P$2/H$112,N109*T109)</f>
        <v>-40</v>
      </c>
      <c r="I109" s="42"/>
      <c r="J109" s="175" t="s">
        <v>89</v>
      </c>
      <c r="K109" s="176">
        <f t="shared" ca="1" si="7"/>
        <v>2</v>
      </c>
      <c r="L109" s="176">
        <f t="shared" ca="1" si="4"/>
        <v>1</v>
      </c>
      <c r="M109" s="176">
        <f t="shared" ca="1" si="5"/>
        <v>1</v>
      </c>
      <c r="N109" s="177">
        <f t="shared" ca="1" si="6"/>
        <v>1</v>
      </c>
      <c r="O109" s="42"/>
      <c r="P109" s="178" t="s">
        <v>89</v>
      </c>
      <c r="Q109" s="179">
        <f ca="1"/>
        <v>15</v>
      </c>
      <c r="R109" s="179">
        <f ca="1"/>
        <v>-65</v>
      </c>
      <c r="S109" s="179">
        <f ca="1"/>
        <v>0</v>
      </c>
      <c r="T109" s="180">
        <f ca="1"/>
        <v>-40</v>
      </c>
      <c r="U109" s="42"/>
      <c r="V109" s="175" t="s">
        <v>89</v>
      </c>
      <c r="W109" s="181">
        <v>15</v>
      </c>
      <c r="X109" s="182"/>
      <c r="Y109" s="182"/>
      <c r="Z109" s="183"/>
      <c r="AA109" s="42"/>
      <c r="AB109" s="178" t="s">
        <v>89</v>
      </c>
      <c r="AC109" s="179">
        <v>15</v>
      </c>
      <c r="AD109" s="184"/>
      <c r="AE109" s="184"/>
      <c r="AF109" s="185"/>
      <c r="AG109" s="42"/>
      <c r="AH109" s="175" t="s">
        <v>89</v>
      </c>
      <c r="AI109" s="181">
        <v>15</v>
      </c>
      <c r="AJ109" s="182"/>
      <c r="AK109" s="182"/>
      <c r="AL109" s="183">
        <v>-40</v>
      </c>
      <c r="AM109" s="42"/>
      <c r="AN109" s="178" t="s">
        <v>89</v>
      </c>
      <c r="AO109" s="179">
        <v>15</v>
      </c>
      <c r="AP109" s="179">
        <v>-65</v>
      </c>
      <c r="AQ109" s="179"/>
      <c r="AR109" s="180">
        <v>-40</v>
      </c>
      <c r="AT109" s="178" t="s">
        <v>89</v>
      </c>
      <c r="AU109" s="244">
        <f>VLOOKUP($AT109,[1]Scn1!Scn1_Q2_LR,MATCH(AU$6,[1]!Scn_CH,0),0)</f>
        <v>15</v>
      </c>
      <c r="AV109" s="244">
        <f>VLOOKUP($AT109,[1]Scn1!Scn1_Q2_LR,MATCH(AV$6,[1]!Scn_CH,0),0)</f>
        <v>-65</v>
      </c>
      <c r="AW109" s="244">
        <f>VLOOKUP($AT109,[1]Scn1!Scn1_Q2_LR,MATCH(AW$6,[1]!Scn_CH,0),0)</f>
        <v>0</v>
      </c>
      <c r="AX109" s="180">
        <f>VLOOKUP($AT109,[1]Scn1!Scn1_Q2_LR,MATCH(AX$6,[1]!Scn_CH,0),0)</f>
        <v>-40</v>
      </c>
      <c r="AZ109" s="238" t="s">
        <v>89</v>
      </c>
      <c r="BA109" s="239"/>
      <c r="BB109" s="239"/>
      <c r="BC109" s="239"/>
      <c r="BD109" s="240"/>
      <c r="BF109" s="238" t="s">
        <v>89</v>
      </c>
      <c r="BG109" s="239"/>
      <c r="BH109" s="239"/>
      <c r="BI109" s="239"/>
      <c r="BJ109" s="240"/>
    </row>
    <row r="110" spans="4:62" x14ac:dyDescent="0.2">
      <c r="D110" s="189" t="s">
        <v>90</v>
      </c>
      <c r="E110" s="190">
        <f ca="1">IF(K110*Q110*E$112&lt;'Summary Results'!M$2,'Summary Results'!M$2/E$112,K110*Q110)</f>
        <v>-70</v>
      </c>
      <c r="F110" s="190">
        <f ca="1">IF(L110*R110*F$112&lt;'Summary Results'!N$2,'Summary Results'!N$2/F$112,L110*R110)</f>
        <v>-70</v>
      </c>
      <c r="G110" s="190">
        <f ca="1">IF(M110*S110*G$112&lt;'Summary Results'!O$2,'Summary Results'!O$2/G$112,M110*S110)</f>
        <v>0</v>
      </c>
      <c r="H110" s="191">
        <f ca="1">IF(N110*T110*H$112&lt;'Summary Results'!P$2,'Summary Results'!P$2/H$112,N110*T110)</f>
        <v>-70</v>
      </c>
      <c r="I110" s="42"/>
      <c r="J110" s="186" t="s">
        <v>90</v>
      </c>
      <c r="K110" s="187">
        <f t="shared" ca="1" si="7"/>
        <v>1</v>
      </c>
      <c r="L110" s="187">
        <f t="shared" ca="1" si="4"/>
        <v>1</v>
      </c>
      <c r="M110" s="187">
        <f t="shared" ca="1" si="5"/>
        <v>1</v>
      </c>
      <c r="N110" s="188">
        <f t="shared" ca="1" si="6"/>
        <v>1</v>
      </c>
      <c r="O110" s="42"/>
      <c r="P110" s="189" t="s">
        <v>90</v>
      </c>
      <c r="Q110" s="190">
        <f ca="1"/>
        <v>-70</v>
      </c>
      <c r="R110" s="190">
        <f ca="1"/>
        <v>-70</v>
      </c>
      <c r="S110" s="190">
        <f ca="1"/>
        <v>0</v>
      </c>
      <c r="T110" s="191">
        <f ca="1"/>
        <v>-70</v>
      </c>
      <c r="U110" s="42"/>
      <c r="V110" s="186" t="s">
        <v>90</v>
      </c>
      <c r="W110" s="192">
        <v>-70</v>
      </c>
      <c r="X110" s="193"/>
      <c r="Y110" s="193"/>
      <c r="Z110" s="194"/>
      <c r="AA110" s="42"/>
      <c r="AB110" s="189" t="s">
        <v>90</v>
      </c>
      <c r="AC110" s="190">
        <v>-70</v>
      </c>
      <c r="AD110" s="195"/>
      <c r="AE110" s="195"/>
      <c r="AF110" s="196"/>
      <c r="AG110" s="42"/>
      <c r="AH110" s="186" t="s">
        <v>90</v>
      </c>
      <c r="AI110" s="192">
        <v>-70</v>
      </c>
      <c r="AJ110" s="193"/>
      <c r="AK110" s="193"/>
      <c r="AL110" s="194">
        <v>-70</v>
      </c>
      <c r="AM110" s="42"/>
      <c r="AN110" s="189" t="s">
        <v>90</v>
      </c>
      <c r="AO110" s="190">
        <v>-70</v>
      </c>
      <c r="AP110" s="190">
        <v>-70</v>
      </c>
      <c r="AQ110" s="190"/>
      <c r="AR110" s="191">
        <v>-70</v>
      </c>
      <c r="AT110" s="189" t="s">
        <v>90</v>
      </c>
      <c r="AU110" s="190">
        <f>VLOOKUP($AT110,[1]Scn1!Scn1_Q2_LR,MATCH(AU$6,[1]!Scn_CH,0),0)</f>
        <v>-70</v>
      </c>
      <c r="AV110" s="190">
        <f>VLOOKUP($AT110,[1]Scn1!Scn1_Q2_LR,MATCH(AV$6,[1]!Scn_CH,0),0)</f>
        <v>-70</v>
      </c>
      <c r="AW110" s="190">
        <f>VLOOKUP($AT110,[1]Scn1!Scn1_Q2_LR,MATCH(AW$6,[1]!Scn_CH,0),0)</f>
        <v>0</v>
      </c>
      <c r="AX110" s="191">
        <f>VLOOKUP($AT110,[1]Scn1!Scn1_Q2_LR,MATCH(AX$6,[1]!Scn_CH,0),0)</f>
        <v>-70</v>
      </c>
      <c r="AZ110" s="241" t="s">
        <v>90</v>
      </c>
      <c r="BA110" s="242"/>
      <c r="BB110" s="242"/>
      <c r="BC110" s="242"/>
      <c r="BD110" s="243"/>
      <c r="BF110" s="241" t="s">
        <v>90</v>
      </c>
      <c r="BG110" s="242"/>
      <c r="BH110" s="242"/>
      <c r="BI110" s="242"/>
      <c r="BJ110" s="243"/>
    </row>
    <row r="112" spans="4:62" x14ac:dyDescent="0.2">
      <c r="D112" s="8" t="s">
        <v>774</v>
      </c>
      <c r="E112" s="251" cm="1">
        <f t="array" ref="E112">INDEX(TRANSPOSE(Adj_Q2),1,MATCH(E3,Q2Shock!$I$4:$L$4,0))</f>
        <v>0.5</v>
      </c>
      <c r="F112" s="251" cm="1">
        <f t="array" ref="F112">INDEX(TRANSPOSE(Adj_Q2),1,MATCH(F3,Q2Shock!$I$4:$L$4,0))</f>
        <v>0.5</v>
      </c>
      <c r="G112" s="251" cm="1">
        <f t="array" ref="G112">INDEX(TRANSPOSE(Adj_Q2),1,MATCH(G3,Q2Shock!$I$4:$L$4,0))</f>
        <v>0.5</v>
      </c>
      <c r="H112" s="251" cm="1">
        <f t="array" ref="H112">INDEX(TRANSPOSE(Adj_Q2),1,MATCH(H3,Q2Shock!$I$4:$L$4,0))</f>
        <v>0.5</v>
      </c>
    </row>
    <row r="113" spans="9:15" x14ac:dyDescent="0.2">
      <c r="I113" s="246"/>
      <c r="J113" s="247"/>
      <c r="K113" s="246"/>
      <c r="L113" s="246"/>
      <c r="M113" s="246"/>
      <c r="N113" s="246"/>
      <c r="O113" s="246"/>
    </row>
    <row r="114" spans="9:15" x14ac:dyDescent="0.2">
      <c r="I114" s="246"/>
      <c r="J114" s="247"/>
      <c r="K114" s="246"/>
      <c r="L114" s="246"/>
      <c r="M114" s="246"/>
      <c r="N114" s="246"/>
      <c r="O114" s="246"/>
    </row>
    <row r="115" spans="9:15" x14ac:dyDescent="0.2">
      <c r="I115" s="246"/>
      <c r="J115" s="247"/>
      <c r="K115" s="246"/>
      <c r="L115" s="246"/>
      <c r="M115" s="246"/>
      <c r="N115" s="246"/>
      <c r="O115" s="246"/>
    </row>
    <row r="116" spans="9:15" x14ac:dyDescent="0.2">
      <c r="I116" s="246"/>
      <c r="J116" s="247"/>
      <c r="K116" s="246"/>
      <c r="L116" s="246"/>
      <c r="M116" s="246"/>
      <c r="N116" s="246"/>
      <c r="O116" s="246"/>
    </row>
    <row r="117" spans="9:15" x14ac:dyDescent="0.2">
      <c r="I117" s="246"/>
      <c r="J117" s="247"/>
      <c r="K117" s="246"/>
      <c r="L117" s="246"/>
      <c r="M117" s="246"/>
      <c r="N117" s="246"/>
      <c r="O117" s="246"/>
    </row>
    <row r="118" spans="9:15" x14ac:dyDescent="0.2">
      <c r="I118" s="246"/>
      <c r="J118" s="247"/>
      <c r="K118" s="246"/>
      <c r="L118" s="246"/>
      <c r="M118" s="246"/>
      <c r="N118" s="246"/>
      <c r="O118" s="246"/>
    </row>
    <row r="119" spans="9:15" x14ac:dyDescent="0.2">
      <c r="I119" s="246"/>
      <c r="J119" s="247"/>
      <c r="K119" s="246"/>
      <c r="L119" s="246"/>
      <c r="M119" s="246"/>
      <c r="N119" s="246"/>
      <c r="O119" s="246"/>
    </row>
    <row r="120" spans="9:15" x14ac:dyDescent="0.2">
      <c r="I120" s="246"/>
      <c r="J120" s="247"/>
      <c r="K120" s="246"/>
      <c r="L120" s="246"/>
      <c r="M120" s="246"/>
      <c r="N120" s="246"/>
      <c r="O120" s="246"/>
    </row>
    <row r="121" spans="9:15" x14ac:dyDescent="0.2">
      <c r="I121" s="246"/>
      <c r="J121" s="247"/>
      <c r="K121" s="246"/>
      <c r="L121" s="246"/>
      <c r="M121" s="246"/>
      <c r="N121" s="246"/>
      <c r="O121" s="246"/>
    </row>
    <row r="122" spans="9:15" x14ac:dyDescent="0.2">
      <c r="I122" s="246"/>
      <c r="J122" s="247"/>
      <c r="K122" s="246"/>
      <c r="L122" s="246"/>
      <c r="M122" s="246"/>
      <c r="N122" s="246"/>
      <c r="O122" s="246"/>
    </row>
    <row r="123" spans="9:15" x14ac:dyDescent="0.2">
      <c r="I123" s="246"/>
      <c r="J123" s="247"/>
      <c r="K123" s="246"/>
      <c r="L123" s="246"/>
      <c r="M123" s="246"/>
      <c r="N123" s="246"/>
      <c r="O123" s="246"/>
    </row>
    <row r="124" spans="9:15" x14ac:dyDescent="0.2">
      <c r="I124" s="246"/>
      <c r="J124" s="247"/>
      <c r="K124" s="246"/>
      <c r="L124" s="246"/>
      <c r="M124" s="246"/>
      <c r="N124" s="246"/>
      <c r="O124" s="246"/>
    </row>
    <row r="125" spans="9:15" x14ac:dyDescent="0.2">
      <c r="I125" s="246"/>
      <c r="J125" s="247"/>
      <c r="K125" s="246"/>
      <c r="L125" s="246"/>
      <c r="M125" s="246"/>
      <c r="N125" s="246"/>
      <c r="O125" s="246"/>
    </row>
    <row r="126" spans="9:15" x14ac:dyDescent="0.2">
      <c r="I126" s="246"/>
      <c r="J126" s="247"/>
      <c r="K126" s="246"/>
      <c r="L126" s="246"/>
      <c r="M126" s="246"/>
      <c r="N126" s="246"/>
      <c r="O126" s="246"/>
    </row>
    <row r="127" spans="9:15" x14ac:dyDescent="0.2">
      <c r="I127" s="246"/>
      <c r="J127" s="247"/>
      <c r="K127" s="246"/>
      <c r="L127" s="246"/>
      <c r="M127" s="246"/>
      <c r="N127" s="246"/>
      <c r="O127" s="246"/>
    </row>
    <row r="128" spans="9:15" x14ac:dyDescent="0.2">
      <c r="I128" s="246"/>
      <c r="J128" s="247"/>
      <c r="K128" s="246"/>
      <c r="L128" s="246"/>
      <c r="M128" s="246"/>
      <c r="N128" s="246"/>
      <c r="O128" s="246"/>
    </row>
    <row r="129" spans="9:15" x14ac:dyDescent="0.2">
      <c r="I129" s="246"/>
      <c r="J129" s="247"/>
      <c r="K129" s="246"/>
      <c r="L129" s="246"/>
      <c r="M129" s="246"/>
      <c r="N129" s="246"/>
      <c r="O129" s="246"/>
    </row>
    <row r="130" spans="9:15" x14ac:dyDescent="0.2">
      <c r="I130" s="246"/>
      <c r="J130" s="247"/>
      <c r="K130" s="246"/>
      <c r="L130" s="246"/>
      <c r="M130" s="246"/>
      <c r="N130" s="246"/>
      <c r="O130" s="246"/>
    </row>
    <row r="131" spans="9:15" x14ac:dyDescent="0.2">
      <c r="I131" s="246"/>
      <c r="J131" s="247"/>
      <c r="K131" s="246"/>
      <c r="L131" s="246"/>
      <c r="M131" s="246"/>
      <c r="N131" s="246"/>
      <c r="O131" s="246"/>
    </row>
    <row r="132" spans="9:15" x14ac:dyDescent="0.2">
      <c r="I132" s="246"/>
      <c r="J132" s="247"/>
      <c r="K132" s="246"/>
      <c r="L132" s="246"/>
      <c r="M132" s="246"/>
      <c r="N132" s="246"/>
      <c r="O132" s="246"/>
    </row>
    <row r="133" spans="9:15" x14ac:dyDescent="0.2">
      <c r="I133" s="246"/>
      <c r="J133" s="247"/>
      <c r="K133" s="246"/>
      <c r="L133" s="246"/>
      <c r="M133" s="246"/>
      <c r="N133" s="246"/>
      <c r="O133" s="246"/>
    </row>
    <row r="134" spans="9:15" x14ac:dyDescent="0.2">
      <c r="I134" s="246"/>
      <c r="J134" s="247"/>
      <c r="K134" s="246"/>
      <c r="L134" s="246"/>
      <c r="M134" s="246"/>
      <c r="N134" s="246"/>
      <c r="O134" s="246"/>
    </row>
    <row r="135" spans="9:15" x14ac:dyDescent="0.2">
      <c r="I135" s="246"/>
      <c r="J135" s="247"/>
      <c r="K135" s="246"/>
      <c r="L135" s="246"/>
      <c r="M135" s="246"/>
      <c r="N135" s="246"/>
      <c r="O135" s="246"/>
    </row>
    <row r="136" spans="9:15" x14ac:dyDescent="0.2">
      <c r="I136" s="246"/>
      <c r="J136" s="247"/>
      <c r="K136" s="246"/>
      <c r="L136" s="246"/>
      <c r="M136" s="246"/>
      <c r="N136" s="246"/>
      <c r="O136" s="246"/>
    </row>
    <row r="137" spans="9:15" x14ac:dyDescent="0.2">
      <c r="I137" s="246"/>
      <c r="J137" s="247"/>
      <c r="K137" s="246"/>
      <c r="L137" s="246"/>
      <c r="M137" s="246"/>
      <c r="N137" s="246"/>
      <c r="O137" s="246"/>
    </row>
    <row r="138" spans="9:15" x14ac:dyDescent="0.2">
      <c r="I138" s="246"/>
      <c r="J138" s="247"/>
      <c r="K138" s="246"/>
      <c r="L138" s="246"/>
      <c r="M138" s="246"/>
      <c r="N138" s="246"/>
      <c r="O138" s="246"/>
    </row>
    <row r="139" spans="9:15" x14ac:dyDescent="0.2">
      <c r="I139" s="246"/>
      <c r="J139" s="247"/>
      <c r="K139" s="246"/>
      <c r="L139" s="246"/>
      <c r="M139" s="246"/>
      <c r="N139" s="246"/>
      <c r="O139" s="246"/>
    </row>
    <row r="140" spans="9:15" x14ac:dyDescent="0.2">
      <c r="I140" s="246"/>
      <c r="J140" s="247"/>
      <c r="K140" s="246"/>
      <c r="L140" s="246"/>
      <c r="M140" s="246"/>
      <c r="N140" s="246"/>
      <c r="O140" s="246"/>
    </row>
    <row r="141" spans="9:15" x14ac:dyDescent="0.2">
      <c r="I141" s="246"/>
      <c r="J141" s="247"/>
      <c r="K141" s="246"/>
      <c r="L141" s="246"/>
      <c r="M141" s="246"/>
      <c r="N141" s="246"/>
      <c r="O141" s="246"/>
    </row>
    <row r="142" spans="9:15" x14ac:dyDescent="0.2">
      <c r="I142" s="246"/>
      <c r="J142" s="247"/>
      <c r="K142" s="246"/>
      <c r="L142" s="246"/>
      <c r="M142" s="246"/>
      <c r="N142" s="246"/>
      <c r="O142" s="246"/>
    </row>
    <row r="143" spans="9:15" x14ac:dyDescent="0.2">
      <c r="I143" s="246"/>
      <c r="J143" s="247"/>
      <c r="K143" s="246"/>
      <c r="L143" s="246"/>
      <c r="M143" s="246"/>
      <c r="N143" s="246"/>
      <c r="O143" s="246"/>
    </row>
    <row r="144" spans="9:15" x14ac:dyDescent="0.2">
      <c r="I144" s="246"/>
      <c r="J144" s="247"/>
      <c r="K144" s="246"/>
      <c r="L144" s="246"/>
      <c r="M144" s="246"/>
      <c r="N144" s="246"/>
      <c r="O144" s="246"/>
    </row>
    <row r="145" spans="9:15" x14ac:dyDescent="0.2">
      <c r="I145" s="246"/>
      <c r="J145" s="247"/>
      <c r="K145" s="246"/>
      <c r="L145" s="246"/>
      <c r="M145" s="246"/>
      <c r="N145" s="246"/>
      <c r="O145" s="246"/>
    </row>
    <row r="146" spans="9:15" x14ac:dyDescent="0.2">
      <c r="I146" s="246"/>
      <c r="J146" s="247"/>
      <c r="K146" s="246"/>
      <c r="L146" s="246"/>
      <c r="M146" s="246"/>
      <c r="N146" s="246"/>
      <c r="O146" s="246"/>
    </row>
    <row r="147" spans="9:15" x14ac:dyDescent="0.2">
      <c r="I147" s="246"/>
      <c r="J147" s="247"/>
      <c r="K147" s="246"/>
      <c r="L147" s="246"/>
      <c r="M147" s="246"/>
      <c r="N147" s="246"/>
      <c r="O147" s="246"/>
    </row>
    <row r="148" spans="9:15" x14ac:dyDescent="0.2">
      <c r="I148" s="246"/>
      <c r="J148" s="247"/>
      <c r="K148" s="246"/>
      <c r="L148" s="246"/>
      <c r="M148" s="246"/>
      <c r="N148" s="246"/>
      <c r="O148" s="246"/>
    </row>
    <row r="149" spans="9:15" x14ac:dyDescent="0.2">
      <c r="I149" s="246"/>
      <c r="J149" s="247"/>
      <c r="K149" s="246"/>
      <c r="L149" s="246"/>
      <c r="M149" s="246"/>
      <c r="N149" s="246"/>
      <c r="O149" s="246"/>
    </row>
    <row r="150" spans="9:15" x14ac:dyDescent="0.2">
      <c r="I150" s="246"/>
      <c r="J150" s="247"/>
      <c r="K150" s="246"/>
      <c r="L150" s="246"/>
      <c r="M150" s="246"/>
      <c r="N150" s="246"/>
      <c r="O150" s="246"/>
    </row>
    <row r="151" spans="9:15" x14ac:dyDescent="0.2">
      <c r="I151" s="246"/>
      <c r="J151" s="247"/>
      <c r="K151" s="246"/>
      <c r="L151" s="246"/>
      <c r="M151" s="246"/>
      <c r="N151" s="246"/>
      <c r="O151" s="246"/>
    </row>
    <row r="152" spans="9:15" x14ac:dyDescent="0.2">
      <c r="I152" s="246"/>
      <c r="J152" s="247"/>
      <c r="K152" s="246"/>
      <c r="L152" s="246"/>
      <c r="M152" s="246"/>
      <c r="N152" s="246"/>
      <c r="O152" s="246"/>
    </row>
    <row r="153" spans="9:15" x14ac:dyDescent="0.2">
      <c r="I153" s="246"/>
      <c r="J153" s="247"/>
      <c r="K153" s="246"/>
      <c r="L153" s="246"/>
      <c r="M153" s="246"/>
      <c r="N153" s="246"/>
      <c r="O153" s="246"/>
    </row>
    <row r="154" spans="9:15" x14ac:dyDescent="0.2">
      <c r="I154" s="246"/>
      <c r="J154" s="247"/>
      <c r="K154" s="246"/>
      <c r="L154" s="246"/>
      <c r="M154" s="246"/>
      <c r="N154" s="246"/>
      <c r="O154" s="246"/>
    </row>
    <row r="155" spans="9:15" x14ac:dyDescent="0.2">
      <c r="I155" s="246"/>
      <c r="J155" s="247"/>
      <c r="K155" s="246"/>
      <c r="L155" s="246"/>
      <c r="M155" s="246"/>
      <c r="N155" s="246"/>
      <c r="O155" s="246"/>
    </row>
    <row r="156" spans="9:15" x14ac:dyDescent="0.2">
      <c r="I156" s="246"/>
      <c r="J156" s="247"/>
      <c r="K156" s="246"/>
      <c r="L156" s="246"/>
      <c r="M156" s="246"/>
      <c r="N156" s="246"/>
      <c r="O156" s="246"/>
    </row>
    <row r="157" spans="9:15" x14ac:dyDescent="0.2">
      <c r="I157" s="246"/>
      <c r="J157" s="247"/>
      <c r="K157" s="246"/>
      <c r="L157" s="246"/>
      <c r="M157" s="246"/>
      <c r="N157" s="246"/>
      <c r="O157" s="246"/>
    </row>
    <row r="158" spans="9:15" x14ac:dyDescent="0.2">
      <c r="I158" s="246"/>
      <c r="J158" s="247"/>
      <c r="K158" s="246"/>
      <c r="L158" s="246"/>
      <c r="M158" s="246"/>
      <c r="N158" s="246"/>
      <c r="O158" s="246"/>
    </row>
    <row r="159" spans="9:15" x14ac:dyDescent="0.2">
      <c r="I159" s="246"/>
      <c r="J159" s="247"/>
      <c r="K159" s="246"/>
      <c r="L159" s="246"/>
      <c r="M159" s="246"/>
      <c r="N159" s="246"/>
      <c r="O159" s="246"/>
    </row>
    <row r="160" spans="9:15" x14ac:dyDescent="0.2">
      <c r="I160" s="246"/>
      <c r="J160" s="247"/>
      <c r="K160" s="246"/>
      <c r="L160" s="246"/>
      <c r="M160" s="246"/>
      <c r="N160" s="246"/>
      <c r="O160" s="246"/>
    </row>
    <row r="161" spans="9:15" x14ac:dyDescent="0.2">
      <c r="I161" s="246"/>
      <c r="J161" s="247"/>
      <c r="K161" s="246"/>
      <c r="L161" s="246"/>
      <c r="M161" s="246"/>
      <c r="N161" s="246"/>
      <c r="O161" s="246"/>
    </row>
    <row r="162" spans="9:15" x14ac:dyDescent="0.2">
      <c r="I162" s="246"/>
      <c r="J162" s="247"/>
      <c r="K162" s="246"/>
      <c r="L162" s="246"/>
      <c r="M162" s="246"/>
      <c r="N162" s="246"/>
      <c r="O162" s="246"/>
    </row>
    <row r="163" spans="9:15" x14ac:dyDescent="0.2">
      <c r="I163" s="246"/>
      <c r="J163" s="247"/>
      <c r="K163" s="246"/>
      <c r="L163" s="246"/>
      <c r="M163" s="246"/>
      <c r="N163" s="246"/>
      <c r="O163" s="246"/>
    </row>
    <row r="164" spans="9:15" x14ac:dyDescent="0.2">
      <c r="I164" s="246"/>
      <c r="J164" s="247"/>
      <c r="K164" s="246"/>
      <c r="L164" s="246"/>
      <c r="M164" s="246"/>
      <c r="N164" s="246"/>
      <c r="O164" s="246"/>
    </row>
    <row r="165" spans="9:15" x14ac:dyDescent="0.2">
      <c r="I165" s="246"/>
      <c r="J165" s="247"/>
      <c r="K165" s="246"/>
      <c r="L165" s="246"/>
      <c r="M165" s="246"/>
      <c r="N165" s="246"/>
      <c r="O165" s="246"/>
    </row>
    <row r="166" spans="9:15" x14ac:dyDescent="0.2">
      <c r="I166" s="246"/>
      <c r="J166" s="247"/>
      <c r="K166" s="246"/>
      <c r="L166" s="246"/>
      <c r="M166" s="246"/>
      <c r="N166" s="246"/>
      <c r="O166" s="246"/>
    </row>
    <row r="167" spans="9:15" x14ac:dyDescent="0.2">
      <c r="I167" s="246"/>
      <c r="J167" s="247"/>
      <c r="K167" s="246"/>
      <c r="L167" s="246"/>
      <c r="M167" s="246"/>
      <c r="N167" s="246"/>
      <c r="O167" s="246"/>
    </row>
    <row r="168" spans="9:15" x14ac:dyDescent="0.2">
      <c r="I168" s="246"/>
      <c r="J168" s="247"/>
      <c r="K168" s="246"/>
      <c r="L168" s="246"/>
      <c r="M168" s="246"/>
      <c r="N168" s="246"/>
      <c r="O168" s="246"/>
    </row>
    <row r="169" spans="9:15" x14ac:dyDescent="0.2">
      <c r="I169" s="246"/>
      <c r="J169" s="247"/>
      <c r="K169" s="246"/>
      <c r="L169" s="246"/>
      <c r="M169" s="246"/>
      <c r="N169" s="246"/>
      <c r="O169" s="246"/>
    </row>
    <row r="170" spans="9:15" x14ac:dyDescent="0.2">
      <c r="I170" s="246"/>
      <c r="J170" s="247"/>
      <c r="K170" s="246"/>
      <c r="L170" s="246"/>
      <c r="M170" s="246"/>
      <c r="N170" s="246"/>
      <c r="O170" s="246"/>
    </row>
    <row r="171" spans="9:15" x14ac:dyDescent="0.2">
      <c r="I171" s="246"/>
      <c r="J171" s="247"/>
      <c r="K171" s="246"/>
      <c r="L171" s="246"/>
      <c r="M171" s="246"/>
      <c r="N171" s="246"/>
      <c r="O171" s="246"/>
    </row>
    <row r="172" spans="9:15" x14ac:dyDescent="0.2">
      <c r="I172" s="246"/>
      <c r="J172" s="247"/>
      <c r="K172" s="246"/>
      <c r="L172" s="246"/>
      <c r="M172" s="246"/>
      <c r="N172" s="246"/>
      <c r="O172" s="246"/>
    </row>
    <row r="173" spans="9:15" x14ac:dyDescent="0.2">
      <c r="I173" s="246"/>
      <c r="J173" s="247"/>
      <c r="K173" s="246"/>
      <c r="L173" s="246"/>
      <c r="M173" s="246"/>
      <c r="N173" s="246"/>
      <c r="O173" s="246"/>
    </row>
    <row r="174" spans="9:15" x14ac:dyDescent="0.2">
      <c r="I174" s="246"/>
      <c r="J174" s="247"/>
      <c r="K174" s="246"/>
      <c r="L174" s="246"/>
      <c r="M174" s="246"/>
      <c r="N174" s="246"/>
      <c r="O174" s="246"/>
    </row>
    <row r="175" spans="9:15" x14ac:dyDescent="0.2">
      <c r="I175" s="246"/>
      <c r="J175" s="247"/>
      <c r="K175" s="246"/>
      <c r="L175" s="246"/>
      <c r="M175" s="246"/>
      <c r="N175" s="246"/>
      <c r="O175" s="246"/>
    </row>
    <row r="176" spans="9:15" x14ac:dyDescent="0.2">
      <c r="I176" s="246"/>
      <c r="J176" s="247"/>
      <c r="K176" s="246"/>
      <c r="L176" s="246"/>
      <c r="M176" s="246"/>
      <c r="N176" s="246"/>
      <c r="O176" s="246"/>
    </row>
    <row r="177" spans="9:15" x14ac:dyDescent="0.2">
      <c r="I177" s="246"/>
      <c r="J177" s="247"/>
      <c r="K177" s="246"/>
      <c r="L177" s="246"/>
      <c r="M177" s="246"/>
      <c r="N177" s="246"/>
      <c r="O177" s="246"/>
    </row>
    <row r="178" spans="9:15" x14ac:dyDescent="0.2">
      <c r="I178" s="246"/>
      <c r="J178" s="247"/>
      <c r="K178" s="246"/>
      <c r="L178" s="246"/>
      <c r="M178" s="246"/>
      <c r="N178" s="246"/>
      <c r="O178" s="246"/>
    </row>
    <row r="179" spans="9:15" x14ac:dyDescent="0.2">
      <c r="I179" s="246"/>
      <c r="J179" s="247"/>
      <c r="K179" s="246"/>
      <c r="L179" s="246"/>
      <c r="M179" s="246"/>
      <c r="N179" s="246"/>
      <c r="O179" s="246"/>
    </row>
    <row r="180" spans="9:15" x14ac:dyDescent="0.2">
      <c r="I180" s="246"/>
      <c r="J180" s="247"/>
      <c r="K180" s="246"/>
      <c r="L180" s="246"/>
      <c r="M180" s="246"/>
      <c r="N180" s="246"/>
      <c r="O180" s="246"/>
    </row>
    <row r="181" spans="9:15" x14ac:dyDescent="0.2">
      <c r="I181" s="246"/>
      <c r="J181" s="247"/>
      <c r="K181" s="246"/>
      <c r="L181" s="246"/>
      <c r="M181" s="246"/>
      <c r="N181" s="246"/>
      <c r="O181" s="246"/>
    </row>
    <row r="182" spans="9:15" x14ac:dyDescent="0.2">
      <c r="I182" s="246"/>
      <c r="J182" s="247"/>
      <c r="K182" s="246"/>
      <c r="L182" s="246"/>
      <c r="M182" s="246"/>
      <c r="N182" s="246"/>
      <c r="O182" s="246"/>
    </row>
    <row r="183" spans="9:15" x14ac:dyDescent="0.2">
      <c r="I183" s="246"/>
      <c r="J183" s="247"/>
      <c r="K183" s="246"/>
      <c r="L183" s="246"/>
      <c r="M183" s="246"/>
      <c r="N183" s="246"/>
      <c r="O183" s="246"/>
    </row>
    <row r="184" spans="9:15" x14ac:dyDescent="0.2">
      <c r="I184" s="246"/>
      <c r="J184" s="247"/>
      <c r="K184" s="246"/>
      <c r="L184" s="246"/>
      <c r="M184" s="246"/>
      <c r="N184" s="246"/>
      <c r="O184" s="246"/>
    </row>
    <row r="185" spans="9:15" x14ac:dyDescent="0.2">
      <c r="I185" s="246"/>
      <c r="J185" s="247"/>
      <c r="K185" s="246"/>
      <c r="L185" s="246"/>
      <c r="M185" s="246"/>
      <c r="N185" s="246"/>
      <c r="O185" s="246"/>
    </row>
    <row r="186" spans="9:15" x14ac:dyDescent="0.2">
      <c r="I186" s="246"/>
      <c r="J186" s="247"/>
      <c r="K186" s="246"/>
      <c r="L186" s="246"/>
      <c r="M186" s="246"/>
      <c r="N186" s="246"/>
      <c r="O186" s="246"/>
    </row>
    <row r="187" spans="9:15" x14ac:dyDescent="0.2">
      <c r="I187" s="246"/>
      <c r="J187" s="247"/>
      <c r="K187" s="246"/>
      <c r="L187" s="246"/>
      <c r="M187" s="246"/>
      <c r="N187" s="246"/>
      <c r="O187" s="246"/>
    </row>
    <row r="188" spans="9:15" x14ac:dyDescent="0.2">
      <c r="I188" s="246"/>
      <c r="J188" s="247"/>
      <c r="K188" s="246"/>
      <c r="L188" s="246"/>
      <c r="M188" s="246"/>
      <c r="N188" s="246"/>
      <c r="O188" s="246"/>
    </row>
    <row r="189" spans="9:15" x14ac:dyDescent="0.2">
      <c r="I189" s="246"/>
      <c r="J189" s="247"/>
      <c r="K189" s="246"/>
      <c r="L189" s="246"/>
      <c r="M189" s="246"/>
      <c r="N189" s="246"/>
      <c r="O189" s="246"/>
    </row>
    <row r="190" spans="9:15" x14ac:dyDescent="0.2">
      <c r="I190" s="246"/>
      <c r="J190" s="247"/>
      <c r="K190" s="246"/>
      <c r="L190" s="246"/>
      <c r="M190" s="246"/>
      <c r="N190" s="246"/>
      <c r="O190" s="246"/>
    </row>
    <row r="191" spans="9:15" x14ac:dyDescent="0.2">
      <c r="I191" s="246"/>
      <c r="J191" s="247"/>
      <c r="K191" s="246"/>
      <c r="L191" s="246"/>
      <c r="M191" s="246"/>
      <c r="N191" s="246"/>
      <c r="O191" s="246"/>
    </row>
    <row r="192" spans="9:15" x14ac:dyDescent="0.2">
      <c r="I192" s="246"/>
      <c r="J192" s="247"/>
      <c r="K192" s="246"/>
      <c r="L192" s="246"/>
      <c r="M192" s="246"/>
      <c r="N192" s="246"/>
      <c r="O192" s="246"/>
    </row>
    <row r="193" spans="9:15" x14ac:dyDescent="0.2">
      <c r="I193" s="246"/>
      <c r="J193" s="247"/>
      <c r="K193" s="246"/>
      <c r="L193" s="246"/>
      <c r="M193" s="246"/>
      <c r="N193" s="246"/>
      <c r="O193" s="246"/>
    </row>
    <row r="194" spans="9:15" x14ac:dyDescent="0.2">
      <c r="I194" s="246"/>
      <c r="J194" s="247"/>
      <c r="K194" s="246"/>
      <c r="L194" s="246"/>
      <c r="M194" s="246"/>
      <c r="N194" s="246"/>
      <c r="O194" s="246"/>
    </row>
    <row r="195" spans="9:15" x14ac:dyDescent="0.2">
      <c r="I195" s="246"/>
      <c r="J195" s="247"/>
      <c r="K195" s="246"/>
      <c r="L195" s="246"/>
      <c r="M195" s="246"/>
      <c r="N195" s="246"/>
      <c r="O195" s="246"/>
    </row>
    <row r="196" spans="9:15" x14ac:dyDescent="0.2">
      <c r="I196" s="246"/>
      <c r="J196" s="247"/>
      <c r="K196" s="246"/>
      <c r="L196" s="246"/>
      <c r="M196" s="246"/>
      <c r="N196" s="246"/>
      <c r="O196" s="246"/>
    </row>
    <row r="197" spans="9:15" x14ac:dyDescent="0.2">
      <c r="I197" s="246"/>
      <c r="J197" s="247"/>
      <c r="K197" s="246"/>
      <c r="L197" s="246"/>
      <c r="M197" s="246"/>
      <c r="N197" s="246"/>
      <c r="O197" s="246"/>
    </row>
    <row r="198" spans="9:15" x14ac:dyDescent="0.2">
      <c r="I198" s="246"/>
      <c r="J198" s="247"/>
      <c r="K198" s="246"/>
      <c r="L198" s="246"/>
      <c r="M198" s="246"/>
      <c r="N198" s="246"/>
      <c r="O198" s="246"/>
    </row>
    <row r="199" spans="9:15" x14ac:dyDescent="0.2">
      <c r="I199" s="246"/>
      <c r="J199" s="247"/>
      <c r="K199" s="246"/>
      <c r="L199" s="246"/>
      <c r="M199" s="246"/>
      <c r="N199" s="246"/>
      <c r="O199" s="246"/>
    </row>
    <row r="200" spans="9:15" x14ac:dyDescent="0.2">
      <c r="I200" s="246"/>
      <c r="J200" s="247"/>
      <c r="K200" s="246"/>
      <c r="L200" s="246"/>
      <c r="M200" s="246"/>
      <c r="N200" s="246"/>
      <c r="O200" s="246"/>
    </row>
    <row r="201" spans="9:15" x14ac:dyDescent="0.2">
      <c r="I201" s="246"/>
      <c r="J201" s="247"/>
      <c r="K201" s="246"/>
      <c r="L201" s="246"/>
      <c r="M201" s="246"/>
      <c r="N201" s="246"/>
      <c r="O201" s="246"/>
    </row>
    <row r="202" spans="9:15" x14ac:dyDescent="0.2">
      <c r="I202" s="246"/>
      <c r="J202" s="247"/>
      <c r="K202" s="246"/>
      <c r="L202" s="246"/>
      <c r="M202" s="246"/>
      <c r="N202" s="246"/>
      <c r="O202" s="246"/>
    </row>
    <row r="203" spans="9:15" x14ac:dyDescent="0.2">
      <c r="I203" s="246"/>
      <c r="J203" s="247"/>
      <c r="K203" s="246"/>
      <c r="L203" s="246"/>
      <c r="M203" s="246"/>
      <c r="N203" s="246"/>
      <c r="O203" s="246"/>
    </row>
    <row r="204" spans="9:15" x14ac:dyDescent="0.2">
      <c r="I204" s="246"/>
      <c r="J204" s="247"/>
      <c r="K204" s="246"/>
      <c r="L204" s="246"/>
      <c r="M204" s="246"/>
      <c r="N204" s="246"/>
      <c r="O204" s="246"/>
    </row>
    <row r="205" spans="9:15" x14ac:dyDescent="0.2">
      <c r="I205" s="246"/>
      <c r="J205" s="247"/>
      <c r="K205" s="246"/>
      <c r="L205" s="246"/>
      <c r="M205" s="246"/>
      <c r="N205" s="246"/>
      <c r="O205" s="246"/>
    </row>
    <row r="206" spans="9:15" x14ac:dyDescent="0.2">
      <c r="I206" s="246"/>
      <c r="J206" s="247"/>
      <c r="K206" s="246"/>
      <c r="L206" s="246"/>
      <c r="M206" s="246"/>
      <c r="N206" s="246"/>
      <c r="O206" s="246"/>
    </row>
    <row r="207" spans="9:15" x14ac:dyDescent="0.2">
      <c r="I207" s="246"/>
      <c r="J207" s="247"/>
      <c r="K207" s="246"/>
      <c r="L207" s="246"/>
      <c r="M207" s="246"/>
      <c r="N207" s="246"/>
      <c r="O207" s="246"/>
    </row>
    <row r="208" spans="9:15" x14ac:dyDescent="0.2">
      <c r="I208" s="246"/>
      <c r="J208" s="247"/>
      <c r="K208" s="246"/>
      <c r="L208" s="246"/>
      <c r="M208" s="246"/>
      <c r="N208" s="246"/>
      <c r="O208" s="246"/>
    </row>
    <row r="209" spans="9:15" x14ac:dyDescent="0.2">
      <c r="I209" s="246"/>
      <c r="J209" s="247"/>
      <c r="K209" s="246"/>
      <c r="L209" s="246"/>
      <c r="M209" s="246"/>
      <c r="N209" s="246"/>
      <c r="O209" s="246"/>
    </row>
    <row r="210" spans="9:15" x14ac:dyDescent="0.2">
      <c r="I210" s="246"/>
      <c r="J210" s="247"/>
      <c r="K210" s="246"/>
      <c r="L210" s="246"/>
      <c r="M210" s="246"/>
      <c r="N210" s="246"/>
      <c r="O210" s="246"/>
    </row>
    <row r="211" spans="9:15" x14ac:dyDescent="0.2">
      <c r="I211" s="246"/>
      <c r="J211" s="247"/>
      <c r="K211" s="246"/>
      <c r="L211" s="246"/>
      <c r="M211" s="246"/>
      <c r="N211" s="246"/>
      <c r="O211" s="246"/>
    </row>
    <row r="212" spans="9:15" x14ac:dyDescent="0.2">
      <c r="I212" s="246"/>
      <c r="J212" s="247"/>
      <c r="K212" s="246"/>
      <c r="L212" s="246"/>
      <c r="M212" s="246"/>
      <c r="N212" s="246"/>
      <c r="O212" s="246"/>
    </row>
    <row r="213" spans="9:15" x14ac:dyDescent="0.2">
      <c r="I213" s="246"/>
      <c r="J213" s="247"/>
      <c r="K213" s="246"/>
      <c r="L213" s="246"/>
      <c r="M213" s="246"/>
      <c r="N213" s="246"/>
      <c r="O213" s="246"/>
    </row>
    <row r="214" spans="9:15" x14ac:dyDescent="0.2">
      <c r="I214" s="246"/>
      <c r="J214" s="247"/>
      <c r="K214" s="246"/>
      <c r="L214" s="246"/>
      <c r="M214" s="246"/>
      <c r="N214" s="246"/>
      <c r="O214" s="246"/>
    </row>
    <row r="215" spans="9:15" x14ac:dyDescent="0.2">
      <c r="I215" s="246"/>
      <c r="J215" s="247"/>
      <c r="K215" s="246"/>
      <c r="L215" s="246"/>
      <c r="M215" s="246"/>
      <c r="N215" s="246"/>
      <c r="O215" s="246"/>
    </row>
    <row r="216" spans="9:15" x14ac:dyDescent="0.2">
      <c r="I216" s="246"/>
      <c r="J216" s="247"/>
      <c r="K216" s="246"/>
      <c r="L216" s="246"/>
      <c r="M216" s="246"/>
      <c r="N216" s="246"/>
      <c r="O216" s="246"/>
    </row>
    <row r="217" spans="9:15" x14ac:dyDescent="0.2">
      <c r="I217" s="246"/>
      <c r="J217" s="246"/>
      <c r="K217" s="246"/>
      <c r="L217" s="246"/>
      <c r="M217" s="246"/>
      <c r="N217" s="246"/>
      <c r="O217" s="246"/>
    </row>
    <row r="218" spans="9:15" x14ac:dyDescent="0.2">
      <c r="I218" s="246"/>
      <c r="J218" s="246"/>
      <c r="K218" s="246"/>
      <c r="L218" s="246"/>
      <c r="M218" s="246"/>
      <c r="N218" s="246"/>
      <c r="O218" s="246"/>
    </row>
  </sheetData>
  <mergeCells count="25">
    <mergeCell ref="AZ2:BD4"/>
    <mergeCell ref="BF2:BJ4"/>
    <mergeCell ref="AZ5:BD5"/>
    <mergeCell ref="BF5:BJ5"/>
    <mergeCell ref="AT2:AX4"/>
    <mergeCell ref="AT5:AX5"/>
    <mergeCell ref="D1:H1"/>
    <mergeCell ref="J1:N1"/>
    <mergeCell ref="P1:T1"/>
    <mergeCell ref="D2:H2"/>
    <mergeCell ref="J2:N4"/>
    <mergeCell ref="P2:Q4"/>
    <mergeCell ref="R2:T4"/>
    <mergeCell ref="A3:B4"/>
    <mergeCell ref="D5:H5"/>
    <mergeCell ref="J5:N5"/>
    <mergeCell ref="P5:T5"/>
    <mergeCell ref="V5:Z5"/>
    <mergeCell ref="AH5:AL5"/>
    <mergeCell ref="AN5:AR5"/>
    <mergeCell ref="V2:Z4"/>
    <mergeCell ref="AB2:AF4"/>
    <mergeCell ref="AH2:AL4"/>
    <mergeCell ref="AN2:AR4"/>
    <mergeCell ref="AB5:AF5"/>
  </mergeCells>
  <conditionalFormatting sqref="X7:Z110">
    <cfRule type="cellIs" dxfId="508" priority="161" operator="equal">
      <formula>0</formula>
    </cfRule>
  </conditionalFormatting>
  <conditionalFormatting sqref="X7:Z110">
    <cfRule type="cellIs" dxfId="507" priority="160" operator="notEqual">
      <formula>0</formula>
    </cfRule>
  </conditionalFormatting>
  <conditionalFormatting sqref="X7:Z110">
    <cfRule type="cellIs" dxfId="506" priority="159" operator="equal">
      <formula>"eps"</formula>
    </cfRule>
  </conditionalFormatting>
  <conditionalFormatting sqref="X7:Z110">
    <cfRule type="cellIs" dxfId="505" priority="158" operator="notEqual">
      <formula>"eps"</formula>
    </cfRule>
  </conditionalFormatting>
  <conditionalFormatting sqref="X7:Z110">
    <cfRule type="cellIs" dxfId="504" priority="157" operator="equal">
      <formula>"n"</formula>
    </cfRule>
  </conditionalFormatting>
  <conditionalFormatting sqref="X7:Z110">
    <cfRule type="cellIs" dxfId="503" priority="155" operator="notEqual">
      <formula>0</formula>
    </cfRule>
    <cfRule type="cellIs" dxfId="502" priority="156" operator="equal">
      <formula>0</formula>
    </cfRule>
  </conditionalFormatting>
  <conditionalFormatting sqref="X7:Z110">
    <cfRule type="cellIs" dxfId="501" priority="153" stopIfTrue="1" operator="greaterThan">
      <formula>0</formula>
    </cfRule>
    <cfRule type="cellIs" dxfId="500" priority="154" stopIfTrue="1" operator="greaterThan">
      <formula>0</formula>
    </cfRule>
  </conditionalFormatting>
  <conditionalFormatting sqref="X7:Z110">
    <cfRule type="cellIs" dxfId="499" priority="149" stopIfTrue="1" operator="greaterThan">
      <formula>0</formula>
    </cfRule>
    <cfRule type="cellIs" dxfId="498" priority="150" stopIfTrue="1" operator="greaterThan">
      <formula>0</formula>
    </cfRule>
    <cfRule type="cellIs" dxfId="497" priority="151" stopIfTrue="1" operator="greaterThan">
      <formula>0</formula>
    </cfRule>
    <cfRule type="cellIs" dxfId="496" priority="152" stopIfTrue="1" operator="greaterThan">
      <formula>0</formula>
    </cfRule>
  </conditionalFormatting>
  <conditionalFormatting sqref="X7:Z110">
    <cfRule type="cellIs" dxfId="495" priority="148" operator="equal">
      <formula>0</formula>
    </cfRule>
  </conditionalFormatting>
  <conditionalFormatting sqref="X7:Z110">
    <cfRule type="cellIs" dxfId="494" priority="147" operator="notEqual">
      <formula>0</formula>
    </cfRule>
  </conditionalFormatting>
  <conditionalFormatting sqref="X7:Z110">
    <cfRule type="cellIs" dxfId="493" priority="146" operator="equal">
      <formula>"eps"</formula>
    </cfRule>
  </conditionalFormatting>
  <conditionalFormatting sqref="X7:Z110">
    <cfRule type="cellIs" dxfId="492" priority="145" operator="notEqual">
      <formula>"eps"</formula>
    </cfRule>
  </conditionalFormatting>
  <conditionalFormatting sqref="X7:Z110">
    <cfRule type="cellIs" dxfId="491" priority="144" operator="equal">
      <formula>"n"</formula>
    </cfRule>
  </conditionalFormatting>
  <conditionalFormatting sqref="X7:Z110">
    <cfRule type="cellIs" dxfId="490" priority="142" operator="notEqual">
      <formula>0</formula>
    </cfRule>
    <cfRule type="cellIs" dxfId="489" priority="143" operator="equal">
      <formula>0</formula>
    </cfRule>
  </conditionalFormatting>
  <conditionalFormatting sqref="X7:Z110">
    <cfRule type="cellIs" dxfId="488" priority="140" stopIfTrue="1" operator="greaterThan">
      <formula>0</formula>
    </cfRule>
    <cfRule type="cellIs" dxfId="487" priority="141" stopIfTrue="1" operator="greaterThan">
      <formula>0</formula>
    </cfRule>
  </conditionalFormatting>
  <conditionalFormatting sqref="X7:Z110">
    <cfRule type="cellIs" dxfId="486" priority="136" stopIfTrue="1" operator="greaterThan">
      <formula>0</formula>
    </cfRule>
    <cfRule type="cellIs" dxfId="485" priority="137" stopIfTrue="1" operator="greaterThan">
      <formula>0</formula>
    </cfRule>
    <cfRule type="cellIs" dxfId="484" priority="138" stopIfTrue="1" operator="greaterThan">
      <formula>0</formula>
    </cfRule>
    <cfRule type="cellIs" dxfId="483" priority="139" stopIfTrue="1" operator="greaterThan">
      <formula>0</formula>
    </cfRule>
  </conditionalFormatting>
  <conditionalFormatting sqref="X7:Z110">
    <cfRule type="cellIs" dxfId="482" priority="135" operator="equal">
      <formula>0</formula>
    </cfRule>
  </conditionalFormatting>
  <conditionalFormatting sqref="X7:Z110">
    <cfRule type="cellIs" dxfId="481" priority="134" operator="notEqual">
      <formula>0</formula>
    </cfRule>
  </conditionalFormatting>
  <conditionalFormatting sqref="X7:Z110">
    <cfRule type="cellIs" dxfId="480" priority="133" operator="equal">
      <formula>"eps"</formula>
    </cfRule>
  </conditionalFormatting>
  <conditionalFormatting sqref="X7:Z110">
    <cfRule type="cellIs" dxfId="479" priority="132" operator="notEqual">
      <formula>"eps"</formula>
    </cfRule>
  </conditionalFormatting>
  <conditionalFormatting sqref="X7:Z110">
    <cfRule type="cellIs" dxfId="478" priority="131" operator="equal">
      <formula>"n"</formula>
    </cfRule>
  </conditionalFormatting>
  <conditionalFormatting sqref="X7:Z110">
    <cfRule type="cellIs" dxfId="477" priority="129" operator="notEqual">
      <formula>0</formula>
    </cfRule>
    <cfRule type="cellIs" dxfId="476" priority="130" operator="equal">
      <formula>0</formula>
    </cfRule>
  </conditionalFormatting>
  <conditionalFormatting sqref="X7:Z110">
    <cfRule type="cellIs" dxfId="475" priority="127" stopIfTrue="1" operator="greaterThan">
      <formula>0</formula>
    </cfRule>
    <cfRule type="cellIs" dxfId="474" priority="128" stopIfTrue="1" operator="greaterThan">
      <formula>0</formula>
    </cfRule>
  </conditionalFormatting>
  <conditionalFormatting sqref="X7:Z110">
    <cfRule type="cellIs" dxfId="473" priority="123" stopIfTrue="1" operator="greaterThan">
      <formula>0</formula>
    </cfRule>
    <cfRule type="cellIs" dxfId="472" priority="124" stopIfTrue="1" operator="greaterThan">
      <formula>0</formula>
    </cfRule>
    <cfRule type="cellIs" dxfId="471" priority="125" stopIfTrue="1" operator="greaterThan">
      <formula>0</formula>
    </cfRule>
    <cfRule type="cellIs" dxfId="470" priority="126" stopIfTrue="1" operator="greaterThan">
      <formula>0</formula>
    </cfRule>
  </conditionalFormatting>
  <conditionalFormatting sqref="X7:Z110">
    <cfRule type="cellIs" dxfId="469" priority="122" operator="equal">
      <formula>0</formula>
    </cfRule>
  </conditionalFormatting>
  <conditionalFormatting sqref="X7:Z110">
    <cfRule type="cellIs" dxfId="468" priority="121" operator="notEqual">
      <formula>0</formula>
    </cfRule>
  </conditionalFormatting>
  <conditionalFormatting sqref="X7:Z110">
    <cfRule type="cellIs" dxfId="467" priority="120" operator="equal">
      <formula>"eps"</formula>
    </cfRule>
  </conditionalFormatting>
  <conditionalFormatting sqref="X7:Z110">
    <cfRule type="cellIs" dxfId="466" priority="119" operator="notEqual">
      <formula>"eps"</formula>
    </cfRule>
  </conditionalFormatting>
  <conditionalFormatting sqref="X7:Z110">
    <cfRule type="cellIs" dxfId="465" priority="118" operator="equal">
      <formula>"n"</formula>
    </cfRule>
  </conditionalFormatting>
  <conditionalFormatting sqref="X7:Z110">
    <cfRule type="cellIs" dxfId="464" priority="116" operator="notEqual">
      <formula>0</formula>
    </cfRule>
    <cfRule type="cellIs" dxfId="463" priority="117" operator="equal">
      <formula>0</formula>
    </cfRule>
  </conditionalFormatting>
  <conditionalFormatting sqref="X7:Z110">
    <cfRule type="cellIs" dxfId="462" priority="114" stopIfTrue="1" operator="greaterThan">
      <formula>0</formula>
    </cfRule>
    <cfRule type="cellIs" dxfId="461" priority="115" stopIfTrue="1" operator="greaterThan">
      <formula>0</formula>
    </cfRule>
  </conditionalFormatting>
  <conditionalFormatting sqref="X7:Z110">
    <cfRule type="cellIs" dxfId="460" priority="110" stopIfTrue="1" operator="greaterThan">
      <formula>0</formula>
    </cfRule>
    <cfRule type="cellIs" dxfId="459" priority="111" stopIfTrue="1" operator="greaterThan">
      <formula>0</formula>
    </cfRule>
    <cfRule type="cellIs" dxfId="458" priority="112" stopIfTrue="1" operator="greaterThan">
      <formula>0</formula>
    </cfRule>
    <cfRule type="cellIs" dxfId="457" priority="113" stopIfTrue="1" operator="greaterThan">
      <formula>0</formula>
    </cfRule>
  </conditionalFormatting>
  <conditionalFormatting sqref="AD7:AF110">
    <cfRule type="cellIs" dxfId="456" priority="109" operator="equal">
      <formula>0</formula>
    </cfRule>
  </conditionalFormatting>
  <conditionalFormatting sqref="AD7:AF110">
    <cfRule type="cellIs" dxfId="455" priority="108" operator="notEqual">
      <formula>0</formula>
    </cfRule>
  </conditionalFormatting>
  <conditionalFormatting sqref="AD7:AF110">
    <cfRule type="cellIs" dxfId="454" priority="107" operator="equal">
      <formula>"eps"</formula>
    </cfRule>
  </conditionalFormatting>
  <conditionalFormatting sqref="AD7:AF110">
    <cfRule type="cellIs" dxfId="453" priority="106" operator="notEqual">
      <formula>"eps"</formula>
    </cfRule>
  </conditionalFormatting>
  <conditionalFormatting sqref="AD7:AF110">
    <cfRule type="cellIs" dxfId="452" priority="105" operator="equal">
      <formula>"n"</formula>
    </cfRule>
  </conditionalFormatting>
  <conditionalFormatting sqref="AD7:AF110">
    <cfRule type="cellIs" dxfId="451" priority="103" operator="notEqual">
      <formula>0</formula>
    </cfRule>
    <cfRule type="cellIs" dxfId="450" priority="104" operator="equal">
      <formula>0</formula>
    </cfRule>
  </conditionalFormatting>
  <conditionalFormatting sqref="AD7:AF110">
    <cfRule type="cellIs" dxfId="449" priority="101" stopIfTrue="1" operator="greaterThan">
      <formula>0</formula>
    </cfRule>
    <cfRule type="cellIs" dxfId="448" priority="102" stopIfTrue="1" operator="greaterThan">
      <formula>0</formula>
    </cfRule>
  </conditionalFormatting>
  <conditionalFormatting sqref="AD7:AF110">
    <cfRule type="cellIs" dxfId="447" priority="97" stopIfTrue="1" operator="greaterThan">
      <formula>0</formula>
    </cfRule>
    <cfRule type="cellIs" dxfId="446" priority="98" stopIfTrue="1" operator="greaterThan">
      <formula>0</formula>
    </cfRule>
    <cfRule type="cellIs" dxfId="445" priority="99" stopIfTrue="1" operator="greaterThan">
      <formula>0</formula>
    </cfRule>
    <cfRule type="cellIs" dxfId="444" priority="100" stopIfTrue="1" operator="greaterThan">
      <formula>0</formula>
    </cfRule>
  </conditionalFormatting>
  <conditionalFormatting sqref="AD7:AF110">
    <cfRule type="cellIs" dxfId="443" priority="96" operator="equal">
      <formula>0</formula>
    </cfRule>
  </conditionalFormatting>
  <conditionalFormatting sqref="AD7:AF110">
    <cfRule type="cellIs" dxfId="442" priority="95" operator="notEqual">
      <formula>0</formula>
    </cfRule>
  </conditionalFormatting>
  <conditionalFormatting sqref="AD7:AF110">
    <cfRule type="cellIs" dxfId="441" priority="94" operator="equal">
      <formula>"eps"</formula>
    </cfRule>
  </conditionalFormatting>
  <conditionalFormatting sqref="AD7:AF110">
    <cfRule type="cellIs" dxfId="440" priority="93" operator="notEqual">
      <formula>"eps"</formula>
    </cfRule>
  </conditionalFormatting>
  <conditionalFormatting sqref="AD7:AF110">
    <cfRule type="cellIs" dxfId="439" priority="92" operator="equal">
      <formula>"n"</formula>
    </cfRule>
  </conditionalFormatting>
  <conditionalFormatting sqref="AD7:AF110">
    <cfRule type="cellIs" dxfId="438" priority="90" operator="notEqual">
      <formula>0</formula>
    </cfRule>
    <cfRule type="cellIs" dxfId="437" priority="91" operator="equal">
      <formula>0</formula>
    </cfRule>
  </conditionalFormatting>
  <conditionalFormatting sqref="AD7:AF110">
    <cfRule type="cellIs" dxfId="436" priority="88" stopIfTrue="1" operator="greaterThan">
      <formula>0</formula>
    </cfRule>
    <cfRule type="cellIs" dxfId="435" priority="89" stopIfTrue="1" operator="greaterThan">
      <formula>0</formula>
    </cfRule>
  </conditionalFormatting>
  <conditionalFormatting sqref="AD7:AF110">
    <cfRule type="cellIs" dxfId="434" priority="84" stopIfTrue="1" operator="greaterThan">
      <formula>0</formula>
    </cfRule>
    <cfRule type="cellIs" dxfId="433" priority="85" stopIfTrue="1" operator="greaterThan">
      <formula>0</formula>
    </cfRule>
    <cfRule type="cellIs" dxfId="432" priority="86" stopIfTrue="1" operator="greaterThan">
      <formula>0</formula>
    </cfRule>
    <cfRule type="cellIs" dxfId="431" priority="87" stopIfTrue="1" operator="greaterThan">
      <formula>0</formula>
    </cfRule>
  </conditionalFormatting>
  <conditionalFormatting sqref="AD7:AF110">
    <cfRule type="cellIs" dxfId="430" priority="83" operator="equal">
      <formula>0</formula>
    </cfRule>
  </conditionalFormatting>
  <conditionalFormatting sqref="AD7:AF110">
    <cfRule type="cellIs" dxfId="429" priority="82" operator="notEqual">
      <formula>0</formula>
    </cfRule>
  </conditionalFormatting>
  <conditionalFormatting sqref="AD7:AF110">
    <cfRule type="cellIs" dxfId="428" priority="81" operator="equal">
      <formula>"eps"</formula>
    </cfRule>
  </conditionalFormatting>
  <conditionalFormatting sqref="AD7:AF110">
    <cfRule type="cellIs" dxfId="427" priority="80" operator="notEqual">
      <formula>"eps"</formula>
    </cfRule>
  </conditionalFormatting>
  <conditionalFormatting sqref="AD7:AF110">
    <cfRule type="cellIs" dxfId="426" priority="79" operator="equal">
      <formula>"n"</formula>
    </cfRule>
  </conditionalFormatting>
  <conditionalFormatting sqref="AD7:AF110">
    <cfRule type="cellIs" dxfId="425" priority="77" operator="notEqual">
      <formula>0</formula>
    </cfRule>
    <cfRule type="cellIs" dxfId="424" priority="78" operator="equal">
      <formula>0</formula>
    </cfRule>
  </conditionalFormatting>
  <conditionalFormatting sqref="AD7:AF110">
    <cfRule type="cellIs" dxfId="423" priority="75" stopIfTrue="1" operator="greaterThan">
      <formula>0</formula>
    </cfRule>
    <cfRule type="cellIs" dxfId="422" priority="76" stopIfTrue="1" operator="greaterThan">
      <formula>0</formula>
    </cfRule>
  </conditionalFormatting>
  <conditionalFormatting sqref="AD7:AF110">
    <cfRule type="cellIs" dxfId="421" priority="71" stopIfTrue="1" operator="greaterThan">
      <formula>0</formula>
    </cfRule>
    <cfRule type="cellIs" dxfId="420" priority="72" stopIfTrue="1" operator="greaterThan">
      <formula>0</formula>
    </cfRule>
    <cfRule type="cellIs" dxfId="419" priority="73" stopIfTrue="1" operator="greaterThan">
      <formula>0</formula>
    </cfRule>
    <cfRule type="cellIs" dxfId="418" priority="74" stopIfTrue="1" operator="greaterThan">
      <formula>0</formula>
    </cfRule>
  </conditionalFormatting>
  <conditionalFormatting sqref="AD7:AF110">
    <cfRule type="cellIs" dxfId="417" priority="70" operator="equal">
      <formula>0</formula>
    </cfRule>
  </conditionalFormatting>
  <conditionalFormatting sqref="AD7:AF110">
    <cfRule type="cellIs" dxfId="416" priority="69" operator="notEqual">
      <formula>0</formula>
    </cfRule>
  </conditionalFormatting>
  <conditionalFormatting sqref="AD7:AF110">
    <cfRule type="cellIs" dxfId="415" priority="68" operator="equal">
      <formula>"eps"</formula>
    </cfRule>
  </conditionalFormatting>
  <conditionalFormatting sqref="AD7:AF110">
    <cfRule type="cellIs" dxfId="414" priority="67" operator="notEqual">
      <formula>"eps"</formula>
    </cfRule>
  </conditionalFormatting>
  <conditionalFormatting sqref="AD7:AF110">
    <cfRule type="cellIs" dxfId="413" priority="66" operator="equal">
      <formula>"n"</formula>
    </cfRule>
  </conditionalFormatting>
  <conditionalFormatting sqref="AD7:AF110">
    <cfRule type="cellIs" dxfId="412" priority="64" operator="notEqual">
      <formula>0</formula>
    </cfRule>
    <cfRule type="cellIs" dxfId="411" priority="65" operator="equal">
      <formula>0</formula>
    </cfRule>
  </conditionalFormatting>
  <conditionalFormatting sqref="AD7:AF110">
    <cfRule type="cellIs" dxfId="410" priority="62" stopIfTrue="1" operator="greaterThan">
      <formula>0</formula>
    </cfRule>
    <cfRule type="cellIs" dxfId="409" priority="63" stopIfTrue="1" operator="greaterThan">
      <formula>0</formula>
    </cfRule>
  </conditionalFormatting>
  <conditionalFormatting sqref="AD7:AF110">
    <cfRule type="cellIs" dxfId="408" priority="58" stopIfTrue="1" operator="greaterThan">
      <formula>0</formula>
    </cfRule>
    <cfRule type="cellIs" dxfId="407" priority="59" stopIfTrue="1" operator="greaterThan">
      <formula>0</formula>
    </cfRule>
    <cfRule type="cellIs" dxfId="406" priority="60" stopIfTrue="1" operator="greaterThan">
      <formula>0</formula>
    </cfRule>
    <cfRule type="cellIs" dxfId="405" priority="61" stopIfTrue="1" operator="greaterThan">
      <formula>0</formula>
    </cfRule>
  </conditionalFormatting>
  <conditionalFormatting sqref="AC7:AF110">
    <cfRule type="cellIs" dxfId="404" priority="57" operator="notEqual">
      <formula>W7</formula>
    </cfRule>
  </conditionalFormatting>
  <conditionalFormatting sqref="AI7:AL110">
    <cfRule type="cellIs" dxfId="403" priority="4" operator="notEqual">
      <formula>AC7</formula>
    </cfRule>
  </conditionalFormatting>
  <conditionalFormatting sqref="AJ7:AL110">
    <cfRule type="cellIs" dxfId="402" priority="56" operator="equal">
      <formula>0</formula>
    </cfRule>
  </conditionalFormatting>
  <conditionalFormatting sqref="AJ7:AL110">
    <cfRule type="cellIs" dxfId="401" priority="55" operator="notEqual">
      <formula>0</formula>
    </cfRule>
  </conditionalFormatting>
  <conditionalFormatting sqref="AJ7:AL110">
    <cfRule type="cellIs" dxfId="400" priority="54" operator="equal">
      <formula>"eps"</formula>
    </cfRule>
  </conditionalFormatting>
  <conditionalFormatting sqref="AJ7:AL110">
    <cfRule type="cellIs" dxfId="399" priority="53" operator="notEqual">
      <formula>"eps"</formula>
    </cfRule>
  </conditionalFormatting>
  <conditionalFormatting sqref="AJ7:AL110">
    <cfRule type="cellIs" dxfId="398" priority="52" operator="equal">
      <formula>"n"</formula>
    </cfRule>
  </conditionalFormatting>
  <conditionalFormatting sqref="AJ7:AL110">
    <cfRule type="cellIs" dxfId="397" priority="50" operator="notEqual">
      <formula>0</formula>
    </cfRule>
    <cfRule type="cellIs" dxfId="396" priority="51" operator="equal">
      <formula>0</formula>
    </cfRule>
  </conditionalFormatting>
  <conditionalFormatting sqref="AJ7:AL110">
    <cfRule type="cellIs" dxfId="395" priority="48" stopIfTrue="1" operator="greaterThan">
      <formula>0</formula>
    </cfRule>
    <cfRule type="cellIs" dxfId="394" priority="49" stopIfTrue="1" operator="greaterThan">
      <formula>0</formula>
    </cfRule>
  </conditionalFormatting>
  <conditionalFormatting sqref="AJ7:AL110">
    <cfRule type="cellIs" dxfId="393" priority="44" stopIfTrue="1" operator="greaterThan">
      <formula>0</formula>
    </cfRule>
    <cfRule type="cellIs" dxfId="392" priority="45" stopIfTrue="1" operator="greaterThan">
      <formula>0</formula>
    </cfRule>
    <cfRule type="cellIs" dxfId="391" priority="46" stopIfTrue="1" operator="greaterThan">
      <formula>0</formula>
    </cfRule>
    <cfRule type="cellIs" dxfId="390" priority="47" stopIfTrue="1" operator="greaterThan">
      <formula>0</formula>
    </cfRule>
  </conditionalFormatting>
  <conditionalFormatting sqref="AJ7:AL110">
    <cfRule type="cellIs" dxfId="389" priority="43" operator="equal">
      <formula>0</formula>
    </cfRule>
  </conditionalFormatting>
  <conditionalFormatting sqref="AJ7:AL110">
    <cfRule type="cellIs" dxfId="388" priority="42" operator="notEqual">
      <formula>0</formula>
    </cfRule>
  </conditionalFormatting>
  <conditionalFormatting sqref="AJ7:AL110">
    <cfRule type="cellIs" dxfId="387" priority="41" operator="equal">
      <formula>"eps"</formula>
    </cfRule>
  </conditionalFormatting>
  <conditionalFormatting sqref="AJ7:AL110">
    <cfRule type="cellIs" dxfId="386" priority="40" operator="notEqual">
      <formula>"eps"</formula>
    </cfRule>
  </conditionalFormatting>
  <conditionalFormatting sqref="AJ7:AL110">
    <cfRule type="cellIs" dxfId="385" priority="39" operator="equal">
      <formula>"n"</formula>
    </cfRule>
  </conditionalFormatting>
  <conditionalFormatting sqref="AJ7:AL110">
    <cfRule type="cellIs" dxfId="384" priority="37" operator="notEqual">
      <formula>0</formula>
    </cfRule>
    <cfRule type="cellIs" dxfId="383" priority="38" operator="equal">
      <formula>0</formula>
    </cfRule>
  </conditionalFormatting>
  <conditionalFormatting sqref="AJ7:AL110">
    <cfRule type="cellIs" dxfId="382" priority="35" stopIfTrue="1" operator="greaterThan">
      <formula>0</formula>
    </cfRule>
    <cfRule type="cellIs" dxfId="381" priority="36" stopIfTrue="1" operator="greaterThan">
      <formula>0</formula>
    </cfRule>
  </conditionalFormatting>
  <conditionalFormatting sqref="AJ7:AL110">
    <cfRule type="cellIs" dxfId="380" priority="31" stopIfTrue="1" operator="greaterThan">
      <formula>0</formula>
    </cfRule>
    <cfRule type="cellIs" dxfId="379" priority="32" stopIfTrue="1" operator="greaterThan">
      <formula>0</formula>
    </cfRule>
    <cfRule type="cellIs" dxfId="378" priority="33" stopIfTrue="1" operator="greaterThan">
      <formula>0</formula>
    </cfRule>
    <cfRule type="cellIs" dxfId="377" priority="34" stopIfTrue="1" operator="greaterThan">
      <formula>0</formula>
    </cfRule>
  </conditionalFormatting>
  <conditionalFormatting sqref="AJ7:AL110">
    <cfRule type="cellIs" dxfId="376" priority="30" operator="equal">
      <formula>0</formula>
    </cfRule>
  </conditionalFormatting>
  <conditionalFormatting sqref="AJ7:AL110">
    <cfRule type="cellIs" dxfId="375" priority="29" operator="notEqual">
      <formula>0</formula>
    </cfRule>
  </conditionalFormatting>
  <conditionalFormatting sqref="AJ7:AL110">
    <cfRule type="cellIs" dxfId="374" priority="28" operator="equal">
      <formula>"eps"</formula>
    </cfRule>
  </conditionalFormatting>
  <conditionalFormatting sqref="AJ7:AL110">
    <cfRule type="cellIs" dxfId="373" priority="27" operator="notEqual">
      <formula>"eps"</formula>
    </cfRule>
  </conditionalFormatting>
  <conditionalFormatting sqref="AJ7:AL110">
    <cfRule type="cellIs" dxfId="372" priority="26" operator="equal">
      <formula>"n"</formula>
    </cfRule>
  </conditionalFormatting>
  <conditionalFormatting sqref="AJ7:AL110">
    <cfRule type="cellIs" dxfId="371" priority="24" operator="notEqual">
      <formula>0</formula>
    </cfRule>
    <cfRule type="cellIs" dxfId="370" priority="25" operator="equal">
      <formula>0</formula>
    </cfRule>
  </conditionalFormatting>
  <conditionalFormatting sqref="AJ7:AL110">
    <cfRule type="cellIs" dxfId="369" priority="22" stopIfTrue="1" operator="greaterThan">
      <formula>0</formula>
    </cfRule>
    <cfRule type="cellIs" dxfId="368" priority="23" stopIfTrue="1" operator="greaterThan">
      <formula>0</formula>
    </cfRule>
  </conditionalFormatting>
  <conditionalFormatting sqref="AJ7:AL110">
    <cfRule type="cellIs" dxfId="367" priority="18" stopIfTrue="1" operator="greaterThan">
      <formula>0</formula>
    </cfRule>
    <cfRule type="cellIs" dxfId="366" priority="19" stopIfTrue="1" operator="greaterThan">
      <formula>0</formula>
    </cfRule>
    <cfRule type="cellIs" dxfId="365" priority="20" stopIfTrue="1" operator="greaterThan">
      <formula>0</formula>
    </cfRule>
    <cfRule type="cellIs" dxfId="364" priority="21" stopIfTrue="1" operator="greaterThan">
      <formula>0</formula>
    </cfRule>
  </conditionalFormatting>
  <conditionalFormatting sqref="AJ7:AL110">
    <cfRule type="cellIs" dxfId="363" priority="17" operator="equal">
      <formula>0</formula>
    </cfRule>
  </conditionalFormatting>
  <conditionalFormatting sqref="AJ7:AL110">
    <cfRule type="cellIs" dxfId="362" priority="16" operator="notEqual">
      <formula>0</formula>
    </cfRule>
  </conditionalFormatting>
  <conditionalFormatting sqref="AJ7:AL110">
    <cfRule type="cellIs" dxfId="361" priority="15" operator="equal">
      <formula>"eps"</formula>
    </cfRule>
  </conditionalFormatting>
  <conditionalFormatting sqref="AJ7:AL110">
    <cfRule type="cellIs" dxfId="360" priority="14" operator="notEqual">
      <formula>"eps"</formula>
    </cfRule>
  </conditionalFormatting>
  <conditionalFormatting sqref="AJ7:AL110">
    <cfRule type="cellIs" dxfId="359" priority="13" operator="equal">
      <formula>"n"</formula>
    </cfRule>
  </conditionalFormatting>
  <conditionalFormatting sqref="AJ7:AL110">
    <cfRule type="cellIs" dxfId="358" priority="11" operator="notEqual">
      <formula>0</formula>
    </cfRule>
    <cfRule type="cellIs" dxfId="357" priority="12" operator="equal">
      <formula>0</formula>
    </cfRule>
  </conditionalFormatting>
  <conditionalFormatting sqref="AJ7:AL110">
    <cfRule type="cellIs" dxfId="356" priority="9" stopIfTrue="1" operator="greaterThan">
      <formula>0</formula>
    </cfRule>
    <cfRule type="cellIs" dxfId="355" priority="10" stopIfTrue="1" operator="greaterThan">
      <formula>0</formula>
    </cfRule>
  </conditionalFormatting>
  <conditionalFormatting sqref="AJ7:AL110">
    <cfRule type="cellIs" dxfId="354" priority="5" stopIfTrue="1" operator="greaterThan">
      <formula>0</formula>
    </cfRule>
    <cfRule type="cellIs" dxfId="353" priority="6" stopIfTrue="1" operator="greaterThan">
      <formula>0</formula>
    </cfRule>
    <cfRule type="cellIs" dxfId="352" priority="7" stopIfTrue="1" operator="greaterThan">
      <formula>0</formula>
    </cfRule>
    <cfRule type="cellIs" dxfId="351" priority="8" stopIfTrue="1" operator="greaterThan">
      <formula>0</formula>
    </cfRule>
  </conditionalFormatting>
  <conditionalFormatting sqref="K7:N110">
    <cfRule type="cellIs" dxfId="350" priority="1" operator="notEqual">
      <formula>1</formula>
    </cfRule>
  </conditionalFormatting>
  <dataValidations disablePrompts="1" count="1">
    <dataValidation type="list" allowBlank="1" showInputMessage="1" showErrorMessage="1" sqref="R2:T4" xr:uid="{79D7473D-830F-4E92-AD8D-F6E821B4CE7E}">
      <formula1>$A$5:$A$13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BFC17-8508-462D-AAB3-942190D1087A}">
  <sheetPr>
    <tabColor theme="8" tint="0.39997558519241921"/>
  </sheetPr>
  <dimension ref="A2:V185"/>
  <sheetViews>
    <sheetView workbookViewId="0">
      <pane xSplit="8" ySplit="7" topLeftCell="I166" activePane="bottomRight" state="frozen"/>
      <selection activeCell="T69" sqref="T69:T172"/>
      <selection pane="topRight" activeCell="T69" sqref="T69:T172"/>
      <selection pane="bottomLeft" activeCell="T69" sqref="T69:T172"/>
      <selection pane="bottomRight" activeCell="T69" sqref="T69:T172"/>
    </sheetView>
  </sheetViews>
  <sheetFormatPr defaultColWidth="10.7109375" defaultRowHeight="12.75" outlineLevelRow="1" x14ac:dyDescent="0.2"/>
  <cols>
    <col min="1" max="1" width="5.42578125" style="49" bestFit="1" customWidth="1"/>
    <col min="2" max="2" width="7" style="49" bestFit="1" customWidth="1"/>
    <col min="3" max="3" width="21.28515625" style="49" customWidth="1"/>
    <col min="4" max="19" width="10.7109375" style="49" customWidth="1"/>
    <col min="20" max="16384" width="10.7109375" style="49"/>
  </cols>
  <sheetData>
    <row r="2" spans="1:22" x14ac:dyDescent="0.2">
      <c r="A2" s="47"/>
      <c r="B2" s="47"/>
      <c r="C2" s="47"/>
      <c r="D2" s="331"/>
      <c r="E2" s="331"/>
      <c r="F2" s="331"/>
      <c r="G2" s="331"/>
      <c r="H2" s="331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48"/>
      <c r="T2" s="53" t="s">
        <v>754</v>
      </c>
    </row>
    <row r="3" spans="1:22" x14ac:dyDescent="0.2">
      <c r="A3" s="47"/>
      <c r="B3" s="47"/>
      <c r="C3" s="47"/>
      <c r="D3" s="333" t="s">
        <v>559</v>
      </c>
      <c r="E3" s="333"/>
      <c r="F3" s="333"/>
      <c r="G3" s="333"/>
      <c r="H3" s="333"/>
      <c r="I3" s="334" t="s">
        <v>560</v>
      </c>
      <c r="J3" s="334"/>
      <c r="K3" s="334"/>
      <c r="L3" s="334"/>
      <c r="M3" s="334"/>
      <c r="N3" s="335" t="s">
        <v>561</v>
      </c>
      <c r="O3" s="335"/>
      <c r="P3" s="335"/>
      <c r="Q3" s="335"/>
      <c r="R3" s="335"/>
      <c r="S3" s="50" t="s">
        <v>557</v>
      </c>
      <c r="T3" s="53" t="s">
        <v>119</v>
      </c>
    </row>
    <row r="4" spans="1:22" s="56" customFormat="1" x14ac:dyDescent="0.2">
      <c r="A4" s="51"/>
      <c r="B4" s="51"/>
      <c r="C4" s="51"/>
      <c r="D4" s="52" t="s">
        <v>591</v>
      </c>
      <c r="E4" s="52" t="s">
        <v>592</v>
      </c>
      <c r="F4" s="52" t="s">
        <v>554</v>
      </c>
      <c r="G4" s="52" t="s">
        <v>593</v>
      </c>
      <c r="H4" s="52" t="s">
        <v>119</v>
      </c>
      <c r="I4" s="53" t="str">
        <f t="shared" ref="I4:L5" si="0">D4</f>
        <v>pce</v>
      </c>
      <c r="J4" s="53" t="str">
        <f t="shared" si="0"/>
        <v>ge</v>
      </c>
      <c r="K4" s="53" t="str">
        <f t="shared" si="0"/>
        <v>gdfi</v>
      </c>
      <c r="L4" s="53" t="str">
        <f t="shared" si="0"/>
        <v>exp</v>
      </c>
      <c r="M4" s="53" t="s">
        <v>119</v>
      </c>
      <c r="N4" s="54" t="str">
        <f t="shared" ref="N4:Q5" si="1">I4</f>
        <v>pce</v>
      </c>
      <c r="O4" s="54" t="str">
        <f t="shared" si="1"/>
        <v>ge</v>
      </c>
      <c r="P4" s="54" t="str">
        <f t="shared" si="1"/>
        <v>gdfi</v>
      </c>
      <c r="Q4" s="54" t="str">
        <f t="shared" si="1"/>
        <v>exp</v>
      </c>
      <c r="R4" s="54" t="s">
        <v>119</v>
      </c>
      <c r="S4" s="55" t="s">
        <v>555</v>
      </c>
      <c r="T4" s="53" t="s">
        <v>119</v>
      </c>
      <c r="U4" s="49"/>
      <c r="V4" s="49"/>
    </row>
    <row r="5" spans="1:22" s="56" customFormat="1" x14ac:dyDescent="0.2">
      <c r="A5" s="51"/>
      <c r="B5" s="51"/>
      <c r="C5" s="51"/>
      <c r="D5" s="52" t="s">
        <v>257</v>
      </c>
      <c r="E5" s="52" t="s">
        <v>552</v>
      </c>
      <c r="F5" s="52" t="s">
        <v>554</v>
      </c>
      <c r="G5" s="52" t="s">
        <v>259</v>
      </c>
      <c r="H5" s="52" t="s">
        <v>119</v>
      </c>
      <c r="I5" s="53" t="str">
        <f t="shared" si="0"/>
        <v>househ</v>
      </c>
      <c r="J5" s="53" t="str">
        <f t="shared" si="0"/>
        <v>govt</v>
      </c>
      <c r="K5" s="53" t="str">
        <f t="shared" si="0"/>
        <v>gdfi</v>
      </c>
      <c r="L5" s="53" t="str">
        <f t="shared" si="0"/>
        <v>export</v>
      </c>
      <c r="M5" s="53" t="s">
        <v>119</v>
      </c>
      <c r="N5" s="54" t="str">
        <f t="shared" si="1"/>
        <v>househ</v>
      </c>
      <c r="O5" s="54" t="str">
        <f t="shared" si="1"/>
        <v>govt</v>
      </c>
      <c r="P5" s="54" t="str">
        <f t="shared" si="1"/>
        <v>gdfi</v>
      </c>
      <c r="Q5" s="54" t="str">
        <f t="shared" si="1"/>
        <v>export</v>
      </c>
      <c r="R5" s="54" t="s">
        <v>119</v>
      </c>
      <c r="S5" s="55" t="s">
        <v>555</v>
      </c>
      <c r="T5" s="53" t="s">
        <v>562</v>
      </c>
      <c r="U5" s="49"/>
      <c r="V5" s="49"/>
    </row>
    <row r="6" spans="1:22" s="56" customFormat="1" x14ac:dyDescent="0.2">
      <c r="A6" s="51"/>
      <c r="B6" s="51"/>
      <c r="C6" s="51"/>
      <c r="D6" s="52" t="s">
        <v>258</v>
      </c>
      <c r="E6" s="52" t="s">
        <v>553</v>
      </c>
      <c r="F6" s="52"/>
      <c r="G6" s="52"/>
      <c r="H6" s="52" t="s">
        <v>558</v>
      </c>
      <c r="I6" s="53" t="str">
        <f>D6</f>
        <v>demand</v>
      </c>
      <c r="J6" s="53" t="str">
        <f>E6</f>
        <v>expend</v>
      </c>
      <c r="K6" s="53"/>
      <c r="L6" s="53"/>
      <c r="M6" s="53" t="s">
        <v>562</v>
      </c>
      <c r="N6" s="54" t="str">
        <f>I6</f>
        <v>demand</v>
      </c>
      <c r="O6" s="54" t="str">
        <f>J6</f>
        <v>expend</v>
      </c>
      <c r="P6" s="54"/>
      <c r="Q6" s="54"/>
      <c r="R6" s="54" t="s">
        <v>558</v>
      </c>
      <c r="S6" s="55" t="s">
        <v>556</v>
      </c>
      <c r="T6" s="53" t="s">
        <v>755</v>
      </c>
      <c r="U6" s="49"/>
      <c r="V6" s="49"/>
    </row>
    <row r="7" spans="1:22" x14ac:dyDescent="0.2">
      <c r="A7" s="47"/>
      <c r="B7" s="47" t="str">
        <f>'SAM and Preps'!B8</f>
        <v>aagri</v>
      </c>
      <c r="C7" s="47" t="str">
        <f>VLOOKUP(B7,Notes!$A$12:$B$206,2,0)</f>
        <v>Agriculture</v>
      </c>
      <c r="D7" s="57">
        <f>Q1Impacts!C8</f>
        <v>0</v>
      </c>
      <c r="E7" s="57">
        <f>Q1Impacts!D8</f>
        <v>0</v>
      </c>
      <c r="F7" s="57">
        <f>Q1Impacts!E8</f>
        <v>0</v>
      </c>
      <c r="G7" s="57">
        <f>Q1Impacts!F8</f>
        <v>0</v>
      </c>
      <c r="H7" s="57">
        <f t="shared" ref="H7:H38" si="2">SUM(D7:G7)</f>
        <v>0</v>
      </c>
      <c r="I7" s="58"/>
      <c r="J7" s="58"/>
      <c r="K7" s="58"/>
      <c r="L7" s="58"/>
      <c r="M7" s="58">
        <f t="array" ref="M7:M179">IFERROR(100*R7:R179/f,0)</f>
        <v>0</v>
      </c>
      <c r="N7" s="59">
        <f t="array" ref="N7:Q179">I7:L179/100*D7:G179</f>
        <v>0</v>
      </c>
      <c r="O7" s="59">
        <v>0</v>
      </c>
      <c r="P7" s="59">
        <v>0</v>
      </c>
      <c r="Q7" s="59">
        <v>0</v>
      </c>
      <c r="R7" s="60">
        <f t="shared" ref="R7:R38" si="3">SUM(N7:Q7)</f>
        <v>0</v>
      </c>
      <c r="S7" s="61">
        <f t="array" ref="S7:S179">R7:R179</f>
        <v>0</v>
      </c>
      <c r="T7" s="62"/>
    </row>
    <row r="8" spans="1:22" hidden="1" outlineLevel="1" x14ac:dyDescent="0.2">
      <c r="A8" s="47"/>
      <c r="B8" s="47" t="str">
        <f>'SAM and Preps'!B9</f>
        <v>afore</v>
      </c>
      <c r="C8" s="47" t="str">
        <f>VLOOKUP(B8,Notes!$A$12:$B$206,2,0)</f>
        <v>Forestry</v>
      </c>
      <c r="D8" s="57">
        <f>Q1Impacts!C9</f>
        <v>0</v>
      </c>
      <c r="E8" s="57">
        <f>Q1Impacts!D9</f>
        <v>0</v>
      </c>
      <c r="F8" s="57">
        <f>Q1Impacts!E9</f>
        <v>0</v>
      </c>
      <c r="G8" s="57">
        <f>Q1Impacts!F9</f>
        <v>0</v>
      </c>
      <c r="H8" s="57">
        <f t="shared" si="2"/>
        <v>0</v>
      </c>
      <c r="I8" s="58"/>
      <c r="J8" s="58"/>
      <c r="K8" s="58"/>
      <c r="L8" s="58"/>
      <c r="M8" s="58">
        <v>0</v>
      </c>
      <c r="N8" s="59">
        <v>0</v>
      </c>
      <c r="O8" s="59">
        <v>0</v>
      </c>
      <c r="P8" s="59">
        <v>0</v>
      </c>
      <c r="Q8" s="59">
        <v>0</v>
      </c>
      <c r="R8" s="60">
        <f t="shared" si="3"/>
        <v>0</v>
      </c>
      <c r="S8" s="61">
        <v>0</v>
      </c>
    </row>
    <row r="9" spans="1:22" hidden="1" outlineLevel="1" x14ac:dyDescent="0.2">
      <c r="A9" s="47"/>
      <c r="B9" s="47" t="str">
        <f>'SAM and Preps'!B10</f>
        <v>afish</v>
      </c>
      <c r="C9" s="47" t="str">
        <f>VLOOKUP(B9,Notes!$A$12:$B$206,2,0)</f>
        <v>Fishing</v>
      </c>
      <c r="D9" s="57">
        <f>Q1Impacts!C10</f>
        <v>0</v>
      </c>
      <c r="E9" s="57">
        <f>Q1Impacts!D10</f>
        <v>0</v>
      </c>
      <c r="F9" s="57">
        <f>Q1Impacts!E10</f>
        <v>0</v>
      </c>
      <c r="G9" s="57">
        <f>Q1Impacts!F10</f>
        <v>0</v>
      </c>
      <c r="H9" s="57">
        <f t="shared" si="2"/>
        <v>0</v>
      </c>
      <c r="I9" s="58"/>
      <c r="J9" s="58"/>
      <c r="K9" s="58"/>
      <c r="L9" s="58"/>
      <c r="M9" s="58">
        <v>0</v>
      </c>
      <c r="N9" s="59">
        <v>0</v>
      </c>
      <c r="O9" s="59">
        <v>0</v>
      </c>
      <c r="P9" s="59">
        <v>0</v>
      </c>
      <c r="Q9" s="59">
        <v>0</v>
      </c>
      <c r="R9" s="60">
        <f t="shared" si="3"/>
        <v>0</v>
      </c>
      <c r="S9" s="61">
        <v>0</v>
      </c>
    </row>
    <row r="10" spans="1:22" hidden="1" outlineLevel="1" x14ac:dyDescent="0.2">
      <c r="A10" s="47"/>
      <c r="B10" s="47" t="str">
        <f>'SAM and Preps'!B11</f>
        <v>acoal</v>
      </c>
      <c r="C10" s="47" t="str">
        <f>VLOOKUP(B10,Notes!$A$12:$B$206,2,0)</f>
        <v>Mining of coal and lignite</v>
      </c>
      <c r="D10" s="57">
        <f>Q1Impacts!C11</f>
        <v>0</v>
      </c>
      <c r="E10" s="57">
        <f>Q1Impacts!D11</f>
        <v>0</v>
      </c>
      <c r="F10" s="57">
        <f>Q1Impacts!E11</f>
        <v>0</v>
      </c>
      <c r="G10" s="57">
        <f>Q1Impacts!F11</f>
        <v>0</v>
      </c>
      <c r="H10" s="57">
        <f t="shared" si="2"/>
        <v>0</v>
      </c>
      <c r="I10" s="58"/>
      <c r="J10" s="58"/>
      <c r="K10" s="58"/>
      <c r="L10" s="58"/>
      <c r="M10" s="58">
        <v>0</v>
      </c>
      <c r="N10" s="59">
        <v>0</v>
      </c>
      <c r="O10" s="59">
        <v>0</v>
      </c>
      <c r="P10" s="59">
        <v>0</v>
      </c>
      <c r="Q10" s="59">
        <v>0</v>
      </c>
      <c r="R10" s="60">
        <f t="shared" si="3"/>
        <v>0</v>
      </c>
      <c r="S10" s="61">
        <v>0</v>
      </c>
    </row>
    <row r="11" spans="1:22" hidden="1" outlineLevel="1" x14ac:dyDescent="0.2">
      <c r="A11" s="47"/>
      <c r="B11" s="47" t="str">
        <f>'SAM and Preps'!B12</f>
        <v>agold</v>
      </c>
      <c r="C11" s="47" t="str">
        <f>VLOOKUP(B11,Notes!$A$12:$B$206,2,0)</f>
        <v>Mining of gold and uranium ore</v>
      </c>
      <c r="D11" s="57">
        <f>Q1Impacts!C12</f>
        <v>0</v>
      </c>
      <c r="E11" s="57">
        <f>Q1Impacts!D12</f>
        <v>0</v>
      </c>
      <c r="F11" s="57">
        <f>Q1Impacts!E12</f>
        <v>0</v>
      </c>
      <c r="G11" s="57">
        <f>Q1Impacts!F12</f>
        <v>0</v>
      </c>
      <c r="H11" s="57">
        <f t="shared" si="2"/>
        <v>0</v>
      </c>
      <c r="I11" s="58"/>
      <c r="J11" s="58"/>
      <c r="K11" s="58"/>
      <c r="L11" s="58"/>
      <c r="M11" s="58">
        <v>0</v>
      </c>
      <c r="N11" s="59">
        <v>0</v>
      </c>
      <c r="O11" s="59">
        <v>0</v>
      </c>
      <c r="P11" s="59">
        <v>0</v>
      </c>
      <c r="Q11" s="59">
        <v>0</v>
      </c>
      <c r="R11" s="60">
        <f t="shared" si="3"/>
        <v>0</v>
      </c>
      <c r="S11" s="61">
        <v>0</v>
      </c>
    </row>
    <row r="12" spans="1:22" hidden="1" outlineLevel="1" x14ac:dyDescent="0.2">
      <c r="A12" s="47"/>
      <c r="B12" s="47" t="str">
        <f>'SAM and Preps'!B13</f>
        <v>amore</v>
      </c>
      <c r="C12" s="47" t="str">
        <f>VLOOKUP(B12,Notes!$A$12:$B$206,2,0)</f>
        <v>Mining of metal ores</v>
      </c>
      <c r="D12" s="57">
        <f>Q1Impacts!C13</f>
        <v>0</v>
      </c>
      <c r="E12" s="57">
        <f>Q1Impacts!D13</f>
        <v>0</v>
      </c>
      <c r="F12" s="57">
        <f>Q1Impacts!E13</f>
        <v>0</v>
      </c>
      <c r="G12" s="57">
        <f>Q1Impacts!F13</f>
        <v>0</v>
      </c>
      <c r="H12" s="57">
        <f t="shared" si="2"/>
        <v>0</v>
      </c>
      <c r="I12" s="58"/>
      <c r="J12" s="58"/>
      <c r="K12" s="58"/>
      <c r="L12" s="58"/>
      <c r="M12" s="58">
        <v>0</v>
      </c>
      <c r="N12" s="59">
        <v>0</v>
      </c>
      <c r="O12" s="59">
        <v>0</v>
      </c>
      <c r="P12" s="59">
        <v>0</v>
      </c>
      <c r="Q12" s="59">
        <v>0</v>
      </c>
      <c r="R12" s="60">
        <f t="shared" si="3"/>
        <v>0</v>
      </c>
      <c r="S12" s="61">
        <v>0</v>
      </c>
    </row>
    <row r="13" spans="1:22" hidden="1" outlineLevel="1" x14ac:dyDescent="0.2">
      <c r="A13" s="47"/>
      <c r="B13" s="47" t="str">
        <f>'SAM and Preps'!B14</f>
        <v>aomin</v>
      </c>
      <c r="C13" s="47" t="str">
        <f>VLOOKUP(B13,Notes!$A$12:$B$206,2,0)</f>
        <v>Other mining and quarrying</v>
      </c>
      <c r="D13" s="57">
        <f>Q1Impacts!C14</f>
        <v>0</v>
      </c>
      <c r="E13" s="57">
        <f>Q1Impacts!D14</f>
        <v>0</v>
      </c>
      <c r="F13" s="57">
        <f>Q1Impacts!E14</f>
        <v>0</v>
      </c>
      <c r="G13" s="57">
        <f>Q1Impacts!F14</f>
        <v>0</v>
      </c>
      <c r="H13" s="57">
        <f t="shared" si="2"/>
        <v>0</v>
      </c>
      <c r="I13" s="58"/>
      <c r="J13" s="58"/>
      <c r="K13" s="58"/>
      <c r="L13" s="58"/>
      <c r="M13" s="58">
        <v>0</v>
      </c>
      <c r="N13" s="59">
        <v>0</v>
      </c>
      <c r="O13" s="59">
        <v>0</v>
      </c>
      <c r="P13" s="59">
        <v>0</v>
      </c>
      <c r="Q13" s="59">
        <v>0</v>
      </c>
      <c r="R13" s="60">
        <f t="shared" si="3"/>
        <v>0</v>
      </c>
      <c r="S13" s="61">
        <v>0</v>
      </c>
    </row>
    <row r="14" spans="1:22" hidden="1" outlineLevel="1" x14ac:dyDescent="0.2">
      <c r="A14" s="47"/>
      <c r="B14" s="47" t="str">
        <f>'SAM and Preps'!B15</f>
        <v>afood</v>
      </c>
      <c r="C14" s="47" t="str">
        <f>VLOOKUP(B14,Notes!$A$12:$B$206,2,0)</f>
        <v>Food</v>
      </c>
      <c r="D14" s="57">
        <f>Q1Impacts!C15</f>
        <v>0</v>
      </c>
      <c r="E14" s="57">
        <f>Q1Impacts!D15</f>
        <v>0</v>
      </c>
      <c r="F14" s="57">
        <f>Q1Impacts!E15</f>
        <v>0</v>
      </c>
      <c r="G14" s="57">
        <f>Q1Impacts!F15</f>
        <v>0</v>
      </c>
      <c r="H14" s="57">
        <f t="shared" si="2"/>
        <v>0</v>
      </c>
      <c r="I14" s="58"/>
      <c r="J14" s="58"/>
      <c r="K14" s="58"/>
      <c r="L14" s="58"/>
      <c r="M14" s="58">
        <v>0</v>
      </c>
      <c r="N14" s="59">
        <v>0</v>
      </c>
      <c r="O14" s="59">
        <v>0</v>
      </c>
      <c r="P14" s="59">
        <v>0</v>
      </c>
      <c r="Q14" s="59">
        <v>0</v>
      </c>
      <c r="R14" s="60">
        <f t="shared" si="3"/>
        <v>0</v>
      </c>
      <c r="S14" s="61">
        <v>0</v>
      </c>
    </row>
    <row r="15" spans="1:22" hidden="1" outlineLevel="1" x14ac:dyDescent="0.2">
      <c r="A15" s="47"/>
      <c r="B15" s="47" t="str">
        <f>'SAM and Preps'!B16</f>
        <v>abevt</v>
      </c>
      <c r="C15" s="47" t="str">
        <f>VLOOKUP(B15,Notes!$A$12:$B$206,2,0)</f>
        <v>Beverages and tobacco</v>
      </c>
      <c r="D15" s="57">
        <f>Q1Impacts!C16</f>
        <v>0</v>
      </c>
      <c r="E15" s="57">
        <f>Q1Impacts!D16</f>
        <v>0</v>
      </c>
      <c r="F15" s="57">
        <f>Q1Impacts!E16</f>
        <v>0</v>
      </c>
      <c r="G15" s="57">
        <f>Q1Impacts!F16</f>
        <v>0</v>
      </c>
      <c r="H15" s="57">
        <f t="shared" si="2"/>
        <v>0</v>
      </c>
      <c r="I15" s="58"/>
      <c r="J15" s="58"/>
      <c r="K15" s="58"/>
      <c r="L15" s="58"/>
      <c r="M15" s="58">
        <v>0</v>
      </c>
      <c r="N15" s="59">
        <v>0</v>
      </c>
      <c r="O15" s="63">
        <v>0</v>
      </c>
      <c r="P15" s="59">
        <v>0</v>
      </c>
      <c r="Q15" s="59">
        <v>0</v>
      </c>
      <c r="R15" s="60">
        <f t="shared" si="3"/>
        <v>0</v>
      </c>
      <c r="S15" s="61">
        <v>0</v>
      </c>
    </row>
    <row r="16" spans="1:22" hidden="1" outlineLevel="1" x14ac:dyDescent="0.2">
      <c r="A16" s="47"/>
      <c r="B16" s="47" t="str">
        <f>'SAM and Preps'!B17</f>
        <v>aweav</v>
      </c>
      <c r="C16" s="47" t="str">
        <f>VLOOKUP(B16,Notes!$A$12:$B$206,2,0)</f>
        <v>Spinning, weaving and finishing of textiles</v>
      </c>
      <c r="D16" s="57">
        <f>Q1Impacts!C17</f>
        <v>0</v>
      </c>
      <c r="E16" s="57">
        <f>Q1Impacts!D17</f>
        <v>0</v>
      </c>
      <c r="F16" s="57">
        <f>Q1Impacts!E17</f>
        <v>0</v>
      </c>
      <c r="G16" s="57">
        <f>Q1Impacts!F17</f>
        <v>0</v>
      </c>
      <c r="H16" s="57">
        <f t="shared" si="2"/>
        <v>0</v>
      </c>
      <c r="I16" s="58"/>
      <c r="J16" s="58"/>
      <c r="K16" s="58"/>
      <c r="L16" s="58"/>
      <c r="M16" s="58">
        <v>0</v>
      </c>
      <c r="N16" s="59">
        <v>0</v>
      </c>
      <c r="O16" s="59">
        <v>0</v>
      </c>
      <c r="P16" s="59">
        <v>0</v>
      </c>
      <c r="Q16" s="59">
        <v>0</v>
      </c>
      <c r="R16" s="60">
        <f t="shared" si="3"/>
        <v>0</v>
      </c>
      <c r="S16" s="61">
        <v>0</v>
      </c>
    </row>
    <row r="17" spans="1:19" hidden="1" outlineLevel="1" x14ac:dyDescent="0.2">
      <c r="A17" s="47"/>
      <c r="B17" s="47" t="str">
        <f>'SAM and Preps'!B18</f>
        <v>aknit</v>
      </c>
      <c r="C17" s="47" t="str">
        <f>VLOOKUP(B17,Notes!$A$12:$B$206,2,0)</f>
        <v>Knitted, crouched fabrics, wearing apparel, fur articles</v>
      </c>
      <c r="D17" s="57">
        <f>Q1Impacts!C18</f>
        <v>0</v>
      </c>
      <c r="E17" s="57">
        <f>Q1Impacts!D18</f>
        <v>0</v>
      </c>
      <c r="F17" s="57">
        <f>Q1Impacts!E18</f>
        <v>0</v>
      </c>
      <c r="G17" s="57">
        <f>Q1Impacts!F18</f>
        <v>0</v>
      </c>
      <c r="H17" s="57">
        <f t="shared" si="2"/>
        <v>0</v>
      </c>
      <c r="I17" s="58"/>
      <c r="J17" s="58"/>
      <c r="K17" s="58"/>
      <c r="L17" s="58"/>
      <c r="M17" s="58">
        <v>0</v>
      </c>
      <c r="N17" s="59">
        <v>0</v>
      </c>
      <c r="O17" s="59">
        <v>0</v>
      </c>
      <c r="P17" s="59">
        <v>0</v>
      </c>
      <c r="Q17" s="59">
        <v>0</v>
      </c>
      <c r="R17" s="60">
        <f t="shared" si="3"/>
        <v>0</v>
      </c>
      <c r="S17" s="61">
        <v>0</v>
      </c>
    </row>
    <row r="18" spans="1:19" hidden="1" outlineLevel="1" x14ac:dyDescent="0.2">
      <c r="A18" s="47"/>
      <c r="B18" s="47" t="str">
        <f>'SAM and Preps'!B19</f>
        <v>aleat</v>
      </c>
      <c r="C18" s="47" t="str">
        <f>VLOOKUP(B18,Notes!$A$12:$B$206,2,0)</f>
        <v>Tanning and dressing of leather</v>
      </c>
      <c r="D18" s="57">
        <f>Q1Impacts!C19</f>
        <v>0</v>
      </c>
      <c r="E18" s="57">
        <f>Q1Impacts!D19</f>
        <v>0</v>
      </c>
      <c r="F18" s="57">
        <f>Q1Impacts!E19</f>
        <v>0</v>
      </c>
      <c r="G18" s="57">
        <f>Q1Impacts!F19</f>
        <v>0</v>
      </c>
      <c r="H18" s="57">
        <f t="shared" si="2"/>
        <v>0</v>
      </c>
      <c r="I18" s="58"/>
      <c r="J18" s="58"/>
      <c r="K18" s="58"/>
      <c r="L18" s="58"/>
      <c r="M18" s="58">
        <v>0</v>
      </c>
      <c r="N18" s="59">
        <v>0</v>
      </c>
      <c r="O18" s="59">
        <v>0</v>
      </c>
      <c r="P18" s="59">
        <v>0</v>
      </c>
      <c r="Q18" s="59">
        <v>0</v>
      </c>
      <c r="R18" s="60">
        <f t="shared" si="3"/>
        <v>0</v>
      </c>
      <c r="S18" s="61">
        <v>0</v>
      </c>
    </row>
    <row r="19" spans="1:19" hidden="1" outlineLevel="1" x14ac:dyDescent="0.2">
      <c r="A19" s="47"/>
      <c r="B19" s="47" t="str">
        <f>'SAM and Preps'!B20</f>
        <v>afoot</v>
      </c>
      <c r="C19" s="47" t="str">
        <f>VLOOKUP(B19,Notes!$A$12:$B$206,2,0)</f>
        <v>Footwear</v>
      </c>
      <c r="D19" s="57">
        <f>Q1Impacts!C20</f>
        <v>0</v>
      </c>
      <c r="E19" s="57">
        <f>Q1Impacts!D20</f>
        <v>0</v>
      </c>
      <c r="F19" s="57">
        <f>Q1Impacts!E20</f>
        <v>0</v>
      </c>
      <c r="G19" s="57">
        <f>Q1Impacts!F20</f>
        <v>0</v>
      </c>
      <c r="H19" s="57">
        <f t="shared" si="2"/>
        <v>0</v>
      </c>
      <c r="I19" s="58"/>
      <c r="J19" s="58"/>
      <c r="K19" s="58"/>
      <c r="L19" s="58"/>
      <c r="M19" s="58">
        <v>0</v>
      </c>
      <c r="N19" s="59">
        <v>0</v>
      </c>
      <c r="O19" s="59">
        <v>0</v>
      </c>
      <c r="P19" s="59">
        <v>0</v>
      </c>
      <c r="Q19" s="59">
        <v>0</v>
      </c>
      <c r="R19" s="60">
        <f t="shared" si="3"/>
        <v>0</v>
      </c>
      <c r="S19" s="61">
        <v>0</v>
      </c>
    </row>
    <row r="20" spans="1:19" hidden="1" outlineLevel="1" x14ac:dyDescent="0.2">
      <c r="A20" s="47"/>
      <c r="B20" s="47" t="str">
        <f>'SAM and Preps'!B21</f>
        <v>awood</v>
      </c>
      <c r="C20" s="47" t="str">
        <f>VLOOKUP(B20,Notes!$A$12:$B$206,2,0)</f>
        <v>Sawmilling, planing of wood, cork, straw</v>
      </c>
      <c r="D20" s="57">
        <f>Q1Impacts!C21</f>
        <v>0</v>
      </c>
      <c r="E20" s="57">
        <f>Q1Impacts!D21</f>
        <v>0</v>
      </c>
      <c r="F20" s="57">
        <f>Q1Impacts!E21</f>
        <v>0</v>
      </c>
      <c r="G20" s="57">
        <f>Q1Impacts!F21</f>
        <v>0</v>
      </c>
      <c r="H20" s="57">
        <f t="shared" si="2"/>
        <v>0</v>
      </c>
      <c r="I20" s="58"/>
      <c r="J20" s="58"/>
      <c r="K20" s="58"/>
      <c r="L20" s="58"/>
      <c r="M20" s="58">
        <v>0</v>
      </c>
      <c r="N20" s="59">
        <v>0</v>
      </c>
      <c r="O20" s="59">
        <v>0</v>
      </c>
      <c r="P20" s="59">
        <v>0</v>
      </c>
      <c r="Q20" s="59">
        <v>0</v>
      </c>
      <c r="R20" s="60">
        <f t="shared" si="3"/>
        <v>0</v>
      </c>
      <c r="S20" s="61">
        <v>0</v>
      </c>
    </row>
    <row r="21" spans="1:19" hidden="1" outlineLevel="1" x14ac:dyDescent="0.2">
      <c r="A21" s="47"/>
      <c r="B21" s="47" t="str">
        <f>'SAM and Preps'!B22</f>
        <v>apapr</v>
      </c>
      <c r="C21" s="47" t="str">
        <f>VLOOKUP(B21,Notes!$A$12:$B$206,2,0)</f>
        <v>Paper</v>
      </c>
      <c r="D21" s="57">
        <f>Q1Impacts!C22</f>
        <v>0</v>
      </c>
      <c r="E21" s="57">
        <f>Q1Impacts!D22</f>
        <v>0</v>
      </c>
      <c r="F21" s="57">
        <f>Q1Impacts!E22</f>
        <v>0</v>
      </c>
      <c r="G21" s="57">
        <f>Q1Impacts!F22</f>
        <v>0</v>
      </c>
      <c r="H21" s="57">
        <f t="shared" si="2"/>
        <v>0</v>
      </c>
      <c r="I21" s="58"/>
      <c r="J21" s="58"/>
      <c r="K21" s="58"/>
      <c r="L21" s="58"/>
      <c r="M21" s="58">
        <v>0</v>
      </c>
      <c r="N21" s="59">
        <v>0</v>
      </c>
      <c r="O21" s="59">
        <v>0</v>
      </c>
      <c r="P21" s="59">
        <v>0</v>
      </c>
      <c r="Q21" s="59">
        <v>0</v>
      </c>
      <c r="R21" s="60">
        <f t="shared" si="3"/>
        <v>0</v>
      </c>
      <c r="S21" s="61">
        <v>0</v>
      </c>
    </row>
    <row r="22" spans="1:19" hidden="1" outlineLevel="1" x14ac:dyDescent="0.2">
      <c r="A22" s="47"/>
      <c r="B22" s="47" t="str">
        <f>'SAM and Preps'!B23</f>
        <v>aprnt</v>
      </c>
      <c r="C22" s="47" t="str">
        <f>VLOOKUP(B22,Notes!$A$12:$B$206,2,0)</f>
        <v>Publishing, printing, recorded media</v>
      </c>
      <c r="D22" s="57">
        <f>Q1Impacts!C23</f>
        <v>0</v>
      </c>
      <c r="E22" s="57">
        <f>Q1Impacts!D23</f>
        <v>0</v>
      </c>
      <c r="F22" s="57">
        <f>Q1Impacts!E23</f>
        <v>0</v>
      </c>
      <c r="G22" s="57">
        <f>Q1Impacts!F23</f>
        <v>0</v>
      </c>
      <c r="H22" s="57">
        <f t="shared" si="2"/>
        <v>0</v>
      </c>
      <c r="I22" s="58"/>
      <c r="J22" s="58"/>
      <c r="K22" s="58"/>
      <c r="L22" s="58"/>
      <c r="M22" s="58">
        <v>0</v>
      </c>
      <c r="N22" s="59">
        <v>0</v>
      </c>
      <c r="O22" s="59">
        <v>0</v>
      </c>
      <c r="P22" s="59">
        <v>0</v>
      </c>
      <c r="Q22" s="59">
        <v>0</v>
      </c>
      <c r="R22" s="60">
        <f t="shared" si="3"/>
        <v>0</v>
      </c>
      <c r="S22" s="61">
        <v>0</v>
      </c>
    </row>
    <row r="23" spans="1:19" hidden="1" outlineLevel="1" x14ac:dyDescent="0.2">
      <c r="A23" s="47"/>
      <c r="B23" s="47" t="str">
        <f>'SAM and Preps'!B24</f>
        <v>apetr</v>
      </c>
      <c r="C23" s="47" t="str">
        <f>VLOOKUP(B23,Notes!$A$12:$B$206,2,0)</f>
        <v>Coke oven, petroleum refineries</v>
      </c>
      <c r="D23" s="57">
        <f>Q1Impacts!C24</f>
        <v>0</v>
      </c>
      <c r="E23" s="57">
        <f>Q1Impacts!D24</f>
        <v>0</v>
      </c>
      <c r="F23" s="57">
        <f>Q1Impacts!E24</f>
        <v>0</v>
      </c>
      <c r="G23" s="57">
        <f>Q1Impacts!F24</f>
        <v>0</v>
      </c>
      <c r="H23" s="57">
        <f t="shared" si="2"/>
        <v>0</v>
      </c>
      <c r="I23" s="58"/>
      <c r="J23" s="58"/>
      <c r="K23" s="58"/>
      <c r="L23" s="58"/>
      <c r="M23" s="58">
        <v>0</v>
      </c>
      <c r="N23" s="59">
        <v>0</v>
      </c>
      <c r="O23" s="59">
        <v>0</v>
      </c>
      <c r="P23" s="59">
        <v>0</v>
      </c>
      <c r="Q23" s="59">
        <v>0</v>
      </c>
      <c r="R23" s="60">
        <f t="shared" si="3"/>
        <v>0</v>
      </c>
      <c r="S23" s="61">
        <v>0</v>
      </c>
    </row>
    <row r="24" spans="1:19" hidden="1" outlineLevel="1" x14ac:dyDescent="0.2">
      <c r="A24" s="47"/>
      <c r="B24" s="47" t="str">
        <f>'SAM and Preps'!B25</f>
        <v>abchm</v>
      </c>
      <c r="C24" s="47" t="str">
        <f>VLOOKUP(B24,Notes!$A$12:$B$206,2,0)</f>
        <v>Nuclear fuel, basic chemicals</v>
      </c>
      <c r="D24" s="57">
        <f>Q1Impacts!C25</f>
        <v>0</v>
      </c>
      <c r="E24" s="57">
        <f>Q1Impacts!D25</f>
        <v>0</v>
      </c>
      <c r="F24" s="57">
        <f>Q1Impacts!E25</f>
        <v>0</v>
      </c>
      <c r="G24" s="57">
        <f>Q1Impacts!F25</f>
        <v>0</v>
      </c>
      <c r="H24" s="57">
        <f t="shared" si="2"/>
        <v>0</v>
      </c>
      <c r="I24" s="58"/>
      <c r="J24" s="58"/>
      <c r="K24" s="58"/>
      <c r="L24" s="58"/>
      <c r="M24" s="58">
        <v>0</v>
      </c>
      <c r="N24" s="59">
        <v>0</v>
      </c>
      <c r="O24" s="59">
        <v>0</v>
      </c>
      <c r="P24" s="59">
        <v>0</v>
      </c>
      <c r="Q24" s="59">
        <v>0</v>
      </c>
      <c r="R24" s="60">
        <f t="shared" si="3"/>
        <v>0</v>
      </c>
      <c r="S24" s="61">
        <v>0</v>
      </c>
    </row>
    <row r="25" spans="1:19" hidden="1" outlineLevel="1" x14ac:dyDescent="0.2">
      <c r="A25" s="47"/>
      <c r="B25" s="47" t="str">
        <f>'SAM and Preps'!B26</f>
        <v>aochm</v>
      </c>
      <c r="C25" s="47" t="str">
        <f>VLOOKUP(B25,Notes!$A$12:$B$206,2,0)</f>
        <v>Other chemical products, man-made fibres</v>
      </c>
      <c r="D25" s="57">
        <f>Q1Impacts!C26</f>
        <v>0</v>
      </c>
      <c r="E25" s="57">
        <f>Q1Impacts!D26</f>
        <v>0</v>
      </c>
      <c r="F25" s="57">
        <f>Q1Impacts!E26</f>
        <v>0</v>
      </c>
      <c r="G25" s="57">
        <f>Q1Impacts!F26</f>
        <v>0</v>
      </c>
      <c r="H25" s="57">
        <f t="shared" si="2"/>
        <v>0</v>
      </c>
      <c r="I25" s="58"/>
      <c r="J25" s="58"/>
      <c r="K25" s="58"/>
      <c r="L25" s="58"/>
      <c r="M25" s="58">
        <v>0</v>
      </c>
      <c r="N25" s="59">
        <v>0</v>
      </c>
      <c r="O25" s="59">
        <v>0</v>
      </c>
      <c r="P25" s="59">
        <v>0</v>
      </c>
      <c r="Q25" s="59">
        <v>0</v>
      </c>
      <c r="R25" s="60">
        <f t="shared" si="3"/>
        <v>0</v>
      </c>
      <c r="S25" s="61">
        <v>0</v>
      </c>
    </row>
    <row r="26" spans="1:19" hidden="1" outlineLevel="1" x14ac:dyDescent="0.2">
      <c r="A26" s="47"/>
      <c r="B26" s="47" t="str">
        <f>'SAM and Preps'!B27</f>
        <v>arubb</v>
      </c>
      <c r="C26" s="47" t="str">
        <f>VLOOKUP(B26,Notes!$A$12:$B$206,2,0)</f>
        <v>Rubber</v>
      </c>
      <c r="D26" s="57">
        <f>Q1Impacts!C27</f>
        <v>0</v>
      </c>
      <c r="E26" s="57">
        <f>Q1Impacts!D27</f>
        <v>0</v>
      </c>
      <c r="F26" s="57">
        <f>Q1Impacts!E27</f>
        <v>0</v>
      </c>
      <c r="G26" s="57">
        <f>Q1Impacts!F27</f>
        <v>0</v>
      </c>
      <c r="H26" s="57">
        <f t="shared" si="2"/>
        <v>0</v>
      </c>
      <c r="I26" s="58"/>
      <c r="J26" s="58"/>
      <c r="K26" s="58"/>
      <c r="L26" s="58"/>
      <c r="M26" s="58">
        <v>0</v>
      </c>
      <c r="N26" s="59">
        <v>0</v>
      </c>
      <c r="O26" s="59">
        <v>0</v>
      </c>
      <c r="P26" s="59">
        <v>0</v>
      </c>
      <c r="Q26" s="59">
        <v>0</v>
      </c>
      <c r="R26" s="60">
        <f t="shared" si="3"/>
        <v>0</v>
      </c>
      <c r="S26" s="61">
        <v>0</v>
      </c>
    </row>
    <row r="27" spans="1:19" hidden="1" outlineLevel="1" x14ac:dyDescent="0.2">
      <c r="A27" s="47"/>
      <c r="B27" s="47" t="str">
        <f>'SAM and Preps'!B28</f>
        <v>aplas</v>
      </c>
      <c r="C27" s="47" t="str">
        <f>VLOOKUP(B27,Notes!$A$12:$B$206,2,0)</f>
        <v>Plastic</v>
      </c>
      <c r="D27" s="57">
        <f>Q1Impacts!C28</f>
        <v>0</v>
      </c>
      <c r="E27" s="57">
        <f>Q1Impacts!D28</f>
        <v>0</v>
      </c>
      <c r="F27" s="57">
        <f>Q1Impacts!E28</f>
        <v>0</v>
      </c>
      <c r="G27" s="57">
        <f>Q1Impacts!F28</f>
        <v>0</v>
      </c>
      <c r="H27" s="57">
        <f t="shared" si="2"/>
        <v>0</v>
      </c>
      <c r="I27" s="58"/>
      <c r="J27" s="58"/>
      <c r="K27" s="58"/>
      <c r="L27" s="58"/>
      <c r="M27" s="58">
        <v>0</v>
      </c>
      <c r="N27" s="59">
        <v>0</v>
      </c>
      <c r="O27" s="59">
        <v>0</v>
      </c>
      <c r="P27" s="59">
        <v>0</v>
      </c>
      <c r="Q27" s="59">
        <v>0</v>
      </c>
      <c r="R27" s="60">
        <f t="shared" si="3"/>
        <v>0</v>
      </c>
      <c r="S27" s="61">
        <v>0</v>
      </c>
    </row>
    <row r="28" spans="1:19" hidden="1" outlineLevel="1" x14ac:dyDescent="0.2">
      <c r="A28" s="47"/>
      <c r="B28" s="47" t="str">
        <f>'SAM and Preps'!B29</f>
        <v>aglss</v>
      </c>
      <c r="C28" s="47" t="str">
        <f>VLOOKUP(B28,Notes!$A$12:$B$206,2,0)</f>
        <v>Glass</v>
      </c>
      <c r="D28" s="57">
        <f>Q1Impacts!C29</f>
        <v>0</v>
      </c>
      <c r="E28" s="57">
        <f>Q1Impacts!D29</f>
        <v>0</v>
      </c>
      <c r="F28" s="57">
        <f>Q1Impacts!E29</f>
        <v>0</v>
      </c>
      <c r="G28" s="57">
        <f>Q1Impacts!F29</f>
        <v>0</v>
      </c>
      <c r="H28" s="57">
        <f t="shared" si="2"/>
        <v>0</v>
      </c>
      <c r="I28" s="58"/>
      <c r="J28" s="58"/>
      <c r="K28" s="58"/>
      <c r="L28" s="58"/>
      <c r="M28" s="58">
        <v>0</v>
      </c>
      <c r="N28" s="59">
        <v>0</v>
      </c>
      <c r="O28" s="59">
        <v>0</v>
      </c>
      <c r="P28" s="59">
        <v>0</v>
      </c>
      <c r="Q28" s="59">
        <v>0</v>
      </c>
      <c r="R28" s="60">
        <f t="shared" si="3"/>
        <v>0</v>
      </c>
      <c r="S28" s="61">
        <v>0</v>
      </c>
    </row>
    <row r="29" spans="1:19" hidden="1" outlineLevel="1" x14ac:dyDescent="0.2">
      <c r="A29" s="47"/>
      <c r="B29" s="47" t="str">
        <f>'SAM and Preps'!B30</f>
        <v>anmmi</v>
      </c>
      <c r="C29" s="47" t="str">
        <f>VLOOKUP(B29,Notes!$A$12:$B$206,2,0)</f>
        <v>Non-metallic minerals</v>
      </c>
      <c r="D29" s="57">
        <f>Q1Impacts!C30</f>
        <v>0</v>
      </c>
      <c r="E29" s="57">
        <f>Q1Impacts!D30</f>
        <v>0</v>
      </c>
      <c r="F29" s="57">
        <f>Q1Impacts!E30</f>
        <v>0</v>
      </c>
      <c r="G29" s="57">
        <f>Q1Impacts!F30</f>
        <v>0</v>
      </c>
      <c r="H29" s="57">
        <f t="shared" si="2"/>
        <v>0</v>
      </c>
      <c r="I29" s="58"/>
      <c r="J29" s="58"/>
      <c r="K29" s="58"/>
      <c r="L29" s="58"/>
      <c r="M29" s="58">
        <v>0</v>
      </c>
      <c r="N29" s="59">
        <v>0</v>
      </c>
      <c r="O29" s="59">
        <v>0</v>
      </c>
      <c r="P29" s="59">
        <v>0</v>
      </c>
      <c r="Q29" s="59">
        <v>0</v>
      </c>
      <c r="R29" s="60">
        <f t="shared" si="3"/>
        <v>0</v>
      </c>
      <c r="S29" s="61">
        <v>0</v>
      </c>
    </row>
    <row r="30" spans="1:19" hidden="1" outlineLevel="1" x14ac:dyDescent="0.2">
      <c r="A30" s="47"/>
      <c r="B30" s="47" t="str">
        <f>'SAM and Preps'!B31</f>
        <v>abisc</v>
      </c>
      <c r="C30" s="47" t="str">
        <f>VLOOKUP(B30,Notes!$A$12:$B$206,2,0)</f>
        <v>Basic iron and steel, casting of metals</v>
      </c>
      <c r="D30" s="57">
        <f>Q1Impacts!C31</f>
        <v>0</v>
      </c>
      <c r="E30" s="57">
        <f>Q1Impacts!D31</f>
        <v>0</v>
      </c>
      <c r="F30" s="57">
        <f>Q1Impacts!E31</f>
        <v>0</v>
      </c>
      <c r="G30" s="57">
        <f>Q1Impacts!F31</f>
        <v>0</v>
      </c>
      <c r="H30" s="57">
        <f t="shared" si="2"/>
        <v>0</v>
      </c>
      <c r="I30" s="58"/>
      <c r="J30" s="58"/>
      <c r="K30" s="58"/>
      <c r="L30" s="58"/>
      <c r="M30" s="58">
        <v>0</v>
      </c>
      <c r="N30" s="59">
        <v>0</v>
      </c>
      <c r="O30" s="59">
        <v>0</v>
      </c>
      <c r="P30" s="59">
        <v>0</v>
      </c>
      <c r="Q30" s="59">
        <v>0</v>
      </c>
      <c r="R30" s="60">
        <f t="shared" si="3"/>
        <v>0</v>
      </c>
      <c r="S30" s="61">
        <v>0</v>
      </c>
    </row>
    <row r="31" spans="1:19" hidden="1" outlineLevel="1" x14ac:dyDescent="0.2">
      <c r="A31" s="47"/>
      <c r="B31" s="47" t="str">
        <f>'SAM and Preps'!B32</f>
        <v>anfme</v>
      </c>
      <c r="C31" s="47" t="str">
        <f>VLOOKUP(B31,Notes!$A$12:$B$206,2,0)</f>
        <v>Basic precious and non-ferrous metals</v>
      </c>
      <c r="D31" s="57">
        <f>Q1Impacts!C32</f>
        <v>0</v>
      </c>
      <c r="E31" s="57">
        <f>Q1Impacts!D32</f>
        <v>0</v>
      </c>
      <c r="F31" s="57">
        <f>Q1Impacts!E32</f>
        <v>0</v>
      </c>
      <c r="G31" s="57">
        <f>Q1Impacts!F32</f>
        <v>0</v>
      </c>
      <c r="H31" s="57">
        <f t="shared" si="2"/>
        <v>0</v>
      </c>
      <c r="I31" s="58"/>
      <c r="J31" s="58"/>
      <c r="K31" s="58"/>
      <c r="L31" s="58"/>
      <c r="M31" s="58">
        <v>0</v>
      </c>
      <c r="N31" s="59">
        <v>0</v>
      </c>
      <c r="O31" s="59">
        <v>0</v>
      </c>
      <c r="P31" s="59">
        <v>0</v>
      </c>
      <c r="Q31" s="59">
        <v>0</v>
      </c>
      <c r="R31" s="60">
        <f t="shared" si="3"/>
        <v>0</v>
      </c>
      <c r="S31" s="61">
        <v>0</v>
      </c>
    </row>
    <row r="32" spans="1:19" hidden="1" outlineLevel="1" x14ac:dyDescent="0.2">
      <c r="A32" s="47"/>
      <c r="B32" s="47" t="str">
        <f>'SAM and Preps'!B33</f>
        <v>afabm</v>
      </c>
      <c r="C32" s="47" t="str">
        <f>VLOOKUP(B32,Notes!$A$12:$B$206,2,0)</f>
        <v>Fabricated metal products</v>
      </c>
      <c r="D32" s="57">
        <f>Q1Impacts!C33</f>
        <v>0</v>
      </c>
      <c r="E32" s="57">
        <f>Q1Impacts!D33</f>
        <v>0</v>
      </c>
      <c r="F32" s="57">
        <f>Q1Impacts!E33</f>
        <v>0</v>
      </c>
      <c r="G32" s="57">
        <f>Q1Impacts!F33</f>
        <v>0</v>
      </c>
      <c r="H32" s="57">
        <f t="shared" si="2"/>
        <v>0</v>
      </c>
      <c r="I32" s="58"/>
      <c r="J32" s="58"/>
      <c r="K32" s="58"/>
      <c r="L32" s="58"/>
      <c r="M32" s="58">
        <v>0</v>
      </c>
      <c r="N32" s="59">
        <v>0</v>
      </c>
      <c r="O32" s="59">
        <v>0</v>
      </c>
      <c r="P32" s="59">
        <v>0</v>
      </c>
      <c r="Q32" s="59">
        <v>0</v>
      </c>
      <c r="R32" s="60">
        <f t="shared" si="3"/>
        <v>0</v>
      </c>
      <c r="S32" s="61">
        <v>0</v>
      </c>
    </row>
    <row r="33" spans="1:19" hidden="1" outlineLevel="1" x14ac:dyDescent="0.2">
      <c r="A33" s="47"/>
      <c r="B33" s="47" t="str">
        <f>'SAM and Preps'!B34</f>
        <v>amach</v>
      </c>
      <c r="C33" s="47" t="str">
        <f>VLOOKUP(B33,Notes!$A$12:$B$206,2,0)</f>
        <v>Machinery and equipment</v>
      </c>
      <c r="D33" s="57">
        <f>Q1Impacts!C34</f>
        <v>0</v>
      </c>
      <c r="E33" s="57">
        <f>Q1Impacts!D34</f>
        <v>0</v>
      </c>
      <c r="F33" s="57">
        <f>Q1Impacts!E34</f>
        <v>0</v>
      </c>
      <c r="G33" s="57">
        <f>Q1Impacts!F34</f>
        <v>0</v>
      </c>
      <c r="H33" s="57">
        <f t="shared" si="2"/>
        <v>0</v>
      </c>
      <c r="I33" s="58"/>
      <c r="J33" s="58"/>
      <c r="K33" s="58"/>
      <c r="L33" s="58"/>
      <c r="M33" s="58">
        <v>0</v>
      </c>
      <c r="N33" s="59">
        <v>0</v>
      </c>
      <c r="O33" s="59">
        <v>0</v>
      </c>
      <c r="P33" s="59">
        <v>0</v>
      </c>
      <c r="Q33" s="59">
        <v>0</v>
      </c>
      <c r="R33" s="60">
        <f t="shared" si="3"/>
        <v>0</v>
      </c>
      <c r="S33" s="61">
        <v>0</v>
      </c>
    </row>
    <row r="34" spans="1:19" hidden="1" outlineLevel="1" x14ac:dyDescent="0.2">
      <c r="A34" s="47"/>
      <c r="B34" s="47" t="str">
        <f>'SAM and Preps'!B35</f>
        <v>aemch</v>
      </c>
      <c r="C34" s="47" t="str">
        <f>VLOOKUP(B34,Notes!$A$12:$B$206,2,0)</f>
        <v>Electrical machinery and apparatus</v>
      </c>
      <c r="D34" s="57">
        <f>Q1Impacts!C35</f>
        <v>0</v>
      </c>
      <c r="E34" s="57">
        <f>Q1Impacts!D35</f>
        <v>0</v>
      </c>
      <c r="F34" s="57">
        <f>Q1Impacts!E35</f>
        <v>0</v>
      </c>
      <c r="G34" s="57">
        <f>Q1Impacts!F35</f>
        <v>0</v>
      </c>
      <c r="H34" s="57">
        <f t="shared" si="2"/>
        <v>0</v>
      </c>
      <c r="I34" s="58"/>
      <c r="J34" s="58"/>
      <c r="K34" s="58"/>
      <c r="L34" s="58"/>
      <c r="M34" s="58">
        <v>0</v>
      </c>
      <c r="N34" s="59">
        <v>0</v>
      </c>
      <c r="O34" s="59">
        <v>0</v>
      </c>
      <c r="P34" s="59">
        <v>0</v>
      </c>
      <c r="Q34" s="59">
        <v>0</v>
      </c>
      <c r="R34" s="60">
        <f t="shared" si="3"/>
        <v>0</v>
      </c>
      <c r="S34" s="61">
        <v>0</v>
      </c>
    </row>
    <row r="35" spans="1:19" hidden="1" outlineLevel="1" x14ac:dyDescent="0.2">
      <c r="A35" s="47"/>
      <c r="B35" s="47" t="str">
        <f>'SAM and Preps'!B36</f>
        <v>ardtv</v>
      </c>
      <c r="C35" s="47" t="str">
        <f>VLOOKUP(B35,Notes!$A$12:$B$206,2,0)</f>
        <v>Radio, television, communication equipment and apparatus</v>
      </c>
      <c r="D35" s="57">
        <f>Q1Impacts!C36</f>
        <v>0</v>
      </c>
      <c r="E35" s="57">
        <f>Q1Impacts!D36</f>
        <v>0</v>
      </c>
      <c r="F35" s="57">
        <f>Q1Impacts!E36</f>
        <v>0</v>
      </c>
      <c r="G35" s="57">
        <f>Q1Impacts!F36</f>
        <v>0</v>
      </c>
      <c r="H35" s="57">
        <f t="shared" si="2"/>
        <v>0</v>
      </c>
      <c r="I35" s="58"/>
      <c r="J35" s="58"/>
      <c r="K35" s="58"/>
      <c r="L35" s="58"/>
      <c r="M35" s="58">
        <v>0</v>
      </c>
      <c r="N35" s="59">
        <v>0</v>
      </c>
      <c r="O35" s="59">
        <v>0</v>
      </c>
      <c r="P35" s="59">
        <v>0</v>
      </c>
      <c r="Q35" s="59">
        <v>0</v>
      </c>
      <c r="R35" s="60">
        <f t="shared" si="3"/>
        <v>0</v>
      </c>
      <c r="S35" s="61">
        <v>0</v>
      </c>
    </row>
    <row r="36" spans="1:19" hidden="1" outlineLevel="1" x14ac:dyDescent="0.2">
      <c r="A36" s="47"/>
      <c r="B36" s="47" t="str">
        <f>'SAM and Preps'!B37</f>
        <v>amopt</v>
      </c>
      <c r="C36" s="47" t="str">
        <f>VLOOKUP(B36,Notes!$A$12:$B$206,2,0)</f>
        <v>Medical, precision, optical instruments, watches and clocks</v>
      </c>
      <c r="D36" s="57">
        <f>Q1Impacts!C37</f>
        <v>0</v>
      </c>
      <c r="E36" s="57">
        <f>Q1Impacts!D37</f>
        <v>0</v>
      </c>
      <c r="F36" s="57">
        <f>Q1Impacts!E37</f>
        <v>0</v>
      </c>
      <c r="G36" s="57">
        <f>Q1Impacts!F37</f>
        <v>0</v>
      </c>
      <c r="H36" s="57">
        <f t="shared" si="2"/>
        <v>0</v>
      </c>
      <c r="I36" s="58"/>
      <c r="J36" s="58"/>
      <c r="K36" s="58"/>
      <c r="L36" s="58"/>
      <c r="M36" s="58">
        <v>0</v>
      </c>
      <c r="N36" s="59">
        <v>0</v>
      </c>
      <c r="O36" s="59">
        <v>0</v>
      </c>
      <c r="P36" s="59">
        <v>0</v>
      </c>
      <c r="Q36" s="59">
        <v>0</v>
      </c>
      <c r="R36" s="60">
        <f t="shared" si="3"/>
        <v>0</v>
      </c>
      <c r="S36" s="61">
        <v>0</v>
      </c>
    </row>
    <row r="37" spans="1:19" hidden="1" outlineLevel="1" x14ac:dyDescent="0.2">
      <c r="A37" s="47"/>
      <c r="B37" s="47" t="str">
        <f>'SAM and Preps'!B38</f>
        <v>amtvp</v>
      </c>
      <c r="C37" s="47" t="str">
        <f>VLOOKUP(B37,Notes!$A$12:$B$206,2,0)</f>
        <v>Motor vehicles, trailers, parts</v>
      </c>
      <c r="D37" s="57">
        <f>Q1Impacts!C38</f>
        <v>0</v>
      </c>
      <c r="E37" s="57">
        <f>Q1Impacts!D38</f>
        <v>0</v>
      </c>
      <c r="F37" s="57">
        <f>Q1Impacts!E38</f>
        <v>0</v>
      </c>
      <c r="G37" s="57">
        <f>Q1Impacts!F38</f>
        <v>0</v>
      </c>
      <c r="H37" s="57">
        <f t="shared" si="2"/>
        <v>0</v>
      </c>
      <c r="I37" s="58"/>
      <c r="J37" s="58"/>
      <c r="K37" s="58"/>
      <c r="L37" s="58"/>
      <c r="M37" s="58">
        <v>0</v>
      </c>
      <c r="N37" s="59">
        <v>0</v>
      </c>
      <c r="O37" s="59">
        <v>0</v>
      </c>
      <c r="P37" s="59">
        <v>0</v>
      </c>
      <c r="Q37" s="59">
        <v>0</v>
      </c>
      <c r="R37" s="60">
        <f t="shared" si="3"/>
        <v>0</v>
      </c>
      <c r="S37" s="61">
        <v>0</v>
      </c>
    </row>
    <row r="38" spans="1:19" hidden="1" outlineLevel="1" x14ac:dyDescent="0.2">
      <c r="A38" s="47"/>
      <c r="B38" s="47" t="str">
        <f>'SAM and Preps'!B39</f>
        <v>aotrp</v>
      </c>
      <c r="C38" s="47" t="str">
        <f>VLOOKUP(B38,Notes!$A$12:$B$206,2,0)</f>
        <v>Other transport equipment</v>
      </c>
      <c r="D38" s="57">
        <f>Q1Impacts!C39</f>
        <v>0</v>
      </c>
      <c r="E38" s="57">
        <f>Q1Impacts!D39</f>
        <v>0</v>
      </c>
      <c r="F38" s="57">
        <f>Q1Impacts!E39</f>
        <v>0</v>
      </c>
      <c r="G38" s="57">
        <f>Q1Impacts!F39</f>
        <v>0</v>
      </c>
      <c r="H38" s="57">
        <f t="shared" si="2"/>
        <v>0</v>
      </c>
      <c r="I38" s="58"/>
      <c r="J38" s="58"/>
      <c r="K38" s="58"/>
      <c r="L38" s="58"/>
      <c r="M38" s="58">
        <v>0</v>
      </c>
      <c r="N38" s="59">
        <v>0</v>
      </c>
      <c r="O38" s="59">
        <v>0</v>
      </c>
      <c r="P38" s="59">
        <v>0</v>
      </c>
      <c r="Q38" s="59">
        <v>0</v>
      </c>
      <c r="R38" s="60">
        <f t="shared" si="3"/>
        <v>0</v>
      </c>
      <c r="S38" s="61">
        <v>0</v>
      </c>
    </row>
    <row r="39" spans="1:19" hidden="1" outlineLevel="1" x14ac:dyDescent="0.2">
      <c r="A39" s="47"/>
      <c r="B39" s="47" t="str">
        <f>'SAM and Preps'!B40</f>
        <v>afurn</v>
      </c>
      <c r="C39" s="47" t="str">
        <f>VLOOKUP(B39,Notes!$A$12:$B$206,2,0)</f>
        <v>Furniture</v>
      </c>
      <c r="D39" s="57">
        <f>Q1Impacts!C40</f>
        <v>0</v>
      </c>
      <c r="E39" s="57">
        <f>Q1Impacts!D40</f>
        <v>0</v>
      </c>
      <c r="F39" s="57">
        <f>Q1Impacts!E40</f>
        <v>0</v>
      </c>
      <c r="G39" s="57">
        <f>Q1Impacts!F40</f>
        <v>0</v>
      </c>
      <c r="H39" s="57">
        <f t="shared" ref="H39:H70" si="4">SUM(D39:G39)</f>
        <v>0</v>
      </c>
      <c r="I39" s="58"/>
      <c r="J39" s="58"/>
      <c r="K39" s="58"/>
      <c r="L39" s="58"/>
      <c r="M39" s="58">
        <v>0</v>
      </c>
      <c r="N39" s="59">
        <v>0</v>
      </c>
      <c r="O39" s="59">
        <v>0</v>
      </c>
      <c r="P39" s="59">
        <v>0</v>
      </c>
      <c r="Q39" s="59">
        <v>0</v>
      </c>
      <c r="R39" s="60">
        <f t="shared" ref="R39:R70" si="5">SUM(N39:Q39)</f>
        <v>0</v>
      </c>
      <c r="S39" s="61">
        <v>0</v>
      </c>
    </row>
    <row r="40" spans="1:19" hidden="1" outlineLevel="1" x14ac:dyDescent="0.2">
      <c r="A40" s="47"/>
      <c r="B40" s="47" t="str">
        <f>'SAM and Preps'!B41</f>
        <v>aomnf</v>
      </c>
      <c r="C40" s="47" t="str">
        <f>VLOOKUP(B40,Notes!$A$12:$B$206,2,0)</f>
        <v>Manufacturing n.e.c, recycling</v>
      </c>
      <c r="D40" s="57">
        <f>Q1Impacts!C41</f>
        <v>0</v>
      </c>
      <c r="E40" s="57">
        <f>Q1Impacts!D41</f>
        <v>0</v>
      </c>
      <c r="F40" s="57">
        <f>Q1Impacts!E41</f>
        <v>0</v>
      </c>
      <c r="G40" s="57">
        <f>Q1Impacts!F41</f>
        <v>0</v>
      </c>
      <c r="H40" s="57">
        <f t="shared" si="4"/>
        <v>0</v>
      </c>
      <c r="I40" s="58"/>
      <c r="J40" s="58"/>
      <c r="K40" s="58"/>
      <c r="L40" s="58"/>
      <c r="M40" s="58">
        <v>0</v>
      </c>
      <c r="N40" s="59">
        <v>0</v>
      </c>
      <c r="O40" s="59">
        <v>0</v>
      </c>
      <c r="P40" s="59">
        <v>0</v>
      </c>
      <c r="Q40" s="59">
        <v>0</v>
      </c>
      <c r="R40" s="60">
        <f t="shared" si="5"/>
        <v>0</v>
      </c>
      <c r="S40" s="61">
        <v>0</v>
      </c>
    </row>
    <row r="41" spans="1:19" hidden="1" outlineLevel="1" x14ac:dyDescent="0.2">
      <c r="A41" s="47"/>
      <c r="B41" s="47" t="str">
        <f>'SAM and Preps'!B42</f>
        <v>aelcg</v>
      </c>
      <c r="C41" s="47" t="str">
        <f>VLOOKUP(B41,Notes!$A$12:$B$206,2,0)</f>
        <v>Electricity, gas, steam and hot water supply</v>
      </c>
      <c r="D41" s="57">
        <f>Q1Impacts!C42</f>
        <v>0</v>
      </c>
      <c r="E41" s="57">
        <f>Q1Impacts!D42</f>
        <v>0</v>
      </c>
      <c r="F41" s="57">
        <f>Q1Impacts!E42</f>
        <v>0</v>
      </c>
      <c r="G41" s="57">
        <f>Q1Impacts!F42</f>
        <v>0</v>
      </c>
      <c r="H41" s="57">
        <f t="shared" si="4"/>
        <v>0</v>
      </c>
      <c r="I41" s="58"/>
      <c r="J41" s="58"/>
      <c r="K41" s="58"/>
      <c r="L41" s="58"/>
      <c r="M41" s="58">
        <v>0</v>
      </c>
      <c r="N41" s="59">
        <v>0</v>
      </c>
      <c r="O41" s="59">
        <v>0</v>
      </c>
      <c r="P41" s="59">
        <v>0</v>
      </c>
      <c r="Q41" s="59">
        <v>0</v>
      </c>
      <c r="R41" s="60">
        <f t="shared" si="5"/>
        <v>0</v>
      </c>
      <c r="S41" s="61">
        <v>0</v>
      </c>
    </row>
    <row r="42" spans="1:19" hidden="1" outlineLevel="1" x14ac:dyDescent="0.2">
      <c r="A42" s="47"/>
      <c r="B42" s="47" t="str">
        <f>'SAM and Preps'!B43</f>
        <v>awatd</v>
      </c>
      <c r="C42" s="47" t="str">
        <f>VLOOKUP(B42,Notes!$A$12:$B$206,2,0)</f>
        <v>Collection, purification and distribution of water</v>
      </c>
      <c r="D42" s="57">
        <f>Q1Impacts!C43</f>
        <v>0</v>
      </c>
      <c r="E42" s="57">
        <f>Q1Impacts!D43</f>
        <v>0</v>
      </c>
      <c r="F42" s="57">
        <f>Q1Impacts!E43</f>
        <v>0</v>
      </c>
      <c r="G42" s="57">
        <f>Q1Impacts!F43</f>
        <v>0</v>
      </c>
      <c r="H42" s="57">
        <f t="shared" si="4"/>
        <v>0</v>
      </c>
      <c r="I42" s="58"/>
      <c r="J42" s="58"/>
      <c r="K42" s="58"/>
      <c r="L42" s="58"/>
      <c r="M42" s="58">
        <v>0</v>
      </c>
      <c r="N42" s="59">
        <v>0</v>
      </c>
      <c r="O42" s="59">
        <v>0</v>
      </c>
      <c r="P42" s="59">
        <v>0</v>
      </c>
      <c r="Q42" s="59">
        <v>0</v>
      </c>
      <c r="R42" s="60">
        <f t="shared" si="5"/>
        <v>0</v>
      </c>
      <c r="S42" s="61">
        <v>0</v>
      </c>
    </row>
    <row r="43" spans="1:19" hidden="1" outlineLevel="1" x14ac:dyDescent="0.2">
      <c r="A43" s="47"/>
      <c r="B43" s="47" t="str">
        <f>'SAM and Preps'!B44</f>
        <v>acnst</v>
      </c>
      <c r="C43" s="47" t="str">
        <f>VLOOKUP(B43,Notes!$A$12:$B$206,2,0)</f>
        <v>Construction</v>
      </c>
      <c r="D43" s="57">
        <f>Q1Impacts!C44</f>
        <v>0</v>
      </c>
      <c r="E43" s="57">
        <f>Q1Impacts!D44</f>
        <v>0</v>
      </c>
      <c r="F43" s="57">
        <f>Q1Impacts!E44</f>
        <v>0</v>
      </c>
      <c r="G43" s="57">
        <f>Q1Impacts!F44</f>
        <v>0</v>
      </c>
      <c r="H43" s="57">
        <f t="shared" si="4"/>
        <v>0</v>
      </c>
      <c r="I43" s="58"/>
      <c r="J43" s="58"/>
      <c r="K43" s="58"/>
      <c r="L43" s="58"/>
      <c r="M43" s="58">
        <v>0</v>
      </c>
      <c r="N43" s="59">
        <v>0</v>
      </c>
      <c r="O43" s="59">
        <v>0</v>
      </c>
      <c r="P43" s="59">
        <v>0</v>
      </c>
      <c r="Q43" s="59">
        <v>0</v>
      </c>
      <c r="R43" s="60">
        <f t="shared" si="5"/>
        <v>0</v>
      </c>
      <c r="S43" s="61">
        <v>0</v>
      </c>
    </row>
    <row r="44" spans="1:19" hidden="1" outlineLevel="1" x14ac:dyDescent="0.2">
      <c r="A44" s="47"/>
      <c r="B44" s="47" t="str">
        <f>'SAM and Preps'!B45</f>
        <v>awtrd</v>
      </c>
      <c r="C44" s="47" t="str">
        <f>VLOOKUP(B44,Notes!$A$12:$B$206,2,0)</f>
        <v>Wholesale trade, commission trade</v>
      </c>
      <c r="D44" s="57">
        <f>Q1Impacts!C45</f>
        <v>0</v>
      </c>
      <c r="E44" s="57">
        <f>Q1Impacts!D45</f>
        <v>0</v>
      </c>
      <c r="F44" s="57">
        <f>Q1Impacts!E45</f>
        <v>0</v>
      </c>
      <c r="G44" s="57">
        <f>Q1Impacts!F45</f>
        <v>0</v>
      </c>
      <c r="H44" s="57">
        <f t="shared" si="4"/>
        <v>0</v>
      </c>
      <c r="I44" s="58"/>
      <c r="J44" s="58"/>
      <c r="K44" s="58"/>
      <c r="L44" s="58"/>
      <c r="M44" s="58">
        <v>0</v>
      </c>
      <c r="N44" s="59">
        <v>0</v>
      </c>
      <c r="O44" s="59">
        <v>0</v>
      </c>
      <c r="P44" s="59">
        <v>0</v>
      </c>
      <c r="Q44" s="59">
        <v>0</v>
      </c>
      <c r="R44" s="60">
        <f t="shared" si="5"/>
        <v>0</v>
      </c>
      <c r="S44" s="61">
        <v>0</v>
      </c>
    </row>
    <row r="45" spans="1:19" hidden="1" outlineLevel="1" x14ac:dyDescent="0.2">
      <c r="A45" s="47"/>
      <c r="B45" s="47" t="str">
        <f>'SAM and Preps'!B46</f>
        <v>artrd</v>
      </c>
      <c r="C45" s="47" t="str">
        <f>VLOOKUP(B45,Notes!$A$12:$B$206,2,0)</f>
        <v>Retail trade</v>
      </c>
      <c r="D45" s="57">
        <f>Q1Impacts!C46</f>
        <v>0</v>
      </c>
      <c r="E45" s="57">
        <f>Q1Impacts!D46</f>
        <v>0</v>
      </c>
      <c r="F45" s="57">
        <f>Q1Impacts!E46</f>
        <v>0</v>
      </c>
      <c r="G45" s="57">
        <f>Q1Impacts!F46</f>
        <v>0</v>
      </c>
      <c r="H45" s="57">
        <f t="shared" si="4"/>
        <v>0</v>
      </c>
      <c r="I45" s="58"/>
      <c r="J45" s="58"/>
      <c r="K45" s="58"/>
      <c r="L45" s="58"/>
      <c r="M45" s="58">
        <v>0</v>
      </c>
      <c r="N45" s="59">
        <v>0</v>
      </c>
      <c r="O45" s="59">
        <v>0</v>
      </c>
      <c r="P45" s="59">
        <v>0</v>
      </c>
      <c r="Q45" s="59">
        <v>0</v>
      </c>
      <c r="R45" s="60">
        <f t="shared" si="5"/>
        <v>0</v>
      </c>
      <c r="S45" s="61">
        <v>0</v>
      </c>
    </row>
    <row r="46" spans="1:19" hidden="1" outlineLevel="1" x14ac:dyDescent="0.2">
      <c r="A46" s="47"/>
      <c r="B46" s="47" t="str">
        <f>'SAM and Preps'!B47</f>
        <v>amtvs</v>
      </c>
      <c r="C46" s="47" t="str">
        <f>VLOOKUP(B46,Notes!$A$12:$B$206,2,0)</f>
        <v>Sale, maintenance, repair of motor vehicles</v>
      </c>
      <c r="D46" s="57">
        <f>Q1Impacts!C47</f>
        <v>0</v>
      </c>
      <c r="E46" s="57">
        <f>Q1Impacts!D47</f>
        <v>0</v>
      </c>
      <c r="F46" s="57">
        <f>Q1Impacts!E47</f>
        <v>0</v>
      </c>
      <c r="G46" s="57">
        <f>Q1Impacts!F47</f>
        <v>0</v>
      </c>
      <c r="H46" s="57">
        <f t="shared" si="4"/>
        <v>0</v>
      </c>
      <c r="I46" s="58"/>
      <c r="J46" s="58"/>
      <c r="K46" s="58"/>
      <c r="L46" s="58"/>
      <c r="M46" s="58">
        <v>0</v>
      </c>
      <c r="N46" s="59">
        <v>0</v>
      </c>
      <c r="O46" s="59">
        <v>0</v>
      </c>
      <c r="P46" s="59">
        <v>0</v>
      </c>
      <c r="Q46" s="59">
        <v>0</v>
      </c>
      <c r="R46" s="60">
        <f t="shared" si="5"/>
        <v>0</v>
      </c>
      <c r="S46" s="61">
        <v>0</v>
      </c>
    </row>
    <row r="47" spans="1:19" hidden="1" outlineLevel="1" x14ac:dyDescent="0.2">
      <c r="A47" s="47"/>
      <c r="B47" s="47" t="str">
        <f>'SAM and Preps'!B48</f>
        <v>aacct</v>
      </c>
      <c r="C47" s="47" t="str">
        <f>VLOOKUP(B47,Notes!$A$12:$B$206,2,0)</f>
        <v>Hotels and restaurants</v>
      </c>
      <c r="D47" s="57">
        <f>Q1Impacts!C48</f>
        <v>0</v>
      </c>
      <c r="E47" s="57">
        <f>Q1Impacts!D48</f>
        <v>0</v>
      </c>
      <c r="F47" s="57">
        <f>Q1Impacts!E48</f>
        <v>0</v>
      </c>
      <c r="G47" s="57">
        <f>Q1Impacts!F48</f>
        <v>0</v>
      </c>
      <c r="H47" s="57">
        <f t="shared" si="4"/>
        <v>0</v>
      </c>
      <c r="I47" s="58"/>
      <c r="J47" s="58"/>
      <c r="K47" s="58"/>
      <c r="L47" s="58"/>
      <c r="M47" s="58">
        <v>0</v>
      </c>
      <c r="N47" s="59">
        <v>0</v>
      </c>
      <c r="O47" s="59">
        <v>0</v>
      </c>
      <c r="P47" s="59">
        <v>0</v>
      </c>
      <c r="Q47" s="59">
        <v>0</v>
      </c>
      <c r="R47" s="60">
        <f t="shared" si="5"/>
        <v>0</v>
      </c>
      <c r="S47" s="61">
        <v>0</v>
      </c>
    </row>
    <row r="48" spans="1:19" hidden="1" outlineLevel="1" x14ac:dyDescent="0.2">
      <c r="A48" s="47"/>
      <c r="B48" s="47" t="str">
        <f>'SAM and Preps'!B49</f>
        <v>altrp</v>
      </c>
      <c r="C48" s="47" t="str">
        <f>VLOOKUP(B48,Notes!$A$12:$B$206,2,0)</f>
        <v>Land transport, transport via pipe lines</v>
      </c>
      <c r="D48" s="57">
        <f>Q1Impacts!C49</f>
        <v>0</v>
      </c>
      <c r="E48" s="57">
        <f>Q1Impacts!D49</f>
        <v>0</v>
      </c>
      <c r="F48" s="57">
        <f>Q1Impacts!E49</f>
        <v>0</v>
      </c>
      <c r="G48" s="57">
        <f>Q1Impacts!F49</f>
        <v>0</v>
      </c>
      <c r="H48" s="57">
        <f t="shared" si="4"/>
        <v>0</v>
      </c>
      <c r="I48" s="58"/>
      <c r="J48" s="58"/>
      <c r="K48" s="58"/>
      <c r="L48" s="58"/>
      <c r="M48" s="58">
        <v>0</v>
      </c>
      <c r="N48" s="59">
        <v>0</v>
      </c>
      <c r="O48" s="59">
        <v>0</v>
      </c>
      <c r="P48" s="59">
        <v>0</v>
      </c>
      <c r="Q48" s="59">
        <v>0</v>
      </c>
      <c r="R48" s="60">
        <f t="shared" si="5"/>
        <v>0</v>
      </c>
      <c r="S48" s="61">
        <v>0</v>
      </c>
    </row>
    <row r="49" spans="1:19" hidden="1" outlineLevel="1" x14ac:dyDescent="0.2">
      <c r="A49" s="47"/>
      <c r="B49" s="47" t="str">
        <f>'SAM and Preps'!B50</f>
        <v>awtrp</v>
      </c>
      <c r="C49" s="47" t="str">
        <f>VLOOKUP(B49,Notes!$A$12:$B$206,2,0)</f>
        <v>Water transport</v>
      </c>
      <c r="D49" s="57">
        <f>Q1Impacts!C50</f>
        <v>0</v>
      </c>
      <c r="E49" s="57">
        <f>Q1Impacts!D50</f>
        <v>0</v>
      </c>
      <c r="F49" s="57">
        <f>Q1Impacts!E50</f>
        <v>0</v>
      </c>
      <c r="G49" s="57">
        <f>Q1Impacts!F50</f>
        <v>0</v>
      </c>
      <c r="H49" s="57">
        <f t="shared" si="4"/>
        <v>0</v>
      </c>
      <c r="I49" s="58"/>
      <c r="J49" s="58"/>
      <c r="K49" s="58"/>
      <c r="L49" s="58"/>
      <c r="M49" s="58">
        <v>0</v>
      </c>
      <c r="N49" s="59">
        <v>0</v>
      </c>
      <c r="O49" s="59">
        <v>0</v>
      </c>
      <c r="P49" s="59">
        <v>0</v>
      </c>
      <c r="Q49" s="59">
        <v>0</v>
      </c>
      <c r="R49" s="60">
        <f t="shared" si="5"/>
        <v>0</v>
      </c>
      <c r="S49" s="61">
        <v>0</v>
      </c>
    </row>
    <row r="50" spans="1:19" hidden="1" outlineLevel="1" x14ac:dyDescent="0.2">
      <c r="A50" s="47"/>
      <c r="B50" s="47" t="str">
        <f>'SAM and Preps'!B51</f>
        <v>aatrp</v>
      </c>
      <c r="C50" s="47" t="str">
        <f>VLOOKUP(B50,Notes!$A$12:$B$206,2,0)</f>
        <v>Air transport</v>
      </c>
      <c r="D50" s="57">
        <f>Q1Impacts!C51</f>
        <v>0</v>
      </c>
      <c r="E50" s="57">
        <f>Q1Impacts!D51</f>
        <v>0</v>
      </c>
      <c r="F50" s="57">
        <f>Q1Impacts!E51</f>
        <v>0</v>
      </c>
      <c r="G50" s="57">
        <f>Q1Impacts!F51</f>
        <v>0</v>
      </c>
      <c r="H50" s="57">
        <f t="shared" si="4"/>
        <v>0</v>
      </c>
      <c r="I50" s="58"/>
      <c r="J50" s="58"/>
      <c r="K50" s="58"/>
      <c r="L50" s="58"/>
      <c r="M50" s="58">
        <v>0</v>
      </c>
      <c r="N50" s="59">
        <v>0</v>
      </c>
      <c r="O50" s="59">
        <v>0</v>
      </c>
      <c r="P50" s="59">
        <v>0</v>
      </c>
      <c r="Q50" s="59">
        <v>0</v>
      </c>
      <c r="R50" s="60">
        <f t="shared" si="5"/>
        <v>0</v>
      </c>
      <c r="S50" s="61">
        <v>0</v>
      </c>
    </row>
    <row r="51" spans="1:19" hidden="1" outlineLevel="1" x14ac:dyDescent="0.2">
      <c r="A51" s="47"/>
      <c r="B51" s="47" t="str">
        <f>'SAM and Preps'!B52</f>
        <v>atrps</v>
      </c>
      <c r="C51" s="47" t="str">
        <f>VLOOKUP(B51,Notes!$A$12:$B$206,2,0)</f>
        <v>Auxiliary transport</v>
      </c>
      <c r="D51" s="57">
        <f>Q1Impacts!C52</f>
        <v>0</v>
      </c>
      <c r="E51" s="57">
        <f>Q1Impacts!D52</f>
        <v>0</v>
      </c>
      <c r="F51" s="57">
        <f>Q1Impacts!E52</f>
        <v>0</v>
      </c>
      <c r="G51" s="57">
        <f>Q1Impacts!F52</f>
        <v>0</v>
      </c>
      <c r="H51" s="57">
        <f t="shared" si="4"/>
        <v>0</v>
      </c>
      <c r="I51" s="58"/>
      <c r="J51" s="58"/>
      <c r="K51" s="58"/>
      <c r="L51" s="58"/>
      <c r="M51" s="58">
        <v>0</v>
      </c>
      <c r="N51" s="59">
        <v>0</v>
      </c>
      <c r="O51" s="59">
        <v>0</v>
      </c>
      <c r="P51" s="59">
        <v>0</v>
      </c>
      <c r="Q51" s="59">
        <v>0</v>
      </c>
      <c r="R51" s="60">
        <f t="shared" si="5"/>
        <v>0</v>
      </c>
      <c r="S51" s="61">
        <v>0</v>
      </c>
    </row>
    <row r="52" spans="1:19" hidden="1" outlineLevel="1" x14ac:dyDescent="0.2">
      <c r="A52" s="47"/>
      <c r="B52" s="47" t="str">
        <f>'SAM and Preps'!B53</f>
        <v>apost</v>
      </c>
      <c r="C52" s="47" t="str">
        <f>VLOOKUP(B52,Notes!$A$12:$B$206,2,0)</f>
        <v>Post and telecommunication</v>
      </c>
      <c r="D52" s="57">
        <f>Q1Impacts!C53</f>
        <v>0</v>
      </c>
      <c r="E52" s="57">
        <f>Q1Impacts!D53</f>
        <v>0</v>
      </c>
      <c r="F52" s="57">
        <f>Q1Impacts!E53</f>
        <v>0</v>
      </c>
      <c r="G52" s="57">
        <f>Q1Impacts!F53</f>
        <v>0</v>
      </c>
      <c r="H52" s="57">
        <f t="shared" si="4"/>
        <v>0</v>
      </c>
      <c r="I52" s="58"/>
      <c r="J52" s="58"/>
      <c r="K52" s="58"/>
      <c r="L52" s="58"/>
      <c r="M52" s="58">
        <v>0</v>
      </c>
      <c r="N52" s="59">
        <v>0</v>
      </c>
      <c r="O52" s="59">
        <v>0</v>
      </c>
      <c r="P52" s="59">
        <v>0</v>
      </c>
      <c r="Q52" s="59">
        <v>0</v>
      </c>
      <c r="R52" s="60">
        <f t="shared" si="5"/>
        <v>0</v>
      </c>
      <c r="S52" s="61">
        <v>0</v>
      </c>
    </row>
    <row r="53" spans="1:19" hidden="1" outlineLevel="1" x14ac:dyDescent="0.2">
      <c r="A53" s="47"/>
      <c r="B53" s="47" t="str">
        <f>'SAM and Preps'!B54</f>
        <v>afins</v>
      </c>
      <c r="C53" s="47" t="str">
        <f>VLOOKUP(B53,Notes!$A$12:$B$206,2,0)</f>
        <v>Financial intermediation</v>
      </c>
      <c r="D53" s="57">
        <f>Q1Impacts!C54</f>
        <v>0</v>
      </c>
      <c r="E53" s="57">
        <f>Q1Impacts!D54</f>
        <v>0</v>
      </c>
      <c r="F53" s="57">
        <f>Q1Impacts!E54</f>
        <v>0</v>
      </c>
      <c r="G53" s="57">
        <f>Q1Impacts!F54</f>
        <v>0</v>
      </c>
      <c r="H53" s="57">
        <f t="shared" si="4"/>
        <v>0</v>
      </c>
      <c r="I53" s="58"/>
      <c r="J53" s="58"/>
      <c r="K53" s="58"/>
      <c r="L53" s="58"/>
      <c r="M53" s="58">
        <v>0</v>
      </c>
      <c r="N53" s="59">
        <v>0</v>
      </c>
      <c r="O53" s="59">
        <v>0</v>
      </c>
      <c r="P53" s="59">
        <v>0</v>
      </c>
      <c r="Q53" s="59">
        <v>0</v>
      </c>
      <c r="R53" s="60">
        <f t="shared" si="5"/>
        <v>0</v>
      </c>
      <c r="S53" s="61">
        <v>0</v>
      </c>
    </row>
    <row r="54" spans="1:19" hidden="1" outlineLevel="1" x14ac:dyDescent="0.2">
      <c r="A54" s="47"/>
      <c r="B54" s="47" t="str">
        <f>'SAM and Preps'!B55</f>
        <v>ainsp</v>
      </c>
      <c r="C54" s="47" t="str">
        <f>VLOOKUP(B54,Notes!$A$12:$B$206,2,0)</f>
        <v>Insurance and pension funding</v>
      </c>
      <c r="D54" s="57">
        <f>Q1Impacts!C55</f>
        <v>0</v>
      </c>
      <c r="E54" s="57">
        <f>Q1Impacts!D55</f>
        <v>0</v>
      </c>
      <c r="F54" s="57">
        <f>Q1Impacts!E55</f>
        <v>0</v>
      </c>
      <c r="G54" s="57">
        <f>Q1Impacts!F55</f>
        <v>0</v>
      </c>
      <c r="H54" s="57">
        <f t="shared" si="4"/>
        <v>0</v>
      </c>
      <c r="I54" s="58"/>
      <c r="J54" s="58"/>
      <c r="K54" s="58"/>
      <c r="L54" s="58"/>
      <c r="M54" s="58">
        <v>0</v>
      </c>
      <c r="N54" s="59">
        <v>0</v>
      </c>
      <c r="O54" s="59">
        <v>0</v>
      </c>
      <c r="P54" s="59">
        <v>0</v>
      </c>
      <c r="Q54" s="59">
        <v>0</v>
      </c>
      <c r="R54" s="60">
        <f t="shared" si="5"/>
        <v>0</v>
      </c>
      <c r="S54" s="61">
        <v>0</v>
      </c>
    </row>
    <row r="55" spans="1:19" hidden="1" outlineLevel="1" x14ac:dyDescent="0.2">
      <c r="A55" s="47"/>
      <c r="B55" s="47" t="str">
        <f>'SAM and Preps'!B56</f>
        <v>aofin</v>
      </c>
      <c r="C55" s="47" t="str">
        <f>VLOOKUP(B55,Notes!$A$12:$B$206,2,0)</f>
        <v>Activities to financial intermediation</v>
      </c>
      <c r="D55" s="57">
        <f>Q1Impacts!C56</f>
        <v>0</v>
      </c>
      <c r="E55" s="57">
        <f>Q1Impacts!D56</f>
        <v>0</v>
      </c>
      <c r="F55" s="57">
        <f>Q1Impacts!E56</f>
        <v>0</v>
      </c>
      <c r="G55" s="57">
        <f>Q1Impacts!F56</f>
        <v>0</v>
      </c>
      <c r="H55" s="57">
        <f t="shared" si="4"/>
        <v>0</v>
      </c>
      <c r="I55" s="58"/>
      <c r="J55" s="58"/>
      <c r="K55" s="58"/>
      <c r="L55" s="58"/>
      <c r="M55" s="58">
        <v>0</v>
      </c>
      <c r="N55" s="59">
        <v>0</v>
      </c>
      <c r="O55" s="59">
        <v>0</v>
      </c>
      <c r="P55" s="59">
        <v>0</v>
      </c>
      <c r="Q55" s="59">
        <v>0</v>
      </c>
      <c r="R55" s="60">
        <f t="shared" si="5"/>
        <v>0</v>
      </c>
      <c r="S55" s="61">
        <v>0</v>
      </c>
    </row>
    <row r="56" spans="1:19" hidden="1" outlineLevel="1" x14ac:dyDescent="0.2">
      <c r="A56" s="47"/>
      <c r="B56" s="47" t="str">
        <f>'SAM and Preps'!B57</f>
        <v>areal</v>
      </c>
      <c r="C56" s="47" t="str">
        <f>VLOOKUP(B56,Notes!$A$12:$B$206,2,0)</f>
        <v>Real estate activities</v>
      </c>
      <c r="D56" s="57">
        <f>Q1Impacts!C57</f>
        <v>0</v>
      </c>
      <c r="E56" s="57">
        <f>Q1Impacts!D57</f>
        <v>0</v>
      </c>
      <c r="F56" s="57">
        <f>Q1Impacts!E57</f>
        <v>0</v>
      </c>
      <c r="G56" s="57">
        <f>Q1Impacts!F57</f>
        <v>0</v>
      </c>
      <c r="H56" s="57">
        <f t="shared" si="4"/>
        <v>0</v>
      </c>
      <c r="I56" s="58"/>
      <c r="J56" s="58"/>
      <c r="K56" s="58"/>
      <c r="L56" s="58"/>
      <c r="M56" s="58">
        <v>0</v>
      </c>
      <c r="N56" s="59">
        <v>0</v>
      </c>
      <c r="O56" s="59">
        <v>0</v>
      </c>
      <c r="P56" s="59">
        <v>0</v>
      </c>
      <c r="Q56" s="59">
        <v>0</v>
      </c>
      <c r="R56" s="60">
        <f t="shared" si="5"/>
        <v>0</v>
      </c>
      <c r="S56" s="61">
        <v>0</v>
      </c>
    </row>
    <row r="57" spans="1:19" hidden="1" outlineLevel="1" x14ac:dyDescent="0.2">
      <c r="A57" s="47"/>
      <c r="B57" s="47" t="str">
        <f>'SAM and Preps'!B58</f>
        <v>arent</v>
      </c>
      <c r="C57" s="47" t="str">
        <f>VLOOKUP(B57,Notes!$A$12:$B$206,2,0)</f>
        <v>Renting of machinery and equipment</v>
      </c>
      <c r="D57" s="57">
        <f>Q1Impacts!C58</f>
        <v>0</v>
      </c>
      <c r="E57" s="57">
        <f>Q1Impacts!D58</f>
        <v>0</v>
      </c>
      <c r="F57" s="57">
        <f>Q1Impacts!E58</f>
        <v>0</v>
      </c>
      <c r="G57" s="57">
        <f>Q1Impacts!F58</f>
        <v>0</v>
      </c>
      <c r="H57" s="57">
        <f t="shared" si="4"/>
        <v>0</v>
      </c>
      <c r="I57" s="58"/>
      <c r="J57" s="58"/>
      <c r="K57" s="58"/>
      <c r="L57" s="58"/>
      <c r="M57" s="58">
        <v>0</v>
      </c>
      <c r="N57" s="59">
        <v>0</v>
      </c>
      <c r="O57" s="59">
        <v>0</v>
      </c>
      <c r="P57" s="59">
        <v>0</v>
      </c>
      <c r="Q57" s="59">
        <v>0</v>
      </c>
      <c r="R57" s="60">
        <f t="shared" si="5"/>
        <v>0</v>
      </c>
      <c r="S57" s="61">
        <v>0</v>
      </c>
    </row>
    <row r="58" spans="1:19" hidden="1" outlineLevel="1" x14ac:dyDescent="0.2">
      <c r="A58" s="47"/>
      <c r="B58" s="47" t="str">
        <f>'SAM and Preps'!B59</f>
        <v>acomp</v>
      </c>
      <c r="C58" s="47" t="str">
        <f>VLOOKUP(B58,Notes!$A$12:$B$206,2,0)</f>
        <v>Computer and related activities</v>
      </c>
      <c r="D58" s="57">
        <f>Q1Impacts!C59</f>
        <v>0</v>
      </c>
      <c r="E58" s="57">
        <f>Q1Impacts!D59</f>
        <v>0</v>
      </c>
      <c r="F58" s="57">
        <f>Q1Impacts!E59</f>
        <v>0</v>
      </c>
      <c r="G58" s="57">
        <f>Q1Impacts!F59</f>
        <v>0</v>
      </c>
      <c r="H58" s="57">
        <f t="shared" si="4"/>
        <v>0</v>
      </c>
      <c r="I58" s="58"/>
      <c r="J58" s="58"/>
      <c r="K58" s="58"/>
      <c r="L58" s="58"/>
      <c r="M58" s="58">
        <v>0</v>
      </c>
      <c r="N58" s="59">
        <v>0</v>
      </c>
      <c r="O58" s="59">
        <v>0</v>
      </c>
      <c r="P58" s="59">
        <v>0</v>
      </c>
      <c r="Q58" s="59">
        <v>0</v>
      </c>
      <c r="R58" s="60">
        <f t="shared" si="5"/>
        <v>0</v>
      </c>
      <c r="S58" s="61">
        <v>0</v>
      </c>
    </row>
    <row r="59" spans="1:19" hidden="1" outlineLevel="1" x14ac:dyDescent="0.2">
      <c r="A59" s="47"/>
      <c r="B59" s="47" t="str">
        <f>'SAM and Preps'!B60</f>
        <v>arsea</v>
      </c>
      <c r="C59" s="47" t="str">
        <f>VLOOKUP(B59,Notes!$A$12:$B$206,2,0)</f>
        <v>Research and experimental development</v>
      </c>
      <c r="D59" s="57">
        <f>Q1Impacts!C60</f>
        <v>0</v>
      </c>
      <c r="E59" s="57">
        <f>Q1Impacts!D60</f>
        <v>0</v>
      </c>
      <c r="F59" s="57">
        <f>Q1Impacts!E60</f>
        <v>0</v>
      </c>
      <c r="G59" s="57">
        <f>Q1Impacts!F60</f>
        <v>0</v>
      </c>
      <c r="H59" s="57">
        <f t="shared" si="4"/>
        <v>0</v>
      </c>
      <c r="I59" s="58"/>
      <c r="J59" s="58"/>
      <c r="K59" s="58"/>
      <c r="L59" s="58"/>
      <c r="M59" s="58">
        <v>0</v>
      </c>
      <c r="N59" s="59">
        <v>0</v>
      </c>
      <c r="O59" s="59">
        <v>0</v>
      </c>
      <c r="P59" s="59">
        <v>0</v>
      </c>
      <c r="Q59" s="59">
        <v>0</v>
      </c>
      <c r="R59" s="60">
        <f t="shared" si="5"/>
        <v>0</v>
      </c>
      <c r="S59" s="61">
        <v>0</v>
      </c>
    </row>
    <row r="60" spans="1:19" hidden="1" outlineLevel="1" x14ac:dyDescent="0.2">
      <c r="A60" s="47"/>
      <c r="B60" s="47" t="str">
        <f>'SAM and Preps'!B61</f>
        <v>aobus</v>
      </c>
      <c r="C60" s="47" t="str">
        <f>VLOOKUP(B60,Notes!$A$12:$B$206,2,0)</f>
        <v>Other business activities</v>
      </c>
      <c r="D60" s="57">
        <f>Q1Impacts!C61</f>
        <v>0</v>
      </c>
      <c r="E60" s="57">
        <f>Q1Impacts!D61</f>
        <v>0</v>
      </c>
      <c r="F60" s="57">
        <f>Q1Impacts!E61</f>
        <v>0</v>
      </c>
      <c r="G60" s="57">
        <f>Q1Impacts!F61</f>
        <v>0</v>
      </c>
      <c r="H60" s="57">
        <f t="shared" si="4"/>
        <v>0</v>
      </c>
      <c r="I60" s="58"/>
      <c r="J60" s="58"/>
      <c r="K60" s="58"/>
      <c r="L60" s="58"/>
      <c r="M60" s="58">
        <v>0</v>
      </c>
      <c r="N60" s="59">
        <v>0</v>
      </c>
      <c r="O60" s="59">
        <v>0</v>
      </c>
      <c r="P60" s="59">
        <v>0</v>
      </c>
      <c r="Q60" s="59">
        <v>0</v>
      </c>
      <c r="R60" s="60">
        <f t="shared" si="5"/>
        <v>0</v>
      </c>
      <c r="S60" s="61">
        <v>0</v>
      </c>
    </row>
    <row r="61" spans="1:19" hidden="1" outlineLevel="1" x14ac:dyDescent="0.2">
      <c r="A61" s="47"/>
      <c r="B61" s="47" t="str">
        <f>'SAM and Preps'!B62</f>
        <v>apuba</v>
      </c>
      <c r="C61" s="47" t="str">
        <f>VLOOKUP(B61,Notes!$A$12:$B$206,2,0)</f>
        <v>Government</v>
      </c>
      <c r="D61" s="57">
        <f>Q1Impacts!C62</f>
        <v>0</v>
      </c>
      <c r="E61" s="57">
        <f>Q1Impacts!D62</f>
        <v>0</v>
      </c>
      <c r="F61" s="57">
        <f>Q1Impacts!E62</f>
        <v>0</v>
      </c>
      <c r="G61" s="57">
        <f>Q1Impacts!F62</f>
        <v>0</v>
      </c>
      <c r="H61" s="57">
        <f t="shared" si="4"/>
        <v>0</v>
      </c>
      <c r="I61" s="58"/>
      <c r="J61" s="58"/>
      <c r="K61" s="58"/>
      <c r="L61" s="58"/>
      <c r="M61" s="58">
        <v>0</v>
      </c>
      <c r="N61" s="59">
        <v>0</v>
      </c>
      <c r="O61" s="59">
        <v>0</v>
      </c>
      <c r="P61" s="59">
        <v>0</v>
      </c>
      <c r="Q61" s="59">
        <v>0</v>
      </c>
      <c r="R61" s="60">
        <f t="shared" si="5"/>
        <v>0</v>
      </c>
      <c r="S61" s="61">
        <v>0</v>
      </c>
    </row>
    <row r="62" spans="1:19" hidden="1" outlineLevel="1" x14ac:dyDescent="0.2">
      <c r="A62" s="47"/>
      <c r="B62" s="47" t="str">
        <f>'SAM and Preps'!B63</f>
        <v>aeduc</v>
      </c>
      <c r="C62" s="47" t="str">
        <f>VLOOKUP(B62,Notes!$A$12:$B$206,2,0)</f>
        <v>Education</v>
      </c>
      <c r="D62" s="57">
        <f>Q1Impacts!C63</f>
        <v>0</v>
      </c>
      <c r="E62" s="57">
        <f>Q1Impacts!D63</f>
        <v>0</v>
      </c>
      <c r="F62" s="57">
        <f>Q1Impacts!E63</f>
        <v>0</v>
      </c>
      <c r="G62" s="57">
        <f>Q1Impacts!F63</f>
        <v>0</v>
      </c>
      <c r="H62" s="57">
        <f t="shared" si="4"/>
        <v>0</v>
      </c>
      <c r="I62" s="58"/>
      <c r="J62" s="58"/>
      <c r="K62" s="58"/>
      <c r="L62" s="58"/>
      <c r="M62" s="58">
        <v>0</v>
      </c>
      <c r="N62" s="59">
        <v>0</v>
      </c>
      <c r="O62" s="59">
        <v>0</v>
      </c>
      <c r="P62" s="59">
        <v>0</v>
      </c>
      <c r="Q62" s="59">
        <v>0</v>
      </c>
      <c r="R62" s="60">
        <f t="shared" si="5"/>
        <v>0</v>
      </c>
      <c r="S62" s="61">
        <v>0</v>
      </c>
    </row>
    <row r="63" spans="1:19" hidden="1" outlineLevel="1" x14ac:dyDescent="0.2">
      <c r="A63" s="47"/>
      <c r="B63" s="47" t="str">
        <f>'SAM and Preps'!B64</f>
        <v>aheal</v>
      </c>
      <c r="C63" s="47" t="str">
        <f>VLOOKUP(B63,Notes!$A$12:$B$206,2,0)</f>
        <v>Health and social work</v>
      </c>
      <c r="D63" s="57">
        <f>Q1Impacts!C64</f>
        <v>0</v>
      </c>
      <c r="E63" s="57">
        <f>Q1Impacts!D64</f>
        <v>0</v>
      </c>
      <c r="F63" s="57">
        <f>Q1Impacts!E64</f>
        <v>0</v>
      </c>
      <c r="G63" s="57">
        <f>Q1Impacts!F64</f>
        <v>0</v>
      </c>
      <c r="H63" s="57">
        <f t="shared" si="4"/>
        <v>0</v>
      </c>
      <c r="I63" s="58"/>
      <c r="J63" s="58"/>
      <c r="K63" s="58"/>
      <c r="L63" s="58"/>
      <c r="M63" s="58">
        <v>0</v>
      </c>
      <c r="N63" s="59">
        <v>0</v>
      </c>
      <c r="O63" s="59">
        <v>0</v>
      </c>
      <c r="P63" s="59">
        <v>0</v>
      </c>
      <c r="Q63" s="59">
        <v>0</v>
      </c>
      <c r="R63" s="60">
        <f t="shared" si="5"/>
        <v>0</v>
      </c>
      <c r="S63" s="61">
        <v>0</v>
      </c>
    </row>
    <row r="64" spans="1:19" hidden="1" outlineLevel="1" x14ac:dyDescent="0.2">
      <c r="A64" s="47"/>
      <c r="B64" s="47" t="str">
        <f>'SAM and Preps'!B65</f>
        <v>awast</v>
      </c>
      <c r="C64" s="47" t="str">
        <f>VLOOKUP(B64,Notes!$A$12:$B$206,2,0)</f>
        <v>Sewerage and refuse disposal</v>
      </c>
      <c r="D64" s="57">
        <f>Q1Impacts!C65</f>
        <v>0</v>
      </c>
      <c r="E64" s="57">
        <f>Q1Impacts!D65</f>
        <v>0</v>
      </c>
      <c r="F64" s="57">
        <f>Q1Impacts!E65</f>
        <v>0</v>
      </c>
      <c r="G64" s="57">
        <f>Q1Impacts!F65</f>
        <v>0</v>
      </c>
      <c r="H64" s="57">
        <f t="shared" si="4"/>
        <v>0</v>
      </c>
      <c r="I64" s="58"/>
      <c r="J64" s="58"/>
      <c r="K64" s="58"/>
      <c r="L64" s="58"/>
      <c r="M64" s="58">
        <v>0</v>
      </c>
      <c r="N64" s="59">
        <v>0</v>
      </c>
      <c r="O64" s="59">
        <v>0</v>
      </c>
      <c r="P64" s="59">
        <v>0</v>
      </c>
      <c r="Q64" s="59">
        <v>0</v>
      </c>
      <c r="R64" s="60">
        <f t="shared" si="5"/>
        <v>0</v>
      </c>
      <c r="S64" s="61">
        <v>0</v>
      </c>
    </row>
    <row r="65" spans="1:20" hidden="1" outlineLevel="1" x14ac:dyDescent="0.2">
      <c r="A65" s="47"/>
      <c r="B65" s="47" t="str">
        <f>'SAM and Preps'!B66</f>
        <v>amorg</v>
      </c>
      <c r="C65" s="47" t="str">
        <f>VLOOKUP(B65,Notes!$A$12:$B$206,2,0)</f>
        <v>Activities of membership organisations</v>
      </c>
      <c r="D65" s="57">
        <f>Q1Impacts!C66</f>
        <v>0</v>
      </c>
      <c r="E65" s="57">
        <f>Q1Impacts!D66</f>
        <v>0</v>
      </c>
      <c r="F65" s="57">
        <f>Q1Impacts!E66</f>
        <v>0</v>
      </c>
      <c r="G65" s="57">
        <f>Q1Impacts!F66</f>
        <v>0</v>
      </c>
      <c r="H65" s="57">
        <f t="shared" si="4"/>
        <v>0</v>
      </c>
      <c r="I65" s="58"/>
      <c r="J65" s="58"/>
      <c r="K65" s="58"/>
      <c r="L65" s="58"/>
      <c r="M65" s="58">
        <v>0</v>
      </c>
      <c r="N65" s="59">
        <v>0</v>
      </c>
      <c r="O65" s="59">
        <v>0</v>
      </c>
      <c r="P65" s="59">
        <v>0</v>
      </c>
      <c r="Q65" s="59">
        <v>0</v>
      </c>
      <c r="R65" s="60">
        <f t="shared" si="5"/>
        <v>0</v>
      </c>
      <c r="S65" s="61">
        <v>0</v>
      </c>
    </row>
    <row r="66" spans="1:20" hidden="1" outlineLevel="1" x14ac:dyDescent="0.2">
      <c r="A66" s="47"/>
      <c r="B66" s="47" t="str">
        <f>'SAM and Preps'!B67</f>
        <v>arecr</v>
      </c>
      <c r="C66" s="47" t="str">
        <f>VLOOKUP(B66,Notes!$A$12:$B$206,2,0)</f>
        <v>Recreational, cultural and sporting activities</v>
      </c>
      <c r="D66" s="57">
        <f>Q1Impacts!C67</f>
        <v>0</v>
      </c>
      <c r="E66" s="57">
        <f>Q1Impacts!D67</f>
        <v>0</v>
      </c>
      <c r="F66" s="57">
        <f>Q1Impacts!E67</f>
        <v>0</v>
      </c>
      <c r="G66" s="57">
        <f>Q1Impacts!F67</f>
        <v>0</v>
      </c>
      <c r="H66" s="57">
        <f t="shared" si="4"/>
        <v>0</v>
      </c>
      <c r="I66" s="58"/>
      <c r="J66" s="58"/>
      <c r="K66" s="58"/>
      <c r="L66" s="58"/>
      <c r="M66" s="58">
        <v>0</v>
      </c>
      <c r="N66" s="59">
        <v>0</v>
      </c>
      <c r="O66" s="59">
        <v>0</v>
      </c>
      <c r="P66" s="59">
        <v>0</v>
      </c>
      <c r="Q66" s="59">
        <v>0</v>
      </c>
      <c r="R66" s="60">
        <f t="shared" si="5"/>
        <v>0</v>
      </c>
      <c r="S66" s="61">
        <v>0</v>
      </c>
    </row>
    <row r="67" spans="1:20" hidden="1" outlineLevel="1" x14ac:dyDescent="0.2">
      <c r="A67" s="47"/>
      <c r="B67" s="47" t="str">
        <f>'SAM and Preps'!B68</f>
        <v>aoact</v>
      </c>
      <c r="C67" s="47" t="str">
        <f>VLOOKUP(B67,Notes!$A$12:$B$206,2,0)</f>
        <v>Other activities</v>
      </c>
      <c r="D67" s="57">
        <f>Q1Impacts!C68</f>
        <v>0</v>
      </c>
      <c r="E67" s="57">
        <f>Q1Impacts!D68</f>
        <v>0</v>
      </c>
      <c r="F67" s="57">
        <f>Q1Impacts!E68</f>
        <v>0</v>
      </c>
      <c r="G67" s="57">
        <f>Q1Impacts!F68</f>
        <v>0</v>
      </c>
      <c r="H67" s="57">
        <f t="shared" si="4"/>
        <v>0</v>
      </c>
      <c r="I67" s="58"/>
      <c r="J67" s="58"/>
      <c r="K67" s="58"/>
      <c r="L67" s="58"/>
      <c r="M67" s="58">
        <v>0</v>
      </c>
      <c r="N67" s="59">
        <v>0</v>
      </c>
      <c r="O67" s="59">
        <v>0</v>
      </c>
      <c r="P67" s="59">
        <v>0</v>
      </c>
      <c r="Q67" s="59">
        <v>0</v>
      </c>
      <c r="R67" s="60">
        <f t="shared" si="5"/>
        <v>0</v>
      </c>
      <c r="S67" s="61">
        <v>0</v>
      </c>
    </row>
    <row r="68" spans="1:20" collapsed="1" x14ac:dyDescent="0.2">
      <c r="A68" s="47"/>
      <c r="B68" s="47" t="str">
        <f>'SAM and Preps'!B69</f>
        <v>anobs</v>
      </c>
      <c r="C68" s="47" t="str">
        <f>VLOOKUP(B68,Notes!$A$12:$B$206,2,0)</f>
        <v>Non-observed, informal, non-profit, households,</v>
      </c>
      <c r="D68" s="57">
        <f>Q1Impacts!C69</f>
        <v>0</v>
      </c>
      <c r="E68" s="57">
        <f>Q1Impacts!D69</f>
        <v>0</v>
      </c>
      <c r="F68" s="57">
        <f>Q1Impacts!E69</f>
        <v>0</v>
      </c>
      <c r="G68" s="57">
        <f>Q1Impacts!F69</f>
        <v>0</v>
      </c>
      <c r="H68" s="57">
        <f t="shared" si="4"/>
        <v>0</v>
      </c>
      <c r="I68" s="58"/>
      <c r="J68" s="58"/>
      <c r="K68" s="58"/>
      <c r="L68" s="58"/>
      <c r="M68" s="58">
        <v>0</v>
      </c>
      <c r="N68" s="64">
        <v>0</v>
      </c>
      <c r="O68" s="64">
        <v>0</v>
      </c>
      <c r="P68" s="64">
        <v>0</v>
      </c>
      <c r="Q68" s="64">
        <v>0</v>
      </c>
      <c r="R68" s="60">
        <f t="shared" si="5"/>
        <v>0</v>
      </c>
      <c r="S68" s="61">
        <v>0</v>
      </c>
    </row>
    <row r="69" spans="1:20" x14ac:dyDescent="0.2">
      <c r="A69" s="47"/>
      <c r="B69" s="47" t="str">
        <f>'SAM and Preps'!B70</f>
        <v>cagri</v>
      </c>
      <c r="C69" s="47" t="str">
        <f>VLOOKUP(B69,Notes!$A$12:$B$206,2,0)</f>
        <v xml:space="preserve">Agriculture </v>
      </c>
      <c r="D69" s="57">
        <f>Q1Impacts!C70</f>
        <v>84878.728617768196</v>
      </c>
      <c r="E69" s="57">
        <f>Q1Impacts!D70</f>
        <v>0</v>
      </c>
      <c r="F69" s="57">
        <f>Q1Impacts!E70</f>
        <v>0</v>
      </c>
      <c r="G69" s="57">
        <f>Q1Impacts!F70</f>
        <v>24490.805119692399</v>
      </c>
      <c r="H69" s="57">
        <f t="shared" si="4"/>
        <v>109369.53373746059</v>
      </c>
      <c r="I69" s="58">
        <f ca="1">VLOOKUP($B69,Q2BaseShocks!BaseShockQ2_LR,MATCH(I$4,Q2BaseShocks!BaseShockQ2_CH,0),0)*I$183</f>
        <v>-2.5</v>
      </c>
      <c r="J69" s="58">
        <f ca="1">VLOOKUP($B69,Q2BaseShocks!BaseShockQ2_LR,MATCH(J$4,Q2BaseShocks!BaseShockQ2_CH,0),0)*J$183</f>
        <v>0</v>
      </c>
      <c r="K69" s="58">
        <f ca="1">VLOOKUP($B69,Q2BaseShocks!BaseShockQ2_LR,MATCH(K$4,Q2BaseShocks!BaseShockQ2_CH,0),0)*K$183</f>
        <v>-32.5</v>
      </c>
      <c r="L69" s="58">
        <f ca="1">VLOOKUP($B69,Q2BaseShocks!BaseShockQ2_LR,MATCH(L$4,Q2BaseShocks!BaseShockQ2_CH,0),0)*L$183</f>
        <v>-20</v>
      </c>
      <c r="M69" s="58">
        <f ca="1"/>
        <v>-6.4266402432914891</v>
      </c>
      <c r="N69" s="64">
        <f ca="1"/>
        <v>-2121.9682154442048</v>
      </c>
      <c r="O69" s="64">
        <f ca="1"/>
        <v>0</v>
      </c>
      <c r="P69" s="64">
        <f ca="1"/>
        <v>0</v>
      </c>
      <c r="Q69" s="64">
        <f ca="1"/>
        <v>-4898.16102393848</v>
      </c>
      <c r="R69" s="60">
        <f t="shared" ca="1" si="5"/>
        <v>-7020.1292393826843</v>
      </c>
      <c r="S69" s="61">
        <f ca="1"/>
        <v>-7020.1292393826843</v>
      </c>
      <c r="T69" s="62" cm="1">
        <f t="array" aca="1" ref="T69" ca="1">IF(OR(N69:R69+D69:H69&lt;-0.01),1,0)</f>
        <v>0</v>
      </c>
    </row>
    <row r="70" spans="1:20" outlineLevel="1" x14ac:dyDescent="0.2">
      <c r="A70" s="47"/>
      <c r="B70" s="47" t="str">
        <f>'SAM and Preps'!B71</f>
        <v>clani</v>
      </c>
      <c r="C70" s="47" t="str">
        <f>VLOOKUP(B70,Notes!$A$12:$B$206,2,0)</f>
        <v xml:space="preserve">Live animal </v>
      </c>
      <c r="D70" s="57">
        <f>Q1Impacts!C71</f>
        <v>14131.409340087181</v>
      </c>
      <c r="E70" s="57">
        <f>Q1Impacts!D71</f>
        <v>0</v>
      </c>
      <c r="F70" s="57">
        <f>Q1Impacts!E71</f>
        <v>0</v>
      </c>
      <c r="G70" s="57">
        <f>Q1Impacts!F71</f>
        <v>3618.5168897171297</v>
      </c>
      <c r="H70" s="57">
        <f t="shared" si="4"/>
        <v>17749.92622980431</v>
      </c>
      <c r="I70" s="58">
        <f ca="1">VLOOKUP($B70,Q2BaseShocks!BaseShockQ2_LR,MATCH(I$4,Q2BaseShocks!BaseShockQ2_CH,0),0)*I$183</f>
        <v>-2.5</v>
      </c>
      <c r="J70" s="58">
        <f ca="1">VLOOKUP($B70,Q2BaseShocks!BaseShockQ2_LR,MATCH(J$4,Q2BaseShocks!BaseShockQ2_CH,0),0)*J$183</f>
        <v>0</v>
      </c>
      <c r="K70" s="58">
        <f ca="1">VLOOKUP($B70,Q2BaseShocks!BaseShockQ2_LR,MATCH(K$4,Q2BaseShocks!BaseShockQ2_CH,0),0)*K$183</f>
        <v>-32.5</v>
      </c>
      <c r="L70" s="58">
        <f ca="1">VLOOKUP($B70,Q2BaseShocks!BaseShockQ2_LR,MATCH(L$4,Q2BaseShocks!BaseShockQ2_CH,0),0)*L$183</f>
        <v>-20</v>
      </c>
      <c r="M70" s="58">
        <f ca="1"/>
        <v>-6.2384631484434347</v>
      </c>
      <c r="N70" s="64">
        <f ca="1"/>
        <v>-353.28523350217955</v>
      </c>
      <c r="O70" s="64">
        <f ca="1"/>
        <v>0</v>
      </c>
      <c r="P70" s="64">
        <f ca="1"/>
        <v>0</v>
      </c>
      <c r="Q70" s="64">
        <f ca="1"/>
        <v>-723.70337794342595</v>
      </c>
      <c r="R70" s="60">
        <f t="shared" ca="1" si="5"/>
        <v>-1076.9886114456056</v>
      </c>
      <c r="S70" s="61">
        <f ca="1"/>
        <v>-1076.9886114456056</v>
      </c>
      <c r="T70" s="62" cm="1">
        <f t="array" aca="1" ref="T70" ca="1">IF(OR(N70:R70+D70:H70&lt;-0.01),1,0)</f>
        <v>0</v>
      </c>
    </row>
    <row r="71" spans="1:20" outlineLevel="1" x14ac:dyDescent="0.2">
      <c r="A71" s="47"/>
      <c r="B71" s="47" t="str">
        <f>'SAM and Preps'!B72</f>
        <v>cfore</v>
      </c>
      <c r="C71" s="47" t="str">
        <f>VLOOKUP(B71,Notes!$A$12:$B$206,2,0)</f>
        <v xml:space="preserve">Forestry </v>
      </c>
      <c r="D71" s="57">
        <f>Q1Impacts!C72</f>
        <v>6453.9786667763983</v>
      </c>
      <c r="E71" s="57">
        <f>Q1Impacts!D72</f>
        <v>0</v>
      </c>
      <c r="F71" s="57">
        <f>Q1Impacts!E72</f>
        <v>0</v>
      </c>
      <c r="G71" s="57">
        <f>Q1Impacts!F72</f>
        <v>741.06917254284008</v>
      </c>
      <c r="H71" s="57">
        <f t="shared" ref="H71:H102" si="6">SUM(D71:G71)</f>
        <v>7195.0478393192388</v>
      </c>
      <c r="I71" s="58">
        <f ca="1">VLOOKUP($B71,Q2BaseShocks!BaseShockQ2_LR,MATCH(I$4,Q2BaseShocks!BaseShockQ2_CH,0),0)*I$183</f>
        <v>-2.5</v>
      </c>
      <c r="J71" s="58">
        <f ca="1">VLOOKUP($B71,Q2BaseShocks!BaseShockQ2_LR,MATCH(J$4,Q2BaseShocks!BaseShockQ2_CH,0),0)*J$183</f>
        <v>0</v>
      </c>
      <c r="K71" s="58">
        <f ca="1">VLOOKUP($B71,Q2BaseShocks!BaseShockQ2_LR,MATCH(K$4,Q2BaseShocks!BaseShockQ2_CH,0),0)*K$183</f>
        <v>-32.5</v>
      </c>
      <c r="L71" s="58">
        <f ca="1">VLOOKUP($B71,Q2BaseShocks!BaseShockQ2_LR,MATCH(L$4,Q2BaseShocks!BaseShockQ2_CH,0),0)*L$183</f>
        <v>-20</v>
      </c>
      <c r="M71" s="58">
        <f ca="1"/>
        <v>-4.3555738812828402</v>
      </c>
      <c r="N71" s="64">
        <f ca="1"/>
        <v>-161.34946666940996</v>
      </c>
      <c r="O71" s="64">
        <f ca="1"/>
        <v>0</v>
      </c>
      <c r="P71" s="64">
        <f ca="1"/>
        <v>0</v>
      </c>
      <c r="Q71" s="64">
        <f ca="1"/>
        <v>-148.21383450856803</v>
      </c>
      <c r="R71" s="60">
        <f t="shared" ref="R71:R134" ca="1" si="7">SUM(N71:Q71)</f>
        <v>-309.56330117797802</v>
      </c>
      <c r="S71" s="61">
        <f ca="1"/>
        <v>-309.56330117797802</v>
      </c>
      <c r="T71" s="62" cm="1">
        <f t="array" aca="1" ref="T71" ca="1">IF(OR(N71:R71+D71:H71&lt;-0.01),1,0)</f>
        <v>0</v>
      </c>
    </row>
    <row r="72" spans="1:20" outlineLevel="1" x14ac:dyDescent="0.2">
      <c r="A72" s="47"/>
      <c r="B72" s="47" t="str">
        <f>'SAM and Preps'!B73</f>
        <v>cfish</v>
      </c>
      <c r="C72" s="47" t="str">
        <f>VLOOKUP(B72,Notes!$A$12:$B$206,2,0)</f>
        <v xml:space="preserve">Fishing </v>
      </c>
      <c r="D72" s="57">
        <f>Q1Impacts!C73</f>
        <v>2493.872809485787</v>
      </c>
      <c r="E72" s="57">
        <f>Q1Impacts!D73</f>
        <v>0</v>
      </c>
      <c r="F72" s="57">
        <f>Q1Impacts!E73</f>
        <v>0</v>
      </c>
      <c r="G72" s="57">
        <f>Q1Impacts!F73</f>
        <v>1992.492107724921</v>
      </c>
      <c r="H72" s="57">
        <f t="shared" si="6"/>
        <v>4486.364917210708</v>
      </c>
      <c r="I72" s="58">
        <f ca="1">VLOOKUP($B72,Q2BaseShocks!BaseShockQ2_LR,MATCH(I$4,Q2BaseShocks!BaseShockQ2_CH,0),0)*I$183</f>
        <v>-2.5</v>
      </c>
      <c r="J72" s="58">
        <f ca="1">VLOOKUP($B72,Q2BaseShocks!BaseShockQ2_LR,MATCH(J$4,Q2BaseShocks!BaseShockQ2_CH,0),0)*J$183</f>
        <v>0</v>
      </c>
      <c r="K72" s="58">
        <f ca="1">VLOOKUP($B72,Q2BaseShocks!BaseShockQ2_LR,MATCH(K$4,Q2BaseShocks!BaseShockQ2_CH,0),0)*K$183</f>
        <v>-32.5</v>
      </c>
      <c r="L72" s="58">
        <f ca="1">VLOOKUP($B72,Q2BaseShocks!BaseShockQ2_LR,MATCH(L$4,Q2BaseShocks!BaseShockQ2_CH,0),0)*L$183</f>
        <v>-20</v>
      </c>
      <c r="M72" s="58">
        <f ca="1"/>
        <v>-9.5806633247758857</v>
      </c>
      <c r="N72" s="64">
        <f ca="1"/>
        <v>-62.346820237144676</v>
      </c>
      <c r="O72" s="64">
        <f ca="1"/>
        <v>0</v>
      </c>
      <c r="P72" s="64">
        <f ca="1"/>
        <v>0</v>
      </c>
      <c r="Q72" s="64">
        <f ca="1"/>
        <v>-398.49842154498424</v>
      </c>
      <c r="R72" s="60">
        <f t="shared" ca="1" si="7"/>
        <v>-460.84524178212894</v>
      </c>
      <c r="S72" s="61">
        <f ca="1"/>
        <v>-460.84524178212894</v>
      </c>
      <c r="T72" s="62" cm="1">
        <f t="array" aca="1" ref="T72" ca="1">IF(OR(N72:R72+D72:H72&lt;-0.01),1,0)</f>
        <v>0</v>
      </c>
    </row>
    <row r="73" spans="1:20" outlineLevel="1" x14ac:dyDescent="0.2">
      <c r="A73" s="47"/>
      <c r="B73" s="47" t="str">
        <f>'SAM and Preps'!B74</f>
        <v>ccoal</v>
      </c>
      <c r="C73" s="47" t="str">
        <f>VLOOKUP(B73,Notes!$A$12:$B$206,2,0)</f>
        <v xml:space="preserve">Coal and lignite </v>
      </c>
      <c r="D73" s="57">
        <f>Q1Impacts!C74</f>
        <v>889.60160271780956</v>
      </c>
      <c r="E73" s="57">
        <f>Q1Impacts!D74</f>
        <v>0</v>
      </c>
      <c r="F73" s="57">
        <f>Q1Impacts!E74</f>
        <v>0</v>
      </c>
      <c r="G73" s="57">
        <f>Q1Impacts!F74</f>
        <v>50558.388161126568</v>
      </c>
      <c r="H73" s="57">
        <f t="shared" si="6"/>
        <v>51447.98976384438</v>
      </c>
      <c r="I73" s="58">
        <f ca="1">VLOOKUP($B73,Q2BaseShocks!BaseShockQ2_LR,MATCH(I$4,Q2BaseShocks!BaseShockQ2_CH,0),0)*I$183</f>
        <v>0</v>
      </c>
      <c r="J73" s="58">
        <f ca="1">VLOOKUP($B73,Q2BaseShocks!BaseShockQ2_LR,MATCH(J$4,Q2BaseShocks!BaseShockQ2_CH,0),0)*J$183</f>
        <v>0</v>
      </c>
      <c r="K73" s="58">
        <f ca="1">VLOOKUP($B73,Q2BaseShocks!BaseShockQ2_LR,MATCH(K$4,Q2BaseShocks!BaseShockQ2_CH,0),0)*K$183</f>
        <v>-32.5</v>
      </c>
      <c r="L73" s="58">
        <f ca="1">VLOOKUP($B73,Q2BaseShocks!BaseShockQ2_LR,MATCH(L$4,Q2BaseShocks!BaseShockQ2_CH,0),0)*L$183</f>
        <v>-20</v>
      </c>
      <c r="M73" s="58">
        <f ca="1"/>
        <v>-19.436395236697663</v>
      </c>
      <c r="N73" s="64">
        <f ca="1"/>
        <v>0</v>
      </c>
      <c r="O73" s="64">
        <f ca="1"/>
        <v>0</v>
      </c>
      <c r="P73" s="64">
        <f ca="1"/>
        <v>0</v>
      </c>
      <c r="Q73" s="64">
        <f ca="1"/>
        <v>-10111.677632225314</v>
      </c>
      <c r="R73" s="60">
        <f t="shared" ca="1" si="7"/>
        <v>-10111.677632225314</v>
      </c>
      <c r="S73" s="61">
        <f ca="1"/>
        <v>-10111.677632225314</v>
      </c>
      <c r="T73" s="62" cm="1">
        <f t="array" aca="1" ref="T73" ca="1">IF(OR(N73:R73+D73:H73&lt;-0.01),1,0)</f>
        <v>0</v>
      </c>
    </row>
    <row r="74" spans="1:20" outlineLevel="1" x14ac:dyDescent="0.2">
      <c r="A74" s="47"/>
      <c r="B74" s="47" t="str">
        <f>'SAM and Preps'!B75</f>
        <v>cmore</v>
      </c>
      <c r="C74" s="47" t="str">
        <f>VLOOKUP(B74,Notes!$A$12:$B$206,2,0)</f>
        <v>Metal ores</v>
      </c>
      <c r="D74" s="57">
        <f>Q1Impacts!C75</f>
        <v>0</v>
      </c>
      <c r="E74" s="57">
        <f>Q1Impacts!D75</f>
        <v>0</v>
      </c>
      <c r="F74" s="57">
        <f>Q1Impacts!E75</f>
        <v>0</v>
      </c>
      <c r="G74" s="57">
        <f>Q1Impacts!F75</f>
        <v>241688.85268383773</v>
      </c>
      <c r="H74" s="57">
        <f t="shared" si="6"/>
        <v>241688.85268383773</v>
      </c>
      <c r="I74" s="58">
        <f ca="1">VLOOKUP($B74,Q2BaseShocks!BaseShockQ2_LR,MATCH(I$4,Q2BaseShocks!BaseShockQ2_CH,0),0)*I$183</f>
        <v>0</v>
      </c>
      <c r="J74" s="58">
        <f ca="1">VLOOKUP($B74,Q2BaseShocks!BaseShockQ2_LR,MATCH(J$4,Q2BaseShocks!BaseShockQ2_CH,0),0)*J$183</f>
        <v>0</v>
      </c>
      <c r="K74" s="58">
        <f ca="1">VLOOKUP($B74,Q2BaseShocks!BaseShockQ2_LR,MATCH(K$4,Q2BaseShocks!BaseShockQ2_CH,0),0)*K$183</f>
        <v>-32.5</v>
      </c>
      <c r="L74" s="58">
        <f ca="1">VLOOKUP($B74,Q2BaseShocks!BaseShockQ2_LR,MATCH(L$4,Q2BaseShocks!BaseShockQ2_CH,0),0)*L$183</f>
        <v>-20</v>
      </c>
      <c r="M74" s="58">
        <f ca="1"/>
        <v>-19.226458824899254</v>
      </c>
      <c r="N74" s="64">
        <f ca="1"/>
        <v>0</v>
      </c>
      <c r="O74" s="64">
        <f ca="1"/>
        <v>0</v>
      </c>
      <c r="P74" s="64">
        <f ca="1"/>
        <v>0</v>
      </c>
      <c r="Q74" s="64">
        <f ca="1"/>
        <v>-48337.770536767552</v>
      </c>
      <c r="R74" s="60">
        <f t="shared" ca="1" si="7"/>
        <v>-48337.770536767552</v>
      </c>
      <c r="S74" s="61">
        <f ca="1"/>
        <v>-48337.770536767552</v>
      </c>
      <c r="T74" s="62" cm="1">
        <f t="array" aca="1" ref="T74" ca="1">IF(OR(N74:R74+D74:H74&lt;-0.01),1,0)</f>
        <v>0</v>
      </c>
    </row>
    <row r="75" spans="1:20" outlineLevel="1" x14ac:dyDescent="0.2">
      <c r="A75" s="47"/>
      <c r="B75" s="47" t="str">
        <f>'SAM and Preps'!B76</f>
        <v>comin</v>
      </c>
      <c r="C75" s="47" t="str">
        <f>VLOOKUP(B75,Notes!$A$12:$B$206,2,0)</f>
        <v>Other minerals</v>
      </c>
      <c r="D75" s="57">
        <f>Q1Impacts!C76</f>
        <v>1040.9092600287854</v>
      </c>
      <c r="E75" s="57">
        <f>Q1Impacts!D76</f>
        <v>0</v>
      </c>
      <c r="F75" s="57">
        <f>Q1Impacts!E76</f>
        <v>0</v>
      </c>
      <c r="G75" s="57">
        <f>Q1Impacts!F76</f>
        <v>102212.84865781697</v>
      </c>
      <c r="H75" s="57">
        <f t="shared" si="6"/>
        <v>103253.75791784575</v>
      </c>
      <c r="I75" s="58">
        <f ca="1">VLOOKUP($B75,Q2BaseShocks!BaseShockQ2_LR,MATCH(I$4,Q2BaseShocks!BaseShockQ2_CH,0),0)*I$183</f>
        <v>0</v>
      </c>
      <c r="J75" s="58">
        <f ca="1">VLOOKUP($B75,Q2BaseShocks!BaseShockQ2_LR,MATCH(J$4,Q2BaseShocks!BaseShockQ2_CH,0),0)*J$183</f>
        <v>0</v>
      </c>
      <c r="K75" s="58">
        <f ca="1">VLOOKUP($B75,Q2BaseShocks!BaseShockQ2_LR,MATCH(K$4,Q2BaseShocks!BaseShockQ2_CH,0),0)*K$183</f>
        <v>-32.5</v>
      </c>
      <c r="L75" s="58">
        <f ca="1">VLOOKUP($B75,Q2BaseShocks!BaseShockQ2_LR,MATCH(L$4,Q2BaseShocks!BaseShockQ2_CH,0),0)*L$183</f>
        <v>-20</v>
      </c>
      <c r="M75" s="58">
        <f ca="1"/>
        <v>-19.652316266487414</v>
      </c>
      <c r="N75" s="64">
        <f ca="1"/>
        <v>0</v>
      </c>
      <c r="O75" s="64">
        <f ca="1"/>
        <v>0</v>
      </c>
      <c r="P75" s="64">
        <f ca="1"/>
        <v>0</v>
      </c>
      <c r="Q75" s="64">
        <f ca="1"/>
        <v>-20442.569731563395</v>
      </c>
      <c r="R75" s="60">
        <f t="shared" ca="1" si="7"/>
        <v>-20442.569731563395</v>
      </c>
      <c r="S75" s="61">
        <f ca="1"/>
        <v>-20442.569731563395</v>
      </c>
      <c r="T75" s="62" cm="1">
        <f t="array" aca="1" ref="T75" ca="1">IF(OR(N75:R75+D75:H75&lt;-0.01),1,0)</f>
        <v>0</v>
      </c>
    </row>
    <row r="76" spans="1:20" outlineLevel="1" x14ac:dyDescent="0.2">
      <c r="A76" s="47"/>
      <c r="B76" s="47" t="str">
        <f>'SAM and Preps'!B77</f>
        <v>celcg</v>
      </c>
      <c r="C76" s="47" t="str">
        <f>VLOOKUP(B76,Notes!$A$12:$B$206,2,0)</f>
        <v>Electricity and gas</v>
      </c>
      <c r="D76" s="57">
        <f>Q1Impacts!C77</f>
        <v>992.68745236748862</v>
      </c>
      <c r="E76" s="57">
        <f>Q1Impacts!D77</f>
        <v>0</v>
      </c>
      <c r="F76" s="57">
        <f>Q1Impacts!E77</f>
        <v>0</v>
      </c>
      <c r="G76" s="57">
        <f>Q1Impacts!F77</f>
        <v>3600.6518393899846</v>
      </c>
      <c r="H76" s="57">
        <f t="shared" si="6"/>
        <v>4593.3392917574729</v>
      </c>
      <c r="I76" s="58">
        <f ca="1">VLOOKUP($B76,Q2BaseShocks!BaseShockQ2_LR,MATCH(I$4,Q2BaseShocks!BaseShockQ2_CH,0),0)*I$183</f>
        <v>0</v>
      </c>
      <c r="J76" s="58">
        <f ca="1">VLOOKUP($B76,Q2BaseShocks!BaseShockQ2_LR,MATCH(J$4,Q2BaseShocks!BaseShockQ2_CH,0),0)*J$183</f>
        <v>0</v>
      </c>
      <c r="K76" s="58">
        <f ca="1">VLOOKUP($B76,Q2BaseShocks!BaseShockQ2_LR,MATCH(K$4,Q2BaseShocks!BaseShockQ2_CH,0),0)*K$183</f>
        <v>-32.5</v>
      </c>
      <c r="L76" s="58">
        <f ca="1">VLOOKUP($B76,Q2BaseShocks!BaseShockQ2_LR,MATCH(L$4,Q2BaseShocks!BaseShockQ2_CH,0),0)*L$183</f>
        <v>-20</v>
      </c>
      <c r="M76" s="58">
        <f ca="1"/>
        <v>-16.175115954232382</v>
      </c>
      <c r="N76" s="64">
        <f ca="1"/>
        <v>0</v>
      </c>
      <c r="O76" s="64">
        <f ca="1"/>
        <v>0</v>
      </c>
      <c r="P76" s="64">
        <f ca="1"/>
        <v>0</v>
      </c>
      <c r="Q76" s="64">
        <f ca="1"/>
        <v>-720.13036787799695</v>
      </c>
      <c r="R76" s="60">
        <f t="shared" ca="1" si="7"/>
        <v>-720.13036787799695</v>
      </c>
      <c r="S76" s="61">
        <f ca="1"/>
        <v>-720.13036787799695</v>
      </c>
      <c r="T76" s="62" cm="1">
        <f t="array" aca="1" ref="T76" ca="1">IF(OR(N76:R76+D76:H76&lt;-0.01),1,0)</f>
        <v>0</v>
      </c>
    </row>
    <row r="77" spans="1:20" outlineLevel="1" x14ac:dyDescent="0.2">
      <c r="A77" s="47"/>
      <c r="B77" s="47" t="str">
        <f>'SAM and Preps'!B78</f>
        <v>cwatr</v>
      </c>
      <c r="C77" s="47" t="str">
        <f>VLOOKUP(B77,Notes!$A$12:$B$206,2,0)</f>
        <v>Natural water</v>
      </c>
      <c r="D77" s="57">
        <f>Q1Impacts!C78</f>
        <v>0</v>
      </c>
      <c r="E77" s="57">
        <f>Q1Impacts!D78</f>
        <v>0</v>
      </c>
      <c r="F77" s="57">
        <f>Q1Impacts!E78</f>
        <v>0</v>
      </c>
      <c r="G77" s="57">
        <f>Q1Impacts!F78</f>
        <v>4.9999989163265868</v>
      </c>
      <c r="H77" s="57">
        <f t="shared" si="6"/>
        <v>4.9999989163265868</v>
      </c>
      <c r="I77" s="58">
        <f ca="1">VLOOKUP($B77,Q2BaseShocks!BaseShockQ2_LR,MATCH(I$4,Q2BaseShocks!BaseShockQ2_CH,0),0)*I$183</f>
        <v>0</v>
      </c>
      <c r="J77" s="58">
        <f ca="1">VLOOKUP($B77,Q2BaseShocks!BaseShockQ2_LR,MATCH(J$4,Q2BaseShocks!BaseShockQ2_CH,0),0)*J$183</f>
        <v>0</v>
      </c>
      <c r="K77" s="58">
        <f ca="1">VLOOKUP($B77,Q2BaseShocks!BaseShockQ2_LR,MATCH(K$4,Q2BaseShocks!BaseShockQ2_CH,0),0)*K$183</f>
        <v>-32.5</v>
      </c>
      <c r="L77" s="58">
        <f ca="1">VLOOKUP($B77,Q2BaseShocks!BaseShockQ2_LR,MATCH(L$4,Q2BaseShocks!BaseShockQ2_CH,0),0)*L$183</f>
        <v>-20</v>
      </c>
      <c r="M77" s="58">
        <f ca="1"/>
        <v>-13.706845486167939</v>
      </c>
      <c r="N77" s="64">
        <f ca="1"/>
        <v>0</v>
      </c>
      <c r="O77" s="64">
        <f ca="1"/>
        <v>0</v>
      </c>
      <c r="P77" s="64">
        <f ca="1"/>
        <v>0</v>
      </c>
      <c r="Q77" s="64">
        <f ca="1"/>
        <v>-0.99999978326531735</v>
      </c>
      <c r="R77" s="60">
        <f t="shared" ca="1" si="7"/>
        <v>-0.99999978326531735</v>
      </c>
      <c r="S77" s="61">
        <f ca="1"/>
        <v>-0.99999978326531735</v>
      </c>
      <c r="T77" s="62" cm="1">
        <f t="array" aca="1" ref="T77" ca="1">IF(OR(N77:R77+D77:H77&lt;-0.01),1,0)</f>
        <v>0</v>
      </c>
    </row>
    <row r="78" spans="1:20" outlineLevel="1" x14ac:dyDescent="0.2">
      <c r="A78" s="47"/>
      <c r="B78" s="47" t="str">
        <f>'SAM and Preps'!B79</f>
        <v>cmeat</v>
      </c>
      <c r="C78" s="47" t="str">
        <f>VLOOKUP(B78,Notes!$A$12:$B$206,2,0)</f>
        <v xml:space="preserve">Meat </v>
      </c>
      <c r="D78" s="57">
        <f>Q1Impacts!C79</f>
        <v>67158.349903375158</v>
      </c>
      <c r="E78" s="57">
        <f>Q1Impacts!D79</f>
        <v>0</v>
      </c>
      <c r="F78" s="57">
        <f>Q1Impacts!E79</f>
        <v>0</v>
      </c>
      <c r="G78" s="57">
        <f>Q1Impacts!F79</f>
        <v>4592.3380965031647</v>
      </c>
      <c r="H78" s="57">
        <f t="shared" si="6"/>
        <v>71750.687999878326</v>
      </c>
      <c r="I78" s="58">
        <f ca="1">VLOOKUP($B78,Q2BaseShocks!BaseShockQ2_LR,MATCH(I$4,Q2BaseShocks!BaseShockQ2_CH,0),0)*I$183</f>
        <v>-12.5</v>
      </c>
      <c r="J78" s="58">
        <f ca="1">VLOOKUP($B78,Q2BaseShocks!BaseShockQ2_LR,MATCH(J$4,Q2BaseShocks!BaseShockQ2_CH,0),0)*J$183</f>
        <v>0</v>
      </c>
      <c r="K78" s="58">
        <f ca="1">VLOOKUP($B78,Q2BaseShocks!BaseShockQ2_LR,MATCH(K$4,Q2BaseShocks!BaseShockQ2_CH,0),0)*K$183</f>
        <v>-32.5</v>
      </c>
      <c r="L78" s="58">
        <f ca="1">VLOOKUP($B78,Q2BaseShocks!BaseShockQ2_LR,MATCH(L$4,Q2BaseShocks!BaseShockQ2_CH,0),0)*L$183</f>
        <v>-25</v>
      </c>
      <c r="M78" s="58">
        <f ca="1"/>
        <v>-13.318678556582507</v>
      </c>
      <c r="N78" s="64">
        <f ca="1"/>
        <v>-8394.7937379218947</v>
      </c>
      <c r="O78" s="64">
        <f ca="1"/>
        <v>0</v>
      </c>
      <c r="P78" s="64">
        <f ca="1"/>
        <v>0</v>
      </c>
      <c r="Q78" s="64">
        <f ca="1"/>
        <v>-1148.0845241257912</v>
      </c>
      <c r="R78" s="60">
        <f t="shared" ca="1" si="7"/>
        <v>-9542.878262047685</v>
      </c>
      <c r="S78" s="61">
        <f ca="1"/>
        <v>-9542.878262047685</v>
      </c>
      <c r="T78" s="62" cm="1">
        <f t="array" aca="1" ref="T78" ca="1">IF(OR(N78:R78+D78:H78&lt;-0.01),1,0)</f>
        <v>0</v>
      </c>
    </row>
    <row r="79" spans="1:20" outlineLevel="1" x14ac:dyDescent="0.2">
      <c r="A79" s="47"/>
      <c r="B79" s="47" t="str">
        <f>'SAM and Preps'!B80</f>
        <v>cpfis</v>
      </c>
      <c r="C79" s="47" t="str">
        <f>VLOOKUP(B79,Notes!$A$12:$B$206,2,0)</f>
        <v xml:space="preserve">Fish </v>
      </c>
      <c r="D79" s="57">
        <f>Q1Impacts!C80</f>
        <v>9797.9073113012801</v>
      </c>
      <c r="E79" s="57">
        <f>Q1Impacts!D80</f>
        <v>0</v>
      </c>
      <c r="F79" s="57">
        <f>Q1Impacts!E80</f>
        <v>0</v>
      </c>
      <c r="G79" s="57">
        <f>Q1Impacts!F80</f>
        <v>6061.6883614830922</v>
      </c>
      <c r="H79" s="57">
        <f t="shared" si="6"/>
        <v>15859.595672784373</v>
      </c>
      <c r="I79" s="58">
        <f ca="1">VLOOKUP($B79,Q2BaseShocks!BaseShockQ2_LR,MATCH(I$4,Q2BaseShocks!BaseShockQ2_CH,0),0)*I$183</f>
        <v>-12.5</v>
      </c>
      <c r="J79" s="58">
        <f ca="1">VLOOKUP($B79,Q2BaseShocks!BaseShockQ2_LR,MATCH(J$4,Q2BaseShocks!BaseShockQ2_CH,0),0)*J$183</f>
        <v>0</v>
      </c>
      <c r="K79" s="58">
        <f ca="1">VLOOKUP($B79,Q2BaseShocks!BaseShockQ2_LR,MATCH(K$4,Q2BaseShocks!BaseShockQ2_CH,0),0)*K$183</f>
        <v>-32.5</v>
      </c>
      <c r="L79" s="58">
        <f ca="1">VLOOKUP($B79,Q2BaseShocks!BaseShockQ2_LR,MATCH(L$4,Q2BaseShocks!BaseShockQ2_CH,0),0)*L$183</f>
        <v>-25</v>
      </c>
      <c r="M79" s="58">
        <f ca="1"/>
        <v>-15.188263300855265</v>
      </c>
      <c r="N79" s="64">
        <f ca="1"/>
        <v>-1224.73841391266</v>
      </c>
      <c r="O79" s="64">
        <f ca="1"/>
        <v>0</v>
      </c>
      <c r="P79" s="64">
        <f ca="1"/>
        <v>0</v>
      </c>
      <c r="Q79" s="64">
        <f ca="1"/>
        <v>-1515.422090370773</v>
      </c>
      <c r="R79" s="60">
        <f t="shared" ca="1" si="7"/>
        <v>-2740.1605042834331</v>
      </c>
      <c r="S79" s="61">
        <f ca="1"/>
        <v>-2740.1605042834331</v>
      </c>
      <c r="T79" s="62" cm="1">
        <f t="array" aca="1" ref="T79" ca="1">IF(OR(N79:R79+D79:H79&lt;-0.01),1,0)</f>
        <v>0</v>
      </c>
    </row>
    <row r="80" spans="1:20" outlineLevel="1" x14ac:dyDescent="0.2">
      <c r="A80" s="47"/>
      <c r="B80" s="47" t="str">
        <f>'SAM and Preps'!B81</f>
        <v>cvege</v>
      </c>
      <c r="C80" s="47" t="str">
        <f>VLOOKUP(B80,Notes!$A$12:$B$206,2,0)</f>
        <v xml:space="preserve">Vegetables </v>
      </c>
      <c r="D80" s="57">
        <f>Q1Impacts!C81</f>
        <v>10742.847287342298</v>
      </c>
      <c r="E80" s="57">
        <f>Q1Impacts!D81</f>
        <v>0</v>
      </c>
      <c r="F80" s="57">
        <f>Q1Impacts!E81</f>
        <v>0</v>
      </c>
      <c r="G80" s="57">
        <f>Q1Impacts!F81</f>
        <v>1564.3106483925512</v>
      </c>
      <c r="H80" s="57">
        <f t="shared" si="6"/>
        <v>12307.157935734849</v>
      </c>
      <c r="I80" s="58">
        <f ca="1">VLOOKUP($B80,Q2BaseShocks!BaseShockQ2_LR,MATCH(I$4,Q2BaseShocks!BaseShockQ2_CH,0),0)*I$183</f>
        <v>-12.5</v>
      </c>
      <c r="J80" s="58">
        <f ca="1">VLOOKUP($B80,Q2BaseShocks!BaseShockQ2_LR,MATCH(J$4,Q2BaseShocks!BaseShockQ2_CH,0),0)*J$183</f>
        <v>0</v>
      </c>
      <c r="K80" s="58">
        <f ca="1">VLOOKUP($B80,Q2BaseShocks!BaseShockQ2_LR,MATCH(K$4,Q2BaseShocks!BaseShockQ2_CH,0),0)*K$183</f>
        <v>-32.5</v>
      </c>
      <c r="L80" s="58">
        <f ca="1">VLOOKUP($B80,Q2BaseShocks!BaseShockQ2_LR,MATCH(L$4,Q2BaseShocks!BaseShockQ2_CH,0),0)*L$183</f>
        <v>-25</v>
      </c>
      <c r="M80" s="58">
        <f ca="1"/>
        <v>-13.910548279730266</v>
      </c>
      <c r="N80" s="64">
        <f ca="1"/>
        <v>-1342.8559109177872</v>
      </c>
      <c r="O80" s="64">
        <f ca="1"/>
        <v>0</v>
      </c>
      <c r="P80" s="64">
        <f ca="1"/>
        <v>0</v>
      </c>
      <c r="Q80" s="64">
        <f ca="1"/>
        <v>-391.07766209813781</v>
      </c>
      <c r="R80" s="60">
        <f t="shared" ca="1" si="7"/>
        <v>-1733.933573015925</v>
      </c>
      <c r="S80" s="61">
        <f ca="1"/>
        <v>-1733.933573015925</v>
      </c>
      <c r="T80" s="62" cm="1">
        <f t="array" aca="1" ref="T80" ca="1">IF(OR(N80:R80+D80:H80&lt;-0.01),1,0)</f>
        <v>0</v>
      </c>
    </row>
    <row r="81" spans="1:20" outlineLevel="1" x14ac:dyDescent="0.2">
      <c r="A81" s="47"/>
      <c r="B81" s="47" t="str">
        <f>'SAM and Preps'!B82</f>
        <v>cfrui</v>
      </c>
      <c r="C81" s="47" t="str">
        <f>VLOOKUP(B81,Notes!$A$12:$B$206,2,0)</f>
        <v>Fruit and nuts</v>
      </c>
      <c r="D81" s="57">
        <f>Q1Impacts!C82</f>
        <v>11519.451488154866</v>
      </c>
      <c r="E81" s="57">
        <f>Q1Impacts!D82</f>
        <v>0</v>
      </c>
      <c r="F81" s="57">
        <f>Q1Impacts!E82</f>
        <v>0</v>
      </c>
      <c r="G81" s="57">
        <f>Q1Impacts!F82</f>
        <v>6696.8579245706733</v>
      </c>
      <c r="H81" s="57">
        <f t="shared" si="6"/>
        <v>18216.309412725539</v>
      </c>
      <c r="I81" s="58">
        <f ca="1">VLOOKUP($B81,Q2BaseShocks!BaseShockQ2_LR,MATCH(I$4,Q2BaseShocks!BaseShockQ2_CH,0),0)*I$183</f>
        <v>-12.5</v>
      </c>
      <c r="J81" s="58">
        <f ca="1">VLOOKUP($B81,Q2BaseShocks!BaseShockQ2_LR,MATCH(J$4,Q2BaseShocks!BaseShockQ2_CH,0),0)*J$183</f>
        <v>0</v>
      </c>
      <c r="K81" s="58">
        <f ca="1">VLOOKUP($B81,Q2BaseShocks!BaseShockQ2_LR,MATCH(K$4,Q2BaseShocks!BaseShockQ2_CH,0),0)*K$183</f>
        <v>-32.5</v>
      </c>
      <c r="L81" s="58">
        <f ca="1">VLOOKUP($B81,Q2BaseShocks!BaseShockQ2_LR,MATCH(L$4,Q2BaseShocks!BaseShockQ2_CH,0),0)*L$183</f>
        <v>-25</v>
      </c>
      <c r="M81" s="58">
        <f ca="1"/>
        <v>-16.14253904994596</v>
      </c>
      <c r="N81" s="64">
        <f ca="1"/>
        <v>-1439.9314360193582</v>
      </c>
      <c r="O81" s="64">
        <f ca="1"/>
        <v>0</v>
      </c>
      <c r="P81" s="64">
        <f ca="1"/>
        <v>0</v>
      </c>
      <c r="Q81" s="64">
        <f ca="1"/>
        <v>-1674.2144811426683</v>
      </c>
      <c r="R81" s="60">
        <f t="shared" ca="1" si="7"/>
        <v>-3114.1459171620263</v>
      </c>
      <c r="S81" s="61">
        <f ca="1"/>
        <v>-3114.1459171620263</v>
      </c>
      <c r="T81" s="62" cm="1">
        <f t="array" aca="1" ref="T81" ca="1">IF(OR(N81:R81+D81:H81&lt;-0.01),1,0)</f>
        <v>0</v>
      </c>
    </row>
    <row r="82" spans="1:20" outlineLevel="1" x14ac:dyDescent="0.2">
      <c r="A82" s="47"/>
      <c r="B82" s="47" t="str">
        <f>'SAM and Preps'!B83</f>
        <v>cfats</v>
      </c>
      <c r="C82" s="47" t="str">
        <f>VLOOKUP(B82,Notes!$A$12:$B$206,2,0)</f>
        <v>Oils and fats</v>
      </c>
      <c r="D82" s="57">
        <f>Q1Impacts!C83</f>
        <v>17619.083240406177</v>
      </c>
      <c r="E82" s="57">
        <f>Q1Impacts!D83</f>
        <v>0</v>
      </c>
      <c r="F82" s="57">
        <f>Q1Impacts!E83</f>
        <v>0</v>
      </c>
      <c r="G82" s="57">
        <f>Q1Impacts!F83</f>
        <v>4393.0195030996656</v>
      </c>
      <c r="H82" s="57">
        <f t="shared" si="6"/>
        <v>22012.102743505842</v>
      </c>
      <c r="I82" s="58">
        <f ca="1">VLOOKUP($B82,Q2BaseShocks!BaseShockQ2_LR,MATCH(I$4,Q2BaseShocks!BaseShockQ2_CH,0),0)*I$183</f>
        <v>-12.5</v>
      </c>
      <c r="J82" s="58">
        <f ca="1">VLOOKUP($B82,Q2BaseShocks!BaseShockQ2_LR,MATCH(J$4,Q2BaseShocks!BaseShockQ2_CH,0),0)*J$183</f>
        <v>0</v>
      </c>
      <c r="K82" s="58">
        <f ca="1">VLOOKUP($B82,Q2BaseShocks!BaseShockQ2_LR,MATCH(K$4,Q2BaseShocks!BaseShockQ2_CH,0),0)*K$183</f>
        <v>-32.5</v>
      </c>
      <c r="L82" s="58">
        <f ca="1">VLOOKUP($B82,Q2BaseShocks!BaseShockQ2_LR,MATCH(L$4,Q2BaseShocks!BaseShockQ2_CH,0),0)*L$183</f>
        <v>-25</v>
      </c>
      <c r="M82" s="58">
        <f ca="1"/>
        <v>-15.07777696981854</v>
      </c>
      <c r="N82" s="64">
        <f ca="1"/>
        <v>-2202.3854050507721</v>
      </c>
      <c r="O82" s="64">
        <f ca="1"/>
        <v>0</v>
      </c>
      <c r="P82" s="64">
        <f ca="1"/>
        <v>0</v>
      </c>
      <c r="Q82" s="64">
        <f ca="1"/>
        <v>-1098.2548757749164</v>
      </c>
      <c r="R82" s="60">
        <f t="shared" ca="1" si="7"/>
        <v>-3300.6402808256885</v>
      </c>
      <c r="S82" s="61">
        <f ca="1"/>
        <v>-3300.6402808256885</v>
      </c>
      <c r="T82" s="62" cm="1">
        <f t="array" aca="1" ref="T82" ca="1">IF(OR(N82:R82+D82:H82&lt;-0.01),1,0)</f>
        <v>0</v>
      </c>
    </row>
    <row r="83" spans="1:20" outlineLevel="1" x14ac:dyDescent="0.2">
      <c r="A83" s="47"/>
      <c r="B83" s="47" t="str">
        <f>'SAM and Preps'!B84</f>
        <v>cdair</v>
      </c>
      <c r="C83" s="47" t="str">
        <f>VLOOKUP(B83,Notes!$A$12:$B$206,2,0)</f>
        <v>Dairy products</v>
      </c>
      <c r="D83" s="57">
        <f>Q1Impacts!C84</f>
        <v>35507.026082036471</v>
      </c>
      <c r="E83" s="57">
        <f>Q1Impacts!D84</f>
        <v>0</v>
      </c>
      <c r="F83" s="57">
        <f>Q1Impacts!E84</f>
        <v>0</v>
      </c>
      <c r="G83" s="57">
        <f>Q1Impacts!F84</f>
        <v>4564.1548438086484</v>
      </c>
      <c r="H83" s="57">
        <f t="shared" si="6"/>
        <v>40071.180925845118</v>
      </c>
      <c r="I83" s="58">
        <f ca="1">VLOOKUP($B83,Q2BaseShocks!BaseShockQ2_LR,MATCH(I$4,Q2BaseShocks!BaseShockQ2_CH,0),0)*I$183</f>
        <v>-12.5</v>
      </c>
      <c r="J83" s="58">
        <f ca="1">VLOOKUP($B83,Q2BaseShocks!BaseShockQ2_LR,MATCH(J$4,Q2BaseShocks!BaseShockQ2_CH,0),0)*J$183</f>
        <v>0</v>
      </c>
      <c r="K83" s="58">
        <f ca="1">VLOOKUP($B83,Q2BaseShocks!BaseShockQ2_LR,MATCH(K$4,Q2BaseShocks!BaseShockQ2_CH,0),0)*K$183</f>
        <v>-32.5</v>
      </c>
      <c r="L83" s="58">
        <f ca="1">VLOOKUP($B83,Q2BaseShocks!BaseShockQ2_LR,MATCH(L$4,Q2BaseShocks!BaseShockQ2_CH,0),0)*L$183</f>
        <v>-25</v>
      </c>
      <c r="M83" s="58">
        <f ca="1"/>
        <v>-12.419981219175058</v>
      </c>
      <c r="N83" s="64">
        <f ca="1"/>
        <v>-4438.3782602545589</v>
      </c>
      <c r="O83" s="64">
        <f ca="1"/>
        <v>0</v>
      </c>
      <c r="P83" s="64">
        <f ca="1"/>
        <v>0</v>
      </c>
      <c r="Q83" s="64">
        <f ca="1"/>
        <v>-1141.0387109521621</v>
      </c>
      <c r="R83" s="60">
        <f t="shared" ca="1" si="7"/>
        <v>-5579.4169712067214</v>
      </c>
      <c r="S83" s="61">
        <f ca="1"/>
        <v>-5579.4169712067214</v>
      </c>
      <c r="T83" s="62" cm="1">
        <f t="array" aca="1" ref="T83" ca="1">IF(OR(N83:R83+D83:H83&lt;-0.01),1,0)</f>
        <v>0</v>
      </c>
    </row>
    <row r="84" spans="1:20" outlineLevel="1" x14ac:dyDescent="0.2">
      <c r="A84" s="47"/>
      <c r="B84" s="47" t="str">
        <f>'SAM and Preps'!B85</f>
        <v>cgrai</v>
      </c>
      <c r="C84" s="47" t="str">
        <f>VLOOKUP(B84,Notes!$A$12:$B$206,2,0)</f>
        <v>Grain mill products</v>
      </c>
      <c r="D84" s="57">
        <f>Q1Impacts!C85</f>
        <v>35892.385024030867</v>
      </c>
      <c r="E84" s="57">
        <f>Q1Impacts!D85</f>
        <v>0</v>
      </c>
      <c r="F84" s="57">
        <f>Q1Impacts!E85</f>
        <v>0</v>
      </c>
      <c r="G84" s="57">
        <f>Q1Impacts!F85</f>
        <v>3116.117834741789</v>
      </c>
      <c r="H84" s="57">
        <f t="shared" si="6"/>
        <v>39008.502858772656</v>
      </c>
      <c r="I84" s="58">
        <f ca="1">VLOOKUP($B84,Q2BaseShocks!BaseShockQ2_LR,MATCH(I$4,Q2BaseShocks!BaseShockQ2_CH,0),0)*I$183</f>
        <v>-12.5</v>
      </c>
      <c r="J84" s="58">
        <f ca="1">VLOOKUP($B84,Q2BaseShocks!BaseShockQ2_LR,MATCH(J$4,Q2BaseShocks!BaseShockQ2_CH,0),0)*J$183</f>
        <v>0</v>
      </c>
      <c r="K84" s="58">
        <f ca="1">VLOOKUP($B84,Q2BaseShocks!BaseShockQ2_LR,MATCH(K$4,Q2BaseShocks!BaseShockQ2_CH,0),0)*K$183</f>
        <v>-32.5</v>
      </c>
      <c r="L84" s="58">
        <f ca="1">VLOOKUP($B84,Q2BaseShocks!BaseShockQ2_LR,MATCH(L$4,Q2BaseShocks!BaseShockQ2_CH,0),0)*L$183</f>
        <v>-25</v>
      </c>
      <c r="M84" s="58">
        <f ca="1"/>
        <v>-12.89774331304778</v>
      </c>
      <c r="N84" s="64">
        <f ca="1"/>
        <v>-4486.5481280038584</v>
      </c>
      <c r="O84" s="64">
        <f ca="1"/>
        <v>0</v>
      </c>
      <c r="P84" s="64">
        <f ca="1"/>
        <v>0</v>
      </c>
      <c r="Q84" s="64">
        <f ca="1"/>
        <v>-779.02945868544725</v>
      </c>
      <c r="R84" s="60">
        <f t="shared" ca="1" si="7"/>
        <v>-5265.5775866893055</v>
      </c>
      <c r="S84" s="61">
        <f ca="1"/>
        <v>-5265.5775866893055</v>
      </c>
      <c r="T84" s="62" cm="1">
        <f t="array" aca="1" ref="T84" ca="1">IF(OR(N84:R84+D84:H84&lt;-0.01),1,0)</f>
        <v>0</v>
      </c>
    </row>
    <row r="85" spans="1:20" outlineLevel="1" x14ac:dyDescent="0.2">
      <c r="A85" s="47"/>
      <c r="B85" s="47" t="str">
        <f>'SAM and Preps'!B86</f>
        <v>cstar</v>
      </c>
      <c r="C85" s="47" t="str">
        <f>VLOOKUP(B85,Notes!$A$12:$B$206,2,0)</f>
        <v>Starches products</v>
      </c>
      <c r="D85" s="57">
        <f>Q1Impacts!C86</f>
        <v>16600.020109048877</v>
      </c>
      <c r="E85" s="57">
        <f>Q1Impacts!D86</f>
        <v>0</v>
      </c>
      <c r="F85" s="57">
        <f>Q1Impacts!E86</f>
        <v>0</v>
      </c>
      <c r="G85" s="57">
        <f>Q1Impacts!F86</f>
        <v>2048.9693964265862</v>
      </c>
      <c r="H85" s="57">
        <f t="shared" si="6"/>
        <v>18648.989505475463</v>
      </c>
      <c r="I85" s="58">
        <f ca="1">VLOOKUP($B85,Q2BaseShocks!BaseShockQ2_LR,MATCH(I$4,Q2BaseShocks!BaseShockQ2_CH,0),0)*I$183</f>
        <v>-12.5</v>
      </c>
      <c r="J85" s="58">
        <f ca="1">VLOOKUP($B85,Q2BaseShocks!BaseShockQ2_LR,MATCH(J$4,Q2BaseShocks!BaseShockQ2_CH,0),0)*J$183</f>
        <v>0</v>
      </c>
      <c r="K85" s="58">
        <f ca="1">VLOOKUP($B85,Q2BaseShocks!BaseShockQ2_LR,MATCH(K$4,Q2BaseShocks!BaseShockQ2_CH,0),0)*K$183</f>
        <v>-32.5</v>
      </c>
      <c r="L85" s="58">
        <f ca="1">VLOOKUP($B85,Q2BaseShocks!BaseShockQ2_LR,MATCH(L$4,Q2BaseShocks!BaseShockQ2_CH,0),0)*L$183</f>
        <v>-25</v>
      </c>
      <c r="M85" s="58">
        <f ca="1"/>
        <v>-13.722325439533344</v>
      </c>
      <c r="N85" s="64">
        <f ca="1"/>
        <v>-2075.0025136311097</v>
      </c>
      <c r="O85" s="64">
        <f ca="1"/>
        <v>0</v>
      </c>
      <c r="P85" s="64">
        <f ca="1"/>
        <v>0</v>
      </c>
      <c r="Q85" s="64">
        <f ca="1"/>
        <v>-512.24234910664654</v>
      </c>
      <c r="R85" s="60">
        <f t="shared" ca="1" si="7"/>
        <v>-2587.2448627377562</v>
      </c>
      <c r="S85" s="61">
        <f ca="1"/>
        <v>-2587.2448627377562</v>
      </c>
      <c r="T85" s="62" cm="1">
        <f t="array" aca="1" ref="T85" ca="1">IF(OR(N85:R85+D85:H85&lt;-0.01),1,0)</f>
        <v>0</v>
      </c>
    </row>
    <row r="86" spans="1:20" outlineLevel="1" x14ac:dyDescent="0.2">
      <c r="A86" s="47"/>
      <c r="B86" s="47" t="str">
        <f>'SAM and Preps'!B87</f>
        <v>cafee</v>
      </c>
      <c r="C86" s="47" t="str">
        <f>VLOOKUP(B86,Notes!$A$12:$B$206,2,0)</f>
        <v xml:space="preserve">Animal feeding </v>
      </c>
      <c r="D86" s="57">
        <f>Q1Impacts!C87</f>
        <v>12549.138003779037</v>
      </c>
      <c r="E86" s="57">
        <f>Q1Impacts!D87</f>
        <v>0</v>
      </c>
      <c r="F86" s="57">
        <f>Q1Impacts!E87</f>
        <v>0</v>
      </c>
      <c r="G86" s="57">
        <f>Q1Impacts!F87</f>
        <v>1855.2129322737019</v>
      </c>
      <c r="H86" s="57">
        <f t="shared" si="6"/>
        <v>14404.350936052739</v>
      </c>
      <c r="I86" s="58">
        <f ca="1">VLOOKUP($B86,Q2BaseShocks!BaseShockQ2_LR,MATCH(I$4,Q2BaseShocks!BaseShockQ2_CH,0),0)*I$183</f>
        <v>-12.5</v>
      </c>
      <c r="J86" s="58">
        <f ca="1">VLOOKUP($B86,Q2BaseShocks!BaseShockQ2_LR,MATCH(J$4,Q2BaseShocks!BaseShockQ2_CH,0),0)*J$183</f>
        <v>0</v>
      </c>
      <c r="K86" s="58">
        <f ca="1">VLOOKUP($B86,Q2BaseShocks!BaseShockQ2_LR,MATCH(K$4,Q2BaseShocks!BaseShockQ2_CH,0),0)*K$183</f>
        <v>-32.5</v>
      </c>
      <c r="L86" s="58">
        <f ca="1">VLOOKUP($B86,Q2BaseShocks!BaseShockQ2_LR,MATCH(L$4,Q2BaseShocks!BaseShockQ2_CH,0),0)*L$183</f>
        <v>-25</v>
      </c>
      <c r="M86" s="58">
        <f ca="1"/>
        <v>-12.995701290161598</v>
      </c>
      <c r="N86" s="64">
        <f ca="1"/>
        <v>-1568.6422504723796</v>
      </c>
      <c r="O86" s="64">
        <f ca="1"/>
        <v>0</v>
      </c>
      <c r="P86" s="64">
        <f ca="1"/>
        <v>0</v>
      </c>
      <c r="Q86" s="64">
        <f ca="1"/>
        <v>-463.80323306842547</v>
      </c>
      <c r="R86" s="60">
        <f t="shared" ca="1" si="7"/>
        <v>-2032.4454835408051</v>
      </c>
      <c r="S86" s="61">
        <f ca="1"/>
        <v>-2032.4454835408051</v>
      </c>
      <c r="T86" s="62" cm="1">
        <f t="array" aca="1" ref="T86" ca="1">IF(OR(N86:R86+D86:H86&lt;-0.01),1,0)</f>
        <v>0</v>
      </c>
    </row>
    <row r="87" spans="1:20" outlineLevel="1" x14ac:dyDescent="0.2">
      <c r="A87" s="47"/>
      <c r="B87" s="47" t="str">
        <f>'SAM and Preps'!B88</f>
        <v>cbake</v>
      </c>
      <c r="C87" s="47" t="str">
        <f>VLOOKUP(B87,Notes!$A$12:$B$206,2,0)</f>
        <v>Bakery products</v>
      </c>
      <c r="D87" s="57">
        <f>Q1Impacts!C88</f>
        <v>74691.435258881189</v>
      </c>
      <c r="E87" s="57">
        <f>Q1Impacts!D88</f>
        <v>0</v>
      </c>
      <c r="F87" s="57">
        <f>Q1Impacts!E88</f>
        <v>0</v>
      </c>
      <c r="G87" s="57">
        <f>Q1Impacts!F88</f>
        <v>3947.1197783614039</v>
      </c>
      <c r="H87" s="57">
        <f t="shared" si="6"/>
        <v>78638.555037242593</v>
      </c>
      <c r="I87" s="58">
        <f ca="1">VLOOKUP($B87,Q2BaseShocks!BaseShockQ2_LR,MATCH(I$4,Q2BaseShocks!BaseShockQ2_CH,0),0)*I$183</f>
        <v>-12.5</v>
      </c>
      <c r="J87" s="58">
        <f ca="1">VLOOKUP($B87,Q2BaseShocks!BaseShockQ2_LR,MATCH(J$4,Q2BaseShocks!BaseShockQ2_CH,0),0)*J$183</f>
        <v>0</v>
      </c>
      <c r="K87" s="58">
        <f ca="1">VLOOKUP($B87,Q2BaseShocks!BaseShockQ2_LR,MATCH(K$4,Q2BaseShocks!BaseShockQ2_CH,0),0)*K$183</f>
        <v>-32.5</v>
      </c>
      <c r="L87" s="58">
        <f ca="1">VLOOKUP($B87,Q2BaseShocks!BaseShockQ2_LR,MATCH(L$4,Q2BaseShocks!BaseShockQ2_CH,0),0)*L$183</f>
        <v>-25</v>
      </c>
      <c r="M87" s="58">
        <f ca="1"/>
        <v>-13.132705516888075</v>
      </c>
      <c r="N87" s="64">
        <f ca="1"/>
        <v>-9336.4294073601486</v>
      </c>
      <c r="O87" s="64">
        <f ca="1"/>
        <v>0</v>
      </c>
      <c r="P87" s="64">
        <f ca="1"/>
        <v>0</v>
      </c>
      <c r="Q87" s="64">
        <f ca="1"/>
        <v>-986.77994459035096</v>
      </c>
      <c r="R87" s="60">
        <f t="shared" ca="1" si="7"/>
        <v>-10323.2093519505</v>
      </c>
      <c r="S87" s="61">
        <f ca="1"/>
        <v>-10323.2093519505</v>
      </c>
      <c r="T87" s="62" cm="1">
        <f t="array" aca="1" ref="T87" ca="1">IF(OR(N87:R87+D87:H87&lt;-0.01),1,0)</f>
        <v>0</v>
      </c>
    </row>
    <row r="88" spans="1:20" outlineLevel="1" x14ac:dyDescent="0.2">
      <c r="A88" s="47"/>
      <c r="B88" s="47" t="str">
        <f>'SAM and Preps'!B89</f>
        <v>csuga</v>
      </c>
      <c r="C88" s="47" t="str">
        <f>VLOOKUP(B88,Notes!$A$12:$B$206,2,0)</f>
        <v>Sugar</v>
      </c>
      <c r="D88" s="57">
        <f>Q1Impacts!C89</f>
        <v>17659.269896387261</v>
      </c>
      <c r="E88" s="57">
        <f>Q1Impacts!D89</f>
        <v>0</v>
      </c>
      <c r="F88" s="57">
        <f>Q1Impacts!E89</f>
        <v>0</v>
      </c>
      <c r="G88" s="57">
        <f>Q1Impacts!F89</f>
        <v>3110.655723477093</v>
      </c>
      <c r="H88" s="57">
        <f t="shared" si="6"/>
        <v>20769.925619864352</v>
      </c>
      <c r="I88" s="58">
        <f ca="1">VLOOKUP($B88,Q2BaseShocks!BaseShockQ2_LR,MATCH(I$4,Q2BaseShocks!BaseShockQ2_CH,0),0)*I$183</f>
        <v>-12.5</v>
      </c>
      <c r="J88" s="58">
        <f ca="1">VLOOKUP($B88,Q2BaseShocks!BaseShockQ2_LR,MATCH(J$4,Q2BaseShocks!BaseShockQ2_CH,0),0)*J$183</f>
        <v>0</v>
      </c>
      <c r="K88" s="58">
        <f ca="1">VLOOKUP($B88,Q2BaseShocks!BaseShockQ2_LR,MATCH(K$4,Q2BaseShocks!BaseShockQ2_CH,0),0)*K$183</f>
        <v>-32.5</v>
      </c>
      <c r="L88" s="58">
        <f ca="1">VLOOKUP($B88,Q2BaseShocks!BaseShockQ2_LR,MATCH(L$4,Q2BaseShocks!BaseShockQ2_CH,0),0)*L$183</f>
        <v>-25</v>
      </c>
      <c r="M88" s="58">
        <f ca="1"/>
        <v>-14.365090363556632</v>
      </c>
      <c r="N88" s="64">
        <f ca="1"/>
        <v>-2207.4087370484076</v>
      </c>
      <c r="O88" s="64">
        <f ca="1"/>
        <v>0</v>
      </c>
      <c r="P88" s="64">
        <f ca="1"/>
        <v>0</v>
      </c>
      <c r="Q88" s="64">
        <f ca="1"/>
        <v>-777.66393086927326</v>
      </c>
      <c r="R88" s="60">
        <f t="shared" ca="1" si="7"/>
        <v>-2985.072667917681</v>
      </c>
      <c r="S88" s="61">
        <f ca="1"/>
        <v>-2985.072667917681</v>
      </c>
      <c r="T88" s="62" cm="1">
        <f t="array" aca="1" ref="T88" ca="1">IF(OR(N88:R88+D88:H88&lt;-0.01),1,0)</f>
        <v>0</v>
      </c>
    </row>
    <row r="89" spans="1:20" outlineLevel="1" x14ac:dyDescent="0.2">
      <c r="A89" s="47"/>
      <c r="B89" s="47" t="str">
        <f>'SAM and Preps'!B90</f>
        <v>cconf</v>
      </c>
      <c r="C89" s="47" t="str">
        <f>VLOOKUP(B89,Notes!$A$12:$B$206,2,0)</f>
        <v>Confectionary products</v>
      </c>
      <c r="D89" s="57">
        <f>Q1Impacts!C90</f>
        <v>9340.5747093458067</v>
      </c>
      <c r="E89" s="57">
        <f>Q1Impacts!D90</f>
        <v>0</v>
      </c>
      <c r="F89" s="57">
        <f>Q1Impacts!E90</f>
        <v>0</v>
      </c>
      <c r="G89" s="57">
        <f>Q1Impacts!F90</f>
        <v>1280.6623995685984</v>
      </c>
      <c r="H89" s="57">
        <f t="shared" si="6"/>
        <v>10621.237108914405</v>
      </c>
      <c r="I89" s="58">
        <f ca="1">VLOOKUP($B89,Q2BaseShocks!BaseShockQ2_LR,MATCH(I$4,Q2BaseShocks!BaseShockQ2_CH,0),0)*I$183</f>
        <v>-12.5</v>
      </c>
      <c r="J89" s="58">
        <f ca="1">VLOOKUP($B89,Q2BaseShocks!BaseShockQ2_LR,MATCH(J$4,Q2BaseShocks!BaseShockQ2_CH,0),0)*J$183</f>
        <v>0</v>
      </c>
      <c r="K89" s="58">
        <f ca="1">VLOOKUP($B89,Q2BaseShocks!BaseShockQ2_LR,MATCH(K$4,Q2BaseShocks!BaseShockQ2_CH,0),0)*K$183</f>
        <v>-32.5</v>
      </c>
      <c r="L89" s="58">
        <f ca="1">VLOOKUP($B89,Q2BaseShocks!BaseShockQ2_LR,MATCH(L$4,Q2BaseShocks!BaseShockQ2_CH,0),0)*L$183</f>
        <v>-25</v>
      </c>
      <c r="M89" s="58">
        <f ca="1"/>
        <v>-14.096781098343783</v>
      </c>
      <c r="N89" s="64">
        <f ca="1"/>
        <v>-1167.5718386682258</v>
      </c>
      <c r="O89" s="64">
        <f ca="1"/>
        <v>0</v>
      </c>
      <c r="P89" s="64">
        <f ca="1"/>
        <v>0</v>
      </c>
      <c r="Q89" s="64">
        <f ca="1"/>
        <v>-320.1655998921496</v>
      </c>
      <c r="R89" s="60">
        <f t="shared" ca="1" si="7"/>
        <v>-1487.7374385603755</v>
      </c>
      <c r="S89" s="61">
        <f ca="1"/>
        <v>-1487.7374385603755</v>
      </c>
      <c r="T89" s="62" cm="1">
        <f t="array" aca="1" ref="T89" ca="1">IF(OR(N89:R89+D89:H89&lt;-0.01),1,0)</f>
        <v>0</v>
      </c>
    </row>
    <row r="90" spans="1:20" outlineLevel="1" x14ac:dyDescent="0.2">
      <c r="A90" s="47"/>
      <c r="B90" s="47" t="str">
        <f>'SAM and Preps'!B91</f>
        <v>cpast</v>
      </c>
      <c r="C90" s="47" t="str">
        <f>VLOOKUP(B90,Notes!$A$12:$B$206,2,0)</f>
        <v>Pasta products</v>
      </c>
      <c r="D90" s="57">
        <f>Q1Impacts!C91</f>
        <v>1620.9752802951048</v>
      </c>
      <c r="E90" s="57">
        <f>Q1Impacts!D91</f>
        <v>0</v>
      </c>
      <c r="F90" s="57">
        <f>Q1Impacts!E91</f>
        <v>0</v>
      </c>
      <c r="G90" s="57">
        <f>Q1Impacts!F91</f>
        <v>119.13447677199758</v>
      </c>
      <c r="H90" s="57">
        <f t="shared" si="6"/>
        <v>1740.1097570671022</v>
      </c>
      <c r="I90" s="58">
        <f ca="1">VLOOKUP($B90,Q2BaseShocks!BaseShockQ2_LR,MATCH(I$4,Q2BaseShocks!BaseShockQ2_CH,0),0)*I$183</f>
        <v>-12.5</v>
      </c>
      <c r="J90" s="58">
        <f ca="1">VLOOKUP($B90,Q2BaseShocks!BaseShockQ2_LR,MATCH(J$4,Q2BaseShocks!BaseShockQ2_CH,0),0)*J$183</f>
        <v>0</v>
      </c>
      <c r="K90" s="58">
        <f ca="1">VLOOKUP($B90,Q2BaseShocks!BaseShockQ2_LR,MATCH(K$4,Q2BaseShocks!BaseShockQ2_CH,0),0)*K$183</f>
        <v>-32.5</v>
      </c>
      <c r="L90" s="58">
        <f ca="1">VLOOKUP($B90,Q2BaseShocks!BaseShockQ2_LR,MATCH(L$4,Q2BaseShocks!BaseShockQ2_CH,0),0)*L$183</f>
        <v>-25</v>
      </c>
      <c r="M90" s="58">
        <f ca="1"/>
        <v>-13.38482987166916</v>
      </c>
      <c r="N90" s="64">
        <f ca="1"/>
        <v>-202.6219100368881</v>
      </c>
      <c r="O90" s="64">
        <f ca="1"/>
        <v>0</v>
      </c>
      <c r="P90" s="64">
        <f ca="1"/>
        <v>0</v>
      </c>
      <c r="Q90" s="64">
        <f ca="1"/>
        <v>-29.783619192999396</v>
      </c>
      <c r="R90" s="60">
        <f t="shared" ca="1" si="7"/>
        <v>-232.40552922988749</v>
      </c>
      <c r="S90" s="61">
        <f ca="1"/>
        <v>-232.40552922988749</v>
      </c>
      <c r="T90" s="62" cm="1">
        <f t="array" aca="1" ref="T90" ca="1">IF(OR(N90:R90+D90:H90&lt;-0.01),1,0)</f>
        <v>0</v>
      </c>
    </row>
    <row r="91" spans="1:20" outlineLevel="1" x14ac:dyDescent="0.2">
      <c r="A91" s="47"/>
      <c r="B91" s="47" t="str">
        <f>'SAM and Preps'!B92</f>
        <v>cofoo</v>
      </c>
      <c r="C91" s="47" t="str">
        <f>VLOOKUP(B91,Notes!$A$12:$B$206,2,0)</f>
        <v>Food n.e.c.</v>
      </c>
      <c r="D91" s="57">
        <f>Q1Impacts!C92</f>
        <v>26224.518894851219</v>
      </c>
      <c r="E91" s="57">
        <f>Q1Impacts!D92</f>
        <v>0</v>
      </c>
      <c r="F91" s="57">
        <f>Q1Impacts!E92</f>
        <v>0</v>
      </c>
      <c r="G91" s="57">
        <f>Q1Impacts!F92</f>
        <v>7071.5616888378163</v>
      </c>
      <c r="H91" s="57">
        <f t="shared" si="6"/>
        <v>33296.080583689036</v>
      </c>
      <c r="I91" s="58">
        <f ca="1">VLOOKUP($B91,Q2BaseShocks!BaseShockQ2_LR,MATCH(I$4,Q2BaseShocks!BaseShockQ2_CH,0),0)*I$183</f>
        <v>-12.5</v>
      </c>
      <c r="J91" s="58">
        <f ca="1">VLOOKUP($B91,Q2BaseShocks!BaseShockQ2_LR,MATCH(J$4,Q2BaseShocks!BaseShockQ2_CH,0),0)*J$183</f>
        <v>0</v>
      </c>
      <c r="K91" s="58">
        <f ca="1">VLOOKUP($B91,Q2BaseShocks!BaseShockQ2_LR,MATCH(K$4,Q2BaseShocks!BaseShockQ2_CH,0),0)*K$183</f>
        <v>-32.5</v>
      </c>
      <c r="L91" s="58">
        <f ca="1">VLOOKUP($B91,Q2BaseShocks!BaseShockQ2_LR,MATCH(L$4,Q2BaseShocks!BaseShockQ2_CH,0),0)*L$183</f>
        <v>-25</v>
      </c>
      <c r="M91" s="58">
        <f ca="1"/>
        <v>-15.189318722790695</v>
      </c>
      <c r="N91" s="64">
        <f ca="1"/>
        <v>-3278.0648618564023</v>
      </c>
      <c r="O91" s="64">
        <f ca="1"/>
        <v>0</v>
      </c>
      <c r="P91" s="64">
        <f ca="1"/>
        <v>0</v>
      </c>
      <c r="Q91" s="64">
        <f ca="1"/>
        <v>-1767.8904222094541</v>
      </c>
      <c r="R91" s="60">
        <f t="shared" ca="1" si="7"/>
        <v>-5045.9552840658562</v>
      </c>
      <c r="S91" s="61">
        <f ca="1"/>
        <v>-5045.9552840658562</v>
      </c>
      <c r="T91" s="62" cm="1">
        <f t="array" aca="1" ref="T91" ca="1">IF(OR(N91:R91+D91:H91&lt;-0.01),1,0)</f>
        <v>0</v>
      </c>
    </row>
    <row r="92" spans="1:20" outlineLevel="1" x14ac:dyDescent="0.2">
      <c r="A92" s="47"/>
      <c r="B92" s="47" t="str">
        <f>'SAM and Preps'!B93</f>
        <v>calcb</v>
      </c>
      <c r="C92" s="47" t="str">
        <f>VLOOKUP(B92,Notes!$A$12:$B$206,2,0)</f>
        <v>Alcohol, beverages</v>
      </c>
      <c r="D92" s="57">
        <f>Q1Impacts!C93</f>
        <v>81045.650565879114</v>
      </c>
      <c r="E92" s="57">
        <f>Q1Impacts!D93</f>
        <v>0</v>
      </c>
      <c r="F92" s="57">
        <f>Q1Impacts!E93</f>
        <v>0</v>
      </c>
      <c r="G92" s="57">
        <f>Q1Impacts!F93</f>
        <v>18261.735926522579</v>
      </c>
      <c r="H92" s="57">
        <f t="shared" si="6"/>
        <v>99307.386492401696</v>
      </c>
      <c r="I92" s="58">
        <f ca="1">VLOOKUP($B92,Q2BaseShocks!BaseShockQ2_LR,MATCH(I$4,Q2BaseShocks!BaseShockQ2_CH,0),0)*I$183</f>
        <v>-37.5</v>
      </c>
      <c r="J92" s="58">
        <f ca="1">VLOOKUP($B92,Q2BaseShocks!BaseShockQ2_LR,MATCH(J$4,Q2BaseShocks!BaseShockQ2_CH,0),0)*J$183</f>
        <v>0</v>
      </c>
      <c r="K92" s="58">
        <f ca="1">VLOOKUP($B92,Q2BaseShocks!BaseShockQ2_LR,MATCH(K$4,Q2BaseShocks!BaseShockQ2_CH,0),0)*K$183</f>
        <v>-37.5</v>
      </c>
      <c r="L92" s="58">
        <f ca="1">VLOOKUP($B92,Q2BaseShocks!BaseShockQ2_LR,MATCH(L$4,Q2BaseShocks!BaseShockQ2_CH,0),0)*L$183</f>
        <v>-37.5</v>
      </c>
      <c r="M92" s="58">
        <f ca="1"/>
        <v>-37.527837573162813</v>
      </c>
      <c r="N92" s="64">
        <f ca="1"/>
        <v>-30392.118962204666</v>
      </c>
      <c r="O92" s="64">
        <f ca="1"/>
        <v>0</v>
      </c>
      <c r="P92" s="64">
        <f ca="1"/>
        <v>0</v>
      </c>
      <c r="Q92" s="64">
        <f ca="1"/>
        <v>-6848.1509724459665</v>
      </c>
      <c r="R92" s="60">
        <f t="shared" ca="1" si="7"/>
        <v>-37240.269934650634</v>
      </c>
      <c r="S92" s="61">
        <f ca="1"/>
        <v>-37240.269934650634</v>
      </c>
      <c r="T92" s="62" cm="1">
        <f t="array" aca="1" ref="T92" ca="1">IF(OR(N92:R92+D92:H92&lt;-0.01),1,0)</f>
        <v>0</v>
      </c>
    </row>
    <row r="93" spans="1:20" outlineLevel="1" x14ac:dyDescent="0.2">
      <c r="A93" s="47"/>
      <c r="B93" s="47" t="str">
        <f>'SAM and Preps'!B94</f>
        <v>csftd</v>
      </c>
      <c r="C93" s="47" t="str">
        <f>VLOOKUP(B93,Notes!$A$12:$B$206,2,0)</f>
        <v>Soft drinks</v>
      </c>
      <c r="D93" s="57">
        <f>Q1Impacts!C94</f>
        <v>22637.57473153247</v>
      </c>
      <c r="E93" s="57">
        <f>Q1Impacts!D94</f>
        <v>0</v>
      </c>
      <c r="F93" s="57">
        <f>Q1Impacts!E94</f>
        <v>0</v>
      </c>
      <c r="G93" s="57">
        <f>Q1Impacts!F94</f>
        <v>5890.0718275100899</v>
      </c>
      <c r="H93" s="57">
        <f t="shared" si="6"/>
        <v>28527.646559042558</v>
      </c>
      <c r="I93" s="58">
        <f ca="1">VLOOKUP($B93,Q2BaseShocks!BaseShockQ2_LR,MATCH(I$4,Q2BaseShocks!BaseShockQ2_CH,0),0)*I$183</f>
        <v>-12.5</v>
      </c>
      <c r="J93" s="58">
        <f ca="1">VLOOKUP($B93,Q2BaseShocks!BaseShockQ2_LR,MATCH(J$4,Q2BaseShocks!BaseShockQ2_CH,0),0)*J$183</f>
        <v>0</v>
      </c>
      <c r="K93" s="58">
        <f ca="1">VLOOKUP($B93,Q2BaseShocks!BaseShockQ2_LR,MATCH(K$4,Q2BaseShocks!BaseShockQ2_CH,0),0)*K$183</f>
        <v>-32.5</v>
      </c>
      <c r="L93" s="58">
        <f ca="1">VLOOKUP($B93,Q2BaseShocks!BaseShockQ2_LR,MATCH(L$4,Q2BaseShocks!BaseShockQ2_CH,0),0)*L$183</f>
        <v>-25</v>
      </c>
      <c r="M93" s="58">
        <f ca="1"/>
        <v>-15.206658172932253</v>
      </c>
      <c r="N93" s="64">
        <f ca="1"/>
        <v>-2829.6968414415587</v>
      </c>
      <c r="O93" s="64">
        <f ca="1"/>
        <v>0</v>
      </c>
      <c r="P93" s="64">
        <f ca="1"/>
        <v>0</v>
      </c>
      <c r="Q93" s="64">
        <f ca="1"/>
        <v>-1472.5179568775225</v>
      </c>
      <c r="R93" s="60">
        <f t="shared" ca="1" si="7"/>
        <v>-4302.2147983190807</v>
      </c>
      <c r="S93" s="61">
        <f ca="1"/>
        <v>-4302.2147983190807</v>
      </c>
      <c r="T93" s="62" cm="1">
        <f t="array" aca="1" ref="T93" ca="1">IF(OR(N93:R93+D93:H93&lt;-0.01),1,0)</f>
        <v>0</v>
      </c>
    </row>
    <row r="94" spans="1:20" outlineLevel="1" x14ac:dyDescent="0.2">
      <c r="A94" s="47"/>
      <c r="B94" s="47" t="str">
        <f>'SAM and Preps'!B95</f>
        <v>ctoba</v>
      </c>
      <c r="C94" s="47" t="str">
        <f>VLOOKUP(B94,Notes!$A$12:$B$206,2,0)</f>
        <v>Tobacco products</v>
      </c>
      <c r="D94" s="57">
        <f>Q1Impacts!C95</f>
        <v>40204.479412509725</v>
      </c>
      <c r="E94" s="57">
        <f>Q1Impacts!D95</f>
        <v>0</v>
      </c>
      <c r="F94" s="57">
        <f>Q1Impacts!E95</f>
        <v>0</v>
      </c>
      <c r="G94" s="57">
        <f>Q1Impacts!F95</f>
        <v>9251.5568069278888</v>
      </c>
      <c r="H94" s="57">
        <f t="shared" si="6"/>
        <v>49456.036219437614</v>
      </c>
      <c r="I94" s="58">
        <f ca="1">VLOOKUP($B94,Q2BaseShocks!BaseShockQ2_LR,MATCH(I$4,Q2BaseShocks!BaseShockQ2_CH,0),0)*I$183</f>
        <v>-37.5</v>
      </c>
      <c r="J94" s="58">
        <f ca="1">VLOOKUP($B94,Q2BaseShocks!BaseShockQ2_LR,MATCH(J$4,Q2BaseShocks!BaseShockQ2_CH,0),0)*J$183</f>
        <v>0</v>
      </c>
      <c r="K94" s="58">
        <f ca="1">VLOOKUP($B94,Q2BaseShocks!BaseShockQ2_LR,MATCH(K$4,Q2BaseShocks!BaseShockQ2_CH,0),0)*K$183</f>
        <v>-37.5</v>
      </c>
      <c r="L94" s="58">
        <f ca="1">VLOOKUP($B94,Q2BaseShocks!BaseShockQ2_LR,MATCH(L$4,Q2BaseShocks!BaseShockQ2_CH,0),0)*L$183</f>
        <v>-37.5</v>
      </c>
      <c r="M94" s="58">
        <f ca="1"/>
        <v>-37.604614363442735</v>
      </c>
      <c r="N94" s="64">
        <f ca="1"/>
        <v>-15076.679779691147</v>
      </c>
      <c r="O94" s="64">
        <f ca="1"/>
        <v>0</v>
      </c>
      <c r="P94" s="64">
        <f ca="1"/>
        <v>0</v>
      </c>
      <c r="Q94" s="64">
        <f ca="1"/>
        <v>-3469.3338025979583</v>
      </c>
      <c r="R94" s="60">
        <f t="shared" ca="1" si="7"/>
        <v>-18546.013582289106</v>
      </c>
      <c r="S94" s="61">
        <f ca="1"/>
        <v>-18546.013582289106</v>
      </c>
      <c r="T94" s="62" cm="1">
        <f t="array" aca="1" ref="T94" ca="1">IF(OR(N94:R94+D94:H94&lt;-0.01),1,0)</f>
        <v>0</v>
      </c>
    </row>
    <row r="95" spans="1:20" outlineLevel="1" x14ac:dyDescent="0.2">
      <c r="A95" s="47"/>
      <c r="B95" s="47" t="str">
        <f>'SAM and Preps'!B96</f>
        <v>ctexf</v>
      </c>
      <c r="C95" s="47" t="str">
        <f>VLOOKUP(B95,Notes!$A$12:$B$206,2,0)</f>
        <v>Textile fabrics</v>
      </c>
      <c r="D95" s="57">
        <f>Q1Impacts!C96</f>
        <v>1320.4327654107099</v>
      </c>
      <c r="E95" s="57">
        <f>Q1Impacts!D96</f>
        <v>0</v>
      </c>
      <c r="F95" s="57">
        <f>Q1Impacts!E96</f>
        <v>0</v>
      </c>
      <c r="G95" s="57">
        <f>Q1Impacts!F96</f>
        <v>3299.0922100159</v>
      </c>
      <c r="H95" s="57">
        <f t="shared" si="6"/>
        <v>4619.5249754266097</v>
      </c>
      <c r="I95" s="58">
        <f ca="1">VLOOKUP($B95,Q2BaseShocks!BaseShockQ2_LR,MATCH(I$4,Q2BaseShocks!BaseShockQ2_CH,0),0)*I$183</f>
        <v>-25</v>
      </c>
      <c r="J95" s="58">
        <f ca="1">VLOOKUP($B95,Q2BaseShocks!BaseShockQ2_LR,MATCH(J$4,Q2BaseShocks!BaseShockQ2_CH,0),0)*J$183</f>
        <v>0</v>
      </c>
      <c r="K95" s="58">
        <f ca="1">VLOOKUP($B95,Q2BaseShocks!BaseShockQ2_LR,MATCH(K$4,Q2BaseShocks!BaseShockQ2_CH,0),0)*K$183</f>
        <v>-32.5</v>
      </c>
      <c r="L95" s="58">
        <f ca="1">VLOOKUP($B95,Q2BaseShocks!BaseShockQ2_LR,MATCH(L$4,Q2BaseShocks!BaseShockQ2_CH,0),0)*L$183</f>
        <v>-37.5</v>
      </c>
      <c r="M95" s="58">
        <f ca="1"/>
        <v>-35.003979038745413</v>
      </c>
      <c r="N95" s="64">
        <f ca="1"/>
        <v>-330.10819135267747</v>
      </c>
      <c r="O95" s="64">
        <f ca="1"/>
        <v>0</v>
      </c>
      <c r="P95" s="64">
        <f ca="1"/>
        <v>0</v>
      </c>
      <c r="Q95" s="64">
        <f ca="1"/>
        <v>-1237.1595787559625</v>
      </c>
      <c r="R95" s="60">
        <f t="shared" ca="1" si="7"/>
        <v>-1567.26777010864</v>
      </c>
      <c r="S95" s="61">
        <f ca="1"/>
        <v>-1567.26777010864</v>
      </c>
      <c r="T95" s="62" cm="1">
        <f t="array" aca="1" ref="T95" ca="1">IF(OR(N95:R95+D95:H95&lt;-0.01),1,0)</f>
        <v>0</v>
      </c>
    </row>
    <row r="96" spans="1:20" outlineLevel="1" x14ac:dyDescent="0.2">
      <c r="A96" s="47"/>
      <c r="B96" s="47" t="str">
        <f>'SAM and Preps'!B97</f>
        <v>ctexm</v>
      </c>
      <c r="C96" s="47" t="str">
        <f>VLOOKUP(B96,Notes!$A$12:$B$206,2,0)</f>
        <v>Made-up textile, articles</v>
      </c>
      <c r="D96" s="57">
        <f>Q1Impacts!C97</f>
        <v>13154.472625537725</v>
      </c>
      <c r="E96" s="57">
        <f>Q1Impacts!D97</f>
        <v>0</v>
      </c>
      <c r="F96" s="57">
        <f>Q1Impacts!E97</f>
        <v>29.415597912737923</v>
      </c>
      <c r="G96" s="57">
        <f>Q1Impacts!F97</f>
        <v>1522.4447067566771</v>
      </c>
      <c r="H96" s="57">
        <f t="shared" si="6"/>
        <v>14706.33293020714</v>
      </c>
      <c r="I96" s="58">
        <f ca="1">VLOOKUP($B96,Q2BaseShocks!BaseShockQ2_LR,MATCH(I$4,Q2BaseShocks!BaseShockQ2_CH,0),0)*I$183</f>
        <v>-25</v>
      </c>
      <c r="J96" s="58">
        <f ca="1">VLOOKUP($B96,Q2BaseShocks!BaseShockQ2_LR,MATCH(J$4,Q2BaseShocks!BaseShockQ2_CH,0),0)*J$183</f>
        <v>0</v>
      </c>
      <c r="K96" s="58">
        <f ca="1">VLOOKUP($B96,Q2BaseShocks!BaseShockQ2_LR,MATCH(K$4,Q2BaseShocks!BaseShockQ2_CH,0),0)*K$183</f>
        <v>-32.5</v>
      </c>
      <c r="L96" s="58">
        <f ca="1">VLOOKUP($B96,Q2BaseShocks!BaseShockQ2_LR,MATCH(L$4,Q2BaseShocks!BaseShockQ2_CH,0),0)*L$183</f>
        <v>-37.5</v>
      </c>
      <c r="M96" s="58">
        <f ca="1"/>
        <v>-26.400973239133965</v>
      </c>
      <c r="N96" s="64">
        <f ca="1"/>
        <v>-3288.6181563844311</v>
      </c>
      <c r="O96" s="64">
        <f ca="1"/>
        <v>0</v>
      </c>
      <c r="P96" s="64">
        <f ca="1"/>
        <v>-9.5600693216398245</v>
      </c>
      <c r="Q96" s="64">
        <f ca="1"/>
        <v>-570.9167650337539</v>
      </c>
      <c r="R96" s="60">
        <f t="shared" ca="1" si="7"/>
        <v>-3869.0949907398249</v>
      </c>
      <c r="S96" s="61">
        <f ca="1"/>
        <v>-3869.0949907398249</v>
      </c>
      <c r="T96" s="62" cm="1">
        <f t="array" aca="1" ref="T96" ca="1">IF(OR(N96:R96+D96:H96&lt;-0.01),1,0)</f>
        <v>0</v>
      </c>
    </row>
    <row r="97" spans="1:20" outlineLevel="1" x14ac:dyDescent="0.2">
      <c r="A97" s="47"/>
      <c r="B97" s="47" t="str">
        <f>'SAM and Preps'!B98</f>
        <v>ccarp</v>
      </c>
      <c r="C97" s="47" t="str">
        <f>VLOOKUP(B97,Notes!$A$12:$B$206,2,0)</f>
        <v>Carpets</v>
      </c>
      <c r="D97" s="57">
        <f>Q1Impacts!C98</f>
        <v>1633.1895123213287</v>
      </c>
      <c r="E97" s="57">
        <f>Q1Impacts!D98</f>
        <v>0</v>
      </c>
      <c r="F97" s="57">
        <f>Q1Impacts!E98</f>
        <v>0</v>
      </c>
      <c r="G97" s="57">
        <f>Q1Impacts!F98</f>
        <v>1389.6693302203917</v>
      </c>
      <c r="H97" s="57">
        <f t="shared" si="6"/>
        <v>3022.8588425417202</v>
      </c>
      <c r="I97" s="58">
        <f ca="1">VLOOKUP($B97,Q2BaseShocks!BaseShockQ2_LR,MATCH(I$4,Q2BaseShocks!BaseShockQ2_CH,0),0)*I$183</f>
        <v>-25</v>
      </c>
      <c r="J97" s="58">
        <f ca="1">VLOOKUP($B97,Q2BaseShocks!BaseShockQ2_LR,MATCH(J$4,Q2BaseShocks!BaseShockQ2_CH,0),0)*J$183</f>
        <v>0</v>
      </c>
      <c r="K97" s="58">
        <f ca="1">VLOOKUP($B97,Q2BaseShocks!BaseShockQ2_LR,MATCH(K$4,Q2BaseShocks!BaseShockQ2_CH,0),0)*K$183</f>
        <v>-32.5</v>
      </c>
      <c r="L97" s="58">
        <f ca="1">VLOOKUP($B97,Q2BaseShocks!BaseShockQ2_LR,MATCH(L$4,Q2BaseShocks!BaseShockQ2_CH,0),0)*L$183</f>
        <v>-37.5</v>
      </c>
      <c r="M97" s="58">
        <f ca="1"/>
        <v>-30.558776435192428</v>
      </c>
      <c r="N97" s="64">
        <f ca="1"/>
        <v>-408.29737808033218</v>
      </c>
      <c r="O97" s="64">
        <f ca="1"/>
        <v>0</v>
      </c>
      <c r="P97" s="64">
        <f ca="1"/>
        <v>0</v>
      </c>
      <c r="Q97" s="64">
        <f ca="1"/>
        <v>-521.12599883264693</v>
      </c>
      <c r="R97" s="60">
        <f t="shared" ca="1" si="7"/>
        <v>-929.42337691297917</v>
      </c>
      <c r="S97" s="61">
        <f ca="1"/>
        <v>-929.42337691297917</v>
      </c>
      <c r="T97" s="62" cm="1">
        <f t="array" aca="1" ref="T97" ca="1">IF(OR(N97:R97+D97:H97&lt;-0.01),1,0)</f>
        <v>0</v>
      </c>
    </row>
    <row r="98" spans="1:20" outlineLevel="1" x14ac:dyDescent="0.2">
      <c r="A98" s="47"/>
      <c r="B98" s="47" t="str">
        <f>'SAM and Preps'!B99</f>
        <v>cotex</v>
      </c>
      <c r="C98" s="47" t="str">
        <f>VLOOKUP(B98,Notes!$A$12:$B$206,2,0)</f>
        <v>Textile n.e.c.</v>
      </c>
      <c r="D98" s="57">
        <f>Q1Impacts!C99</f>
        <v>1922.5633722710179</v>
      </c>
      <c r="E98" s="57">
        <f>Q1Impacts!D99</f>
        <v>0</v>
      </c>
      <c r="F98" s="57">
        <f>Q1Impacts!E99</f>
        <v>0</v>
      </c>
      <c r="G98" s="57">
        <f>Q1Impacts!F99</f>
        <v>844.77400071672787</v>
      </c>
      <c r="H98" s="57">
        <f t="shared" si="6"/>
        <v>2767.3373729877458</v>
      </c>
      <c r="I98" s="58">
        <f ca="1">VLOOKUP($B98,Q2BaseShocks!BaseShockQ2_LR,MATCH(I$4,Q2BaseShocks!BaseShockQ2_CH,0),0)*I$183</f>
        <v>-25</v>
      </c>
      <c r="J98" s="58">
        <f ca="1">VLOOKUP($B98,Q2BaseShocks!BaseShockQ2_LR,MATCH(J$4,Q2BaseShocks!BaseShockQ2_CH,0),0)*J$183</f>
        <v>0</v>
      </c>
      <c r="K98" s="58">
        <f ca="1">VLOOKUP($B98,Q2BaseShocks!BaseShockQ2_LR,MATCH(K$4,Q2BaseShocks!BaseShockQ2_CH,0),0)*K$183</f>
        <v>-32.5</v>
      </c>
      <c r="L98" s="58">
        <f ca="1">VLOOKUP($B98,Q2BaseShocks!BaseShockQ2_LR,MATCH(L$4,Q2BaseShocks!BaseShockQ2_CH,0),0)*L$183</f>
        <v>-37.5</v>
      </c>
      <c r="M98" s="58">
        <f ca="1"/>
        <v>-29.041076807403805</v>
      </c>
      <c r="N98" s="64">
        <f ca="1"/>
        <v>-480.64084306775447</v>
      </c>
      <c r="O98" s="64">
        <f ca="1"/>
        <v>0</v>
      </c>
      <c r="P98" s="64">
        <f ca="1"/>
        <v>0</v>
      </c>
      <c r="Q98" s="64">
        <f ca="1"/>
        <v>-316.79025026877298</v>
      </c>
      <c r="R98" s="60">
        <f t="shared" ca="1" si="7"/>
        <v>-797.43109333652751</v>
      </c>
      <c r="S98" s="61">
        <f ca="1"/>
        <v>-797.43109333652751</v>
      </c>
      <c r="T98" s="62" cm="1">
        <f t="array" aca="1" ref="T98" ca="1">IF(OR(N98:R98+D98:H98&lt;-0.01),1,0)</f>
        <v>0</v>
      </c>
    </row>
    <row r="99" spans="1:20" outlineLevel="1" x14ac:dyDescent="0.2">
      <c r="A99" s="47"/>
      <c r="B99" s="47" t="str">
        <f>'SAM and Preps'!B100</f>
        <v>cknit</v>
      </c>
      <c r="C99" s="47" t="str">
        <f>VLOOKUP(B99,Notes!$A$12:$B$206,2,0)</f>
        <v>Knitting fabrics</v>
      </c>
      <c r="D99" s="57">
        <f>Q1Impacts!C100</f>
        <v>447.94265530193809</v>
      </c>
      <c r="E99" s="57">
        <f>Q1Impacts!D100</f>
        <v>0</v>
      </c>
      <c r="F99" s="57">
        <f>Q1Impacts!E100</f>
        <v>0</v>
      </c>
      <c r="G99" s="57">
        <f>Q1Impacts!F100</f>
        <v>3589.2077056605208</v>
      </c>
      <c r="H99" s="57">
        <f t="shared" si="6"/>
        <v>4037.1503609624588</v>
      </c>
      <c r="I99" s="58">
        <f ca="1">VLOOKUP($B99,Q2BaseShocks!BaseShockQ2_LR,MATCH(I$4,Q2BaseShocks!BaseShockQ2_CH,0),0)*I$183</f>
        <v>-25</v>
      </c>
      <c r="J99" s="58">
        <f ca="1">VLOOKUP($B99,Q2BaseShocks!BaseShockQ2_LR,MATCH(J$4,Q2BaseShocks!BaseShockQ2_CH,0),0)*J$183</f>
        <v>0</v>
      </c>
      <c r="K99" s="58">
        <f ca="1">VLOOKUP($B99,Q2BaseShocks!BaseShockQ2_LR,MATCH(K$4,Q2BaseShocks!BaseShockQ2_CH,0),0)*K$183</f>
        <v>-32.5</v>
      </c>
      <c r="L99" s="58">
        <f ca="1">VLOOKUP($B99,Q2BaseShocks!BaseShockQ2_LR,MATCH(L$4,Q2BaseShocks!BaseShockQ2_CH,0),0)*L$183</f>
        <v>-25</v>
      </c>
      <c r="M99" s="58">
        <f ca="1"/>
        <v>-25.09788275389575</v>
      </c>
      <c r="N99" s="64">
        <f ca="1"/>
        <v>-111.98566382548452</v>
      </c>
      <c r="O99" s="64">
        <f ca="1"/>
        <v>0</v>
      </c>
      <c r="P99" s="64">
        <f ca="1"/>
        <v>0</v>
      </c>
      <c r="Q99" s="64">
        <f ca="1"/>
        <v>-897.3019264151302</v>
      </c>
      <c r="R99" s="60">
        <f t="shared" ca="1" si="7"/>
        <v>-1009.2875902406147</v>
      </c>
      <c r="S99" s="61">
        <f ca="1"/>
        <v>-1009.2875902406147</v>
      </c>
      <c r="T99" s="62" cm="1">
        <f t="array" aca="1" ref="T99" ca="1">IF(OR(N99:R99+D99:H99&lt;-0.01),1,0)</f>
        <v>0</v>
      </c>
    </row>
    <row r="100" spans="1:20" outlineLevel="1" x14ac:dyDescent="0.2">
      <c r="A100" s="47"/>
      <c r="B100" s="47" t="str">
        <f>'SAM and Preps'!B101</f>
        <v>cwear</v>
      </c>
      <c r="C100" s="47" t="str">
        <f>VLOOKUP(B100,Notes!$A$12:$B$206,2,0)</f>
        <v>Wearing apparel</v>
      </c>
      <c r="D100" s="57">
        <f>Q1Impacts!C101</f>
        <v>61074.923776259733</v>
      </c>
      <c r="E100" s="57">
        <f>Q1Impacts!D101</f>
        <v>0</v>
      </c>
      <c r="F100" s="57">
        <f>Q1Impacts!E101</f>
        <v>0</v>
      </c>
      <c r="G100" s="57">
        <f>Q1Impacts!F101</f>
        <v>4401.053928905294</v>
      </c>
      <c r="H100" s="57">
        <f t="shared" si="6"/>
        <v>65475.977705165031</v>
      </c>
      <c r="I100" s="58">
        <f ca="1">VLOOKUP($B100,Q2BaseShocks!BaseShockQ2_LR,MATCH(I$4,Q2BaseShocks!BaseShockQ2_CH,0),0)*I$183</f>
        <v>-25</v>
      </c>
      <c r="J100" s="58">
        <f ca="1">VLOOKUP($B100,Q2BaseShocks!BaseShockQ2_LR,MATCH(J$4,Q2BaseShocks!BaseShockQ2_CH,0),0)*J$183</f>
        <v>0</v>
      </c>
      <c r="K100" s="58">
        <f ca="1">VLOOKUP($B100,Q2BaseShocks!BaseShockQ2_LR,MATCH(K$4,Q2BaseShocks!BaseShockQ2_CH,0),0)*K$183</f>
        <v>-32.5</v>
      </c>
      <c r="L100" s="58">
        <f ca="1">VLOOKUP($B100,Q2BaseShocks!BaseShockQ2_LR,MATCH(L$4,Q2BaseShocks!BaseShockQ2_CH,0),0)*L$183</f>
        <v>-25</v>
      </c>
      <c r="M100" s="58">
        <f ca="1"/>
        <v>-24.863730003360768</v>
      </c>
      <c r="N100" s="64">
        <f ca="1"/>
        <v>-15268.730944064933</v>
      </c>
      <c r="O100" s="64">
        <f ca="1"/>
        <v>0</v>
      </c>
      <c r="P100" s="64">
        <f ca="1"/>
        <v>0</v>
      </c>
      <c r="Q100" s="64">
        <f ca="1"/>
        <v>-1100.2634822263235</v>
      </c>
      <c r="R100" s="60">
        <f t="shared" ca="1" si="7"/>
        <v>-16368.994426291258</v>
      </c>
      <c r="S100" s="61">
        <f ca="1"/>
        <v>-16368.994426291258</v>
      </c>
      <c r="T100" s="62" cm="1">
        <f t="array" aca="1" ref="T100" ca="1">IF(OR(N100:R100+D100:H100&lt;-0.01),1,0)</f>
        <v>0</v>
      </c>
    </row>
    <row r="101" spans="1:20" outlineLevel="1" x14ac:dyDescent="0.2">
      <c r="A101" s="47"/>
      <c r="B101" s="47" t="str">
        <f>'SAM and Preps'!B102</f>
        <v>cleat</v>
      </c>
      <c r="C101" s="47" t="str">
        <f>VLOOKUP(B101,Notes!$A$12:$B$206,2,0)</f>
        <v>Leather products</v>
      </c>
      <c r="D101" s="57">
        <f>Q1Impacts!C102</f>
        <v>4517.8269316683982</v>
      </c>
      <c r="E101" s="57">
        <f>Q1Impacts!D102</f>
        <v>0</v>
      </c>
      <c r="F101" s="57">
        <f>Q1Impacts!E102</f>
        <v>3.6398994254791137E-2</v>
      </c>
      <c r="G101" s="57">
        <f>Q1Impacts!F102</f>
        <v>7697.7684653708002</v>
      </c>
      <c r="H101" s="57">
        <f t="shared" si="6"/>
        <v>12215.631796033453</v>
      </c>
      <c r="I101" s="58">
        <f ca="1">VLOOKUP($B101,Q2BaseShocks!BaseShockQ2_LR,MATCH(I$4,Q2BaseShocks!BaseShockQ2_CH,0),0)*I$183</f>
        <v>-37.5</v>
      </c>
      <c r="J101" s="58">
        <f ca="1">VLOOKUP($B101,Q2BaseShocks!BaseShockQ2_LR,MATCH(J$4,Q2BaseShocks!BaseShockQ2_CH,0),0)*J$183</f>
        <v>0</v>
      </c>
      <c r="K101" s="58">
        <f ca="1">VLOOKUP($B101,Q2BaseShocks!BaseShockQ2_LR,MATCH(K$4,Q2BaseShocks!BaseShockQ2_CH,0),0)*K$183</f>
        <v>-37.5</v>
      </c>
      <c r="L101" s="58">
        <f ca="1">VLOOKUP($B101,Q2BaseShocks!BaseShockQ2_LR,MATCH(L$4,Q2BaseShocks!BaseShockQ2_CH,0),0)*L$183</f>
        <v>-37.5</v>
      </c>
      <c r="M101" s="58">
        <f ca="1"/>
        <v>-37.674616638632358</v>
      </c>
      <c r="N101" s="64">
        <f ca="1"/>
        <v>-1694.1850993756493</v>
      </c>
      <c r="O101" s="64">
        <f ca="1"/>
        <v>0</v>
      </c>
      <c r="P101" s="64">
        <f ca="1"/>
        <v>-1.3649622845546676E-2</v>
      </c>
      <c r="Q101" s="64">
        <f ca="1"/>
        <v>-2886.6631745140503</v>
      </c>
      <c r="R101" s="60">
        <f t="shared" ca="1" si="7"/>
        <v>-4580.8619235125452</v>
      </c>
      <c r="S101" s="61">
        <f ca="1"/>
        <v>-4580.8619235125452</v>
      </c>
      <c r="T101" s="62" cm="1">
        <f t="array" aca="1" ref="T101" ca="1">IF(OR(N101:R101+D101:H101&lt;-0.01),1,0)</f>
        <v>0</v>
      </c>
    </row>
    <row r="102" spans="1:20" outlineLevel="1" x14ac:dyDescent="0.2">
      <c r="A102" s="47"/>
      <c r="B102" s="47" t="str">
        <f>'SAM and Preps'!B103</f>
        <v>cfoot</v>
      </c>
      <c r="C102" s="47" t="str">
        <f>VLOOKUP(B102,Notes!$A$12:$B$206,2,0)</f>
        <v>Footwear</v>
      </c>
      <c r="D102" s="57">
        <f>Q1Impacts!C103</f>
        <v>22393.639295390134</v>
      </c>
      <c r="E102" s="57">
        <f>Q1Impacts!D103</f>
        <v>0</v>
      </c>
      <c r="F102" s="57">
        <f>Q1Impacts!E103</f>
        <v>0</v>
      </c>
      <c r="G102" s="57">
        <f>Q1Impacts!F103</f>
        <v>3677.2616240701477</v>
      </c>
      <c r="H102" s="57">
        <f t="shared" si="6"/>
        <v>26070.90091946028</v>
      </c>
      <c r="I102" s="58">
        <f ca="1">VLOOKUP($B102,Q2BaseShocks!BaseShockQ2_LR,MATCH(I$4,Q2BaseShocks!BaseShockQ2_CH,0),0)*I$183</f>
        <v>-37.5</v>
      </c>
      <c r="J102" s="58">
        <f ca="1">VLOOKUP($B102,Q2BaseShocks!BaseShockQ2_LR,MATCH(J$4,Q2BaseShocks!BaseShockQ2_CH,0),0)*J$183</f>
        <v>0</v>
      </c>
      <c r="K102" s="58">
        <f ca="1">VLOOKUP($B102,Q2BaseShocks!BaseShockQ2_LR,MATCH(K$4,Q2BaseShocks!BaseShockQ2_CH,0),0)*K$183</f>
        <v>-37.5</v>
      </c>
      <c r="L102" s="58">
        <f ca="1">VLOOKUP($B102,Q2BaseShocks!BaseShockQ2_LR,MATCH(L$4,Q2BaseShocks!BaseShockQ2_CH,0),0)*L$183</f>
        <v>-37.5</v>
      </c>
      <c r="M102" s="58">
        <f ca="1"/>
        <v>-37.569191820332691</v>
      </c>
      <c r="N102" s="64">
        <f ca="1"/>
        <v>-8397.6147357712998</v>
      </c>
      <c r="O102" s="64">
        <f ca="1"/>
        <v>0</v>
      </c>
      <c r="P102" s="64">
        <f ca="1"/>
        <v>0</v>
      </c>
      <c r="Q102" s="64">
        <f ca="1"/>
        <v>-1378.9731090263053</v>
      </c>
      <c r="R102" s="60">
        <f t="shared" ca="1" si="7"/>
        <v>-9776.5878447976047</v>
      </c>
      <c r="S102" s="61">
        <f ca="1"/>
        <v>-9776.5878447976047</v>
      </c>
      <c r="T102" s="62" cm="1">
        <f t="array" aca="1" ref="T102" ca="1">IF(OR(N102:R102+D102:H102&lt;-0.01),1,0)</f>
        <v>0</v>
      </c>
    </row>
    <row r="103" spans="1:20" outlineLevel="1" x14ac:dyDescent="0.2">
      <c r="A103" s="47"/>
      <c r="B103" s="47" t="str">
        <f>'SAM and Preps'!B104</f>
        <v>cwood</v>
      </c>
      <c r="C103" s="47" t="str">
        <f>VLOOKUP(B103,Notes!$A$12:$B$206,2,0)</f>
        <v>Wood products</v>
      </c>
      <c r="D103" s="57">
        <f>Q1Impacts!C104</f>
        <v>1673.8875113666616</v>
      </c>
      <c r="E103" s="57">
        <f>Q1Impacts!D104</f>
        <v>0</v>
      </c>
      <c r="F103" s="57">
        <f>Q1Impacts!E104</f>
        <v>0</v>
      </c>
      <c r="G103" s="57">
        <f>Q1Impacts!F104</f>
        <v>10604.599906757876</v>
      </c>
      <c r="H103" s="57">
        <f t="shared" ref="H103:H134" si="8">SUM(D103:G103)</f>
        <v>12278.487418124538</v>
      </c>
      <c r="I103" s="58">
        <f ca="1">VLOOKUP($B103,Q2BaseShocks!BaseShockQ2_LR,MATCH(I$4,Q2BaseShocks!BaseShockQ2_CH,0),0)*I$183</f>
        <v>-37.5</v>
      </c>
      <c r="J103" s="58">
        <f ca="1">VLOOKUP($B103,Q2BaseShocks!BaseShockQ2_LR,MATCH(J$4,Q2BaseShocks!BaseShockQ2_CH,0),0)*J$183</f>
        <v>0</v>
      </c>
      <c r="K103" s="58">
        <f ca="1">VLOOKUP($B103,Q2BaseShocks!BaseShockQ2_LR,MATCH(K$4,Q2BaseShocks!BaseShockQ2_CH,0),0)*K$183</f>
        <v>-37.5</v>
      </c>
      <c r="L103" s="58">
        <f ca="1">VLOOKUP($B103,Q2BaseShocks!BaseShockQ2_LR,MATCH(L$4,Q2BaseShocks!BaseShockQ2_CH,0),0)*L$183</f>
        <v>-37.5</v>
      </c>
      <c r="M103" s="58">
        <f ca="1"/>
        <v>-31.157142830214145</v>
      </c>
      <c r="N103" s="64">
        <f ca="1"/>
        <v>-627.70781676249806</v>
      </c>
      <c r="O103" s="64">
        <f ca="1"/>
        <v>0</v>
      </c>
      <c r="P103" s="64">
        <f ca="1"/>
        <v>0</v>
      </c>
      <c r="Q103" s="64">
        <f ca="1"/>
        <v>-3976.7249650342037</v>
      </c>
      <c r="R103" s="60">
        <f t="shared" ca="1" si="7"/>
        <v>-4604.4327817967014</v>
      </c>
      <c r="S103" s="61">
        <f ca="1"/>
        <v>-4604.4327817967014</v>
      </c>
      <c r="T103" s="62" cm="1">
        <f t="array" aca="1" ref="T103" ca="1">IF(OR(N103:R103+D103:H103&lt;-0.01),1,0)</f>
        <v>0</v>
      </c>
    </row>
    <row r="104" spans="1:20" outlineLevel="1" x14ac:dyDescent="0.2">
      <c r="A104" s="47"/>
      <c r="B104" s="47" t="str">
        <f>'SAM and Preps'!B105</f>
        <v>cpapp</v>
      </c>
      <c r="C104" s="47" t="str">
        <f>VLOOKUP(B104,Notes!$A$12:$B$206,2,0)</f>
        <v>Paper products</v>
      </c>
      <c r="D104" s="57">
        <f>Q1Impacts!C105</f>
        <v>12449.900615225666</v>
      </c>
      <c r="E104" s="57">
        <f>Q1Impacts!D105</f>
        <v>0</v>
      </c>
      <c r="F104" s="57">
        <f>Q1Impacts!E105</f>
        <v>0</v>
      </c>
      <c r="G104" s="57">
        <f>Q1Impacts!F105</f>
        <v>15454.926203972511</v>
      </c>
      <c r="H104" s="57">
        <f t="shared" si="8"/>
        <v>27904.826819198177</v>
      </c>
      <c r="I104" s="58">
        <f ca="1">VLOOKUP($B104,Q2BaseShocks!BaseShockQ2_LR,MATCH(I$4,Q2BaseShocks!BaseShockQ2_CH,0),0)*I$183</f>
        <v>-7.5</v>
      </c>
      <c r="J104" s="58">
        <f ca="1">VLOOKUP($B104,Q2BaseShocks!BaseShockQ2_LR,MATCH(J$4,Q2BaseShocks!BaseShockQ2_CH,0),0)*J$183</f>
        <v>0</v>
      </c>
      <c r="K104" s="58">
        <f ca="1">VLOOKUP($B104,Q2BaseShocks!BaseShockQ2_LR,MATCH(K$4,Q2BaseShocks!BaseShockQ2_CH,0),0)*K$183</f>
        <v>-32.5</v>
      </c>
      <c r="L104" s="58">
        <f ca="1">VLOOKUP($B104,Q2BaseShocks!BaseShockQ2_LR,MATCH(L$4,Q2BaseShocks!BaseShockQ2_CH,0),0)*L$183</f>
        <v>-20</v>
      </c>
      <c r="M104" s="58">
        <f ca="1"/>
        <v>-13.264383624013766</v>
      </c>
      <c r="N104" s="64">
        <f ca="1"/>
        <v>-933.74254614192489</v>
      </c>
      <c r="O104" s="64">
        <f ca="1"/>
        <v>0</v>
      </c>
      <c r="P104" s="64">
        <f ca="1"/>
        <v>0</v>
      </c>
      <c r="Q104" s="64">
        <f ca="1"/>
        <v>-3090.9852407945023</v>
      </c>
      <c r="R104" s="60">
        <f t="shared" ca="1" si="7"/>
        <v>-4024.727786936427</v>
      </c>
      <c r="S104" s="61">
        <f ca="1"/>
        <v>-4024.727786936427</v>
      </c>
      <c r="T104" s="62" cm="1">
        <f t="array" aca="1" ref="T104" ca="1">IF(OR(N104:R104+D104:H104&lt;-0.01),1,0)</f>
        <v>0</v>
      </c>
    </row>
    <row r="105" spans="1:20" outlineLevel="1" x14ac:dyDescent="0.2">
      <c r="A105" s="47"/>
      <c r="B105" s="47" t="str">
        <f>'SAM and Preps'!B106</f>
        <v>cprnt</v>
      </c>
      <c r="C105" s="47" t="str">
        <f>VLOOKUP(B105,Notes!$A$12:$B$206,2,0)</f>
        <v>Printing</v>
      </c>
      <c r="D105" s="57">
        <f>Q1Impacts!C106</f>
        <v>12294.73988592971</v>
      </c>
      <c r="E105" s="57">
        <f>Q1Impacts!D106</f>
        <v>0</v>
      </c>
      <c r="F105" s="57">
        <f>Q1Impacts!E106</f>
        <v>1.5310346155832129</v>
      </c>
      <c r="G105" s="57">
        <f>Q1Impacts!F106</f>
        <v>1796.4609689872484</v>
      </c>
      <c r="H105" s="57">
        <f t="shared" si="8"/>
        <v>14092.731889532542</v>
      </c>
      <c r="I105" s="58">
        <f ca="1">VLOOKUP($B105,Q2BaseShocks!BaseShockQ2_LR,MATCH(I$4,Q2BaseShocks!BaseShockQ2_CH,0),0)*I$183</f>
        <v>0</v>
      </c>
      <c r="J105" s="58">
        <f ca="1">VLOOKUP($B105,Q2BaseShocks!BaseShockQ2_LR,MATCH(J$4,Q2BaseShocks!BaseShockQ2_CH,0),0)*J$183</f>
        <v>0</v>
      </c>
      <c r="K105" s="58">
        <f ca="1">VLOOKUP($B105,Q2BaseShocks!BaseShockQ2_LR,MATCH(K$4,Q2BaseShocks!BaseShockQ2_CH,0),0)*K$183</f>
        <v>-32.5</v>
      </c>
      <c r="L105" s="58">
        <f ca="1">VLOOKUP($B105,Q2BaseShocks!BaseShockQ2_LR,MATCH(L$4,Q2BaseShocks!BaseShockQ2_CH,0),0)*L$183</f>
        <v>-20</v>
      </c>
      <c r="M105" s="58">
        <f ca="1"/>
        <v>-2.3236717132848685</v>
      </c>
      <c r="N105" s="64">
        <f ca="1"/>
        <v>0</v>
      </c>
      <c r="O105" s="64">
        <f ca="1"/>
        <v>0</v>
      </c>
      <c r="P105" s="64">
        <f ca="1"/>
        <v>-0.49758625006454421</v>
      </c>
      <c r="Q105" s="64">
        <f ca="1"/>
        <v>-359.29219379744973</v>
      </c>
      <c r="R105" s="60">
        <f t="shared" ca="1" si="7"/>
        <v>-359.78978004751428</v>
      </c>
      <c r="S105" s="61">
        <f ca="1"/>
        <v>-359.78978004751428</v>
      </c>
      <c r="T105" s="62" cm="1">
        <f t="array" aca="1" ref="T105" ca="1">IF(OR(N105:R105+D105:H105&lt;-0.01),1,0)</f>
        <v>0</v>
      </c>
    </row>
    <row r="106" spans="1:20" outlineLevel="1" x14ac:dyDescent="0.2">
      <c r="A106" s="47"/>
      <c r="B106" s="47" t="str">
        <f>'SAM and Preps'!B107</f>
        <v>cpetr</v>
      </c>
      <c r="C106" s="47" t="str">
        <f>VLOOKUP(B106,Notes!$A$12:$B$206,2,0)</f>
        <v>Petroleum products</v>
      </c>
      <c r="D106" s="57">
        <f>Q1Impacts!C107</f>
        <v>93526.098125314849</v>
      </c>
      <c r="E106" s="57">
        <f>Q1Impacts!D107</f>
        <v>0</v>
      </c>
      <c r="F106" s="57">
        <f>Q1Impacts!E107</f>
        <v>943.71565981045001</v>
      </c>
      <c r="G106" s="57">
        <f>Q1Impacts!F107</f>
        <v>39208.056081359675</v>
      </c>
      <c r="H106" s="57">
        <f t="shared" si="8"/>
        <v>133677.86986648498</v>
      </c>
      <c r="I106" s="58">
        <f ca="1">VLOOKUP($B106,Q2BaseShocks!BaseShockQ2_LR,MATCH(I$4,Q2BaseShocks!BaseShockQ2_CH,0),0)*I$183</f>
        <v>-7.5</v>
      </c>
      <c r="J106" s="58">
        <f ca="1">VLOOKUP($B106,Q2BaseShocks!BaseShockQ2_LR,MATCH(J$4,Q2BaseShocks!BaseShockQ2_CH,0),0)*J$183</f>
        <v>0</v>
      </c>
      <c r="K106" s="58">
        <f ca="1">VLOOKUP($B106,Q2BaseShocks!BaseShockQ2_LR,MATCH(K$4,Q2BaseShocks!BaseShockQ2_CH,0),0)*K$183</f>
        <v>-32.5</v>
      </c>
      <c r="L106" s="58">
        <f ca="1">VLOOKUP($B106,Q2BaseShocks!BaseShockQ2_LR,MATCH(L$4,Q2BaseShocks!BaseShockQ2_CH,0),0)*L$183</f>
        <v>-20</v>
      </c>
      <c r="M106" s="58">
        <f ca="1"/>
        <v>-11.126378178747315</v>
      </c>
      <c r="N106" s="64">
        <f ca="1"/>
        <v>-7014.4573593986133</v>
      </c>
      <c r="O106" s="64">
        <f ca="1"/>
        <v>0</v>
      </c>
      <c r="P106" s="64">
        <f ca="1"/>
        <v>-306.70758943839627</v>
      </c>
      <c r="Q106" s="64">
        <f ca="1"/>
        <v>-7841.6112162719355</v>
      </c>
      <c r="R106" s="60">
        <f t="shared" ca="1" si="7"/>
        <v>-15162.776165108946</v>
      </c>
      <c r="S106" s="61">
        <f ca="1"/>
        <v>-15162.776165108946</v>
      </c>
      <c r="T106" s="62" cm="1">
        <f t="array" aca="1" ref="T106" ca="1">IF(OR(N106:R106+D106:H106&lt;-0.01),1,0)</f>
        <v>0</v>
      </c>
    </row>
    <row r="107" spans="1:20" outlineLevel="1" x14ac:dyDescent="0.2">
      <c r="A107" s="47"/>
      <c r="B107" s="47" t="str">
        <f>'SAM and Preps'!B108</f>
        <v>cbchm</v>
      </c>
      <c r="C107" s="47" t="str">
        <f>VLOOKUP(B107,Notes!$A$12:$B$206,2,0)</f>
        <v xml:space="preserve">Basic chemicals </v>
      </c>
      <c r="D107" s="57">
        <f>Q1Impacts!C108</f>
        <v>1089.9148640856115</v>
      </c>
      <c r="E107" s="57">
        <f>Q1Impacts!D108</f>
        <v>0</v>
      </c>
      <c r="F107" s="57">
        <f>Q1Impacts!E108</f>
        <v>0</v>
      </c>
      <c r="G107" s="57">
        <f>Q1Impacts!F108</f>
        <v>50287.468355007499</v>
      </c>
      <c r="H107" s="57">
        <f t="shared" si="8"/>
        <v>51377.383219093113</v>
      </c>
      <c r="I107" s="58">
        <f ca="1">VLOOKUP($B107,Q2BaseShocks!BaseShockQ2_LR,MATCH(I$4,Q2BaseShocks!BaseShockQ2_CH,0),0)*I$183</f>
        <v>-7.5</v>
      </c>
      <c r="J107" s="58">
        <f ca="1">VLOOKUP($B107,Q2BaseShocks!BaseShockQ2_LR,MATCH(J$4,Q2BaseShocks!BaseShockQ2_CH,0),0)*J$183</f>
        <v>0</v>
      </c>
      <c r="K107" s="58">
        <f ca="1">VLOOKUP($B107,Q2BaseShocks!BaseShockQ2_LR,MATCH(K$4,Q2BaseShocks!BaseShockQ2_CH,0),0)*K$183</f>
        <v>-32.5</v>
      </c>
      <c r="L107" s="58">
        <f ca="1">VLOOKUP($B107,Q2BaseShocks!BaseShockQ2_LR,MATCH(L$4,Q2BaseShocks!BaseShockQ2_CH,0),0)*L$183</f>
        <v>-20</v>
      </c>
      <c r="M107" s="58">
        <f ca="1"/>
        <v>-19.788210286211971</v>
      </c>
      <c r="N107" s="64">
        <f ca="1"/>
        <v>-81.743614806420865</v>
      </c>
      <c r="O107" s="64">
        <f ca="1"/>
        <v>0</v>
      </c>
      <c r="P107" s="64">
        <f ca="1"/>
        <v>0</v>
      </c>
      <c r="Q107" s="64">
        <f ca="1"/>
        <v>-10057.493671001501</v>
      </c>
      <c r="R107" s="60">
        <f t="shared" ca="1" si="7"/>
        <v>-10139.237285807922</v>
      </c>
      <c r="S107" s="61">
        <f ca="1"/>
        <v>-10139.237285807922</v>
      </c>
      <c r="T107" s="62" cm="1">
        <f t="array" aca="1" ref="T107" ca="1">IF(OR(N107:R107+D107:H107&lt;-0.01),1,0)</f>
        <v>0</v>
      </c>
    </row>
    <row r="108" spans="1:20" outlineLevel="1" x14ac:dyDescent="0.2">
      <c r="A108" s="47"/>
      <c r="B108" s="47" t="str">
        <f>'SAM and Preps'!B109</f>
        <v>cfert</v>
      </c>
      <c r="C108" s="47" t="str">
        <f>VLOOKUP(B108,Notes!$A$12:$B$206,2,0)</f>
        <v>Fertilizers, pesticides</v>
      </c>
      <c r="D108" s="57">
        <f>Q1Impacts!C109</f>
        <v>3539.8557907325285</v>
      </c>
      <c r="E108" s="57">
        <f>Q1Impacts!D109</f>
        <v>0</v>
      </c>
      <c r="F108" s="57">
        <f>Q1Impacts!E109</f>
        <v>0</v>
      </c>
      <c r="G108" s="57">
        <f>Q1Impacts!F109</f>
        <v>7393.0137799204385</v>
      </c>
      <c r="H108" s="57">
        <f t="shared" si="8"/>
        <v>10932.869570652967</v>
      </c>
      <c r="I108" s="58">
        <f ca="1">VLOOKUP($B108,Q2BaseShocks!BaseShockQ2_LR,MATCH(I$4,Q2BaseShocks!BaseShockQ2_CH,0),0)*I$183</f>
        <v>-7.5</v>
      </c>
      <c r="J108" s="58">
        <f ca="1">VLOOKUP($B108,Q2BaseShocks!BaseShockQ2_LR,MATCH(J$4,Q2BaseShocks!BaseShockQ2_CH,0),0)*J$183</f>
        <v>0</v>
      </c>
      <c r="K108" s="58">
        <f ca="1">VLOOKUP($B108,Q2BaseShocks!BaseShockQ2_LR,MATCH(K$4,Q2BaseShocks!BaseShockQ2_CH,0),0)*K$183</f>
        <v>-32.5</v>
      </c>
      <c r="L108" s="58">
        <f ca="1">VLOOKUP($B108,Q2BaseShocks!BaseShockQ2_LR,MATCH(L$4,Q2BaseShocks!BaseShockQ2_CH,0),0)*L$183</f>
        <v>-20</v>
      </c>
      <c r="M108" s="58">
        <f ca="1"/>
        <v>-14.079009665852574</v>
      </c>
      <c r="N108" s="64">
        <f ca="1"/>
        <v>-265.48918430493961</v>
      </c>
      <c r="O108" s="64">
        <f ca="1"/>
        <v>0</v>
      </c>
      <c r="P108" s="64">
        <f ca="1"/>
        <v>0</v>
      </c>
      <c r="Q108" s="64">
        <f ca="1"/>
        <v>-1478.6027559840877</v>
      </c>
      <c r="R108" s="60">
        <f t="shared" ca="1" si="7"/>
        <v>-1744.0919402890272</v>
      </c>
      <c r="S108" s="61">
        <f ca="1"/>
        <v>-1744.0919402890272</v>
      </c>
      <c r="T108" s="62" cm="1">
        <f t="array" aca="1" ref="T108" ca="1">IF(OR(N108:R108+D108:H108&lt;-0.01),1,0)</f>
        <v>0</v>
      </c>
    </row>
    <row r="109" spans="1:20" outlineLevel="1" x14ac:dyDescent="0.2">
      <c r="A109" s="47"/>
      <c r="B109" s="47" t="str">
        <f>'SAM and Preps'!B110</f>
        <v>cpain</v>
      </c>
      <c r="C109" s="47" t="str">
        <f>VLOOKUP(B109,Notes!$A$12:$B$206,2,0)</f>
        <v>Paint, related products</v>
      </c>
      <c r="D109" s="57">
        <f>Q1Impacts!C110</f>
        <v>844.35463037838315</v>
      </c>
      <c r="E109" s="57">
        <f>Q1Impacts!D110</f>
        <v>0</v>
      </c>
      <c r="F109" s="57">
        <f>Q1Impacts!E110</f>
        <v>0</v>
      </c>
      <c r="G109" s="57">
        <f>Q1Impacts!F110</f>
        <v>2366.437591165422</v>
      </c>
      <c r="H109" s="57">
        <f t="shared" si="8"/>
        <v>3210.7922215438052</v>
      </c>
      <c r="I109" s="58">
        <f ca="1">VLOOKUP($B109,Q2BaseShocks!BaseShockQ2_LR,MATCH(I$4,Q2BaseShocks!BaseShockQ2_CH,0),0)*I$183</f>
        <v>-7.5</v>
      </c>
      <c r="J109" s="58">
        <f ca="1">VLOOKUP($B109,Q2BaseShocks!BaseShockQ2_LR,MATCH(J$4,Q2BaseShocks!BaseShockQ2_CH,0),0)*J$183</f>
        <v>0</v>
      </c>
      <c r="K109" s="58">
        <f ca="1">VLOOKUP($B109,Q2BaseShocks!BaseShockQ2_LR,MATCH(K$4,Q2BaseShocks!BaseShockQ2_CH,0),0)*K$183</f>
        <v>-32.5</v>
      </c>
      <c r="L109" s="58">
        <f ca="1">VLOOKUP($B109,Q2BaseShocks!BaseShockQ2_LR,MATCH(L$4,Q2BaseShocks!BaseShockQ2_CH,0),0)*L$183</f>
        <v>-20</v>
      </c>
      <c r="M109" s="58">
        <f ca="1"/>
        <v>-17.342806582117213</v>
      </c>
      <c r="N109" s="64">
        <f ca="1"/>
        <v>-63.326597278378735</v>
      </c>
      <c r="O109" s="64">
        <f ca="1"/>
        <v>0</v>
      </c>
      <c r="P109" s="64">
        <f ca="1"/>
        <v>0</v>
      </c>
      <c r="Q109" s="64">
        <f ca="1"/>
        <v>-473.28751823308443</v>
      </c>
      <c r="R109" s="60">
        <f t="shared" ca="1" si="7"/>
        <v>-536.61411551146318</v>
      </c>
      <c r="S109" s="61">
        <f ca="1"/>
        <v>-536.61411551146318</v>
      </c>
      <c r="T109" s="62" cm="1">
        <f t="array" aca="1" ref="T109" ca="1">IF(OR(N109:R109+D109:H109&lt;-0.01),1,0)</f>
        <v>0</v>
      </c>
    </row>
    <row r="110" spans="1:20" outlineLevel="1" x14ac:dyDescent="0.2">
      <c r="A110" s="47"/>
      <c r="B110" s="47" t="str">
        <f>'SAM and Preps'!B111</f>
        <v>cphar</v>
      </c>
      <c r="C110" s="47" t="str">
        <f>VLOOKUP(B110,Notes!$A$12:$B$206,2,0)</f>
        <v>Pharmaceutical products</v>
      </c>
      <c r="D110" s="57">
        <f>Q1Impacts!C111</f>
        <v>35191.472401180916</v>
      </c>
      <c r="E110" s="57">
        <f>Q1Impacts!D111</f>
        <v>0</v>
      </c>
      <c r="F110" s="57">
        <f>Q1Impacts!E111</f>
        <v>0</v>
      </c>
      <c r="G110" s="57">
        <f>Q1Impacts!F111</f>
        <v>7909.8855975000397</v>
      </c>
      <c r="H110" s="57">
        <f t="shared" si="8"/>
        <v>43101.357998680956</v>
      </c>
      <c r="I110" s="58">
        <f ca="1">VLOOKUP($B110,Q2BaseShocks!BaseShockQ2_LR,MATCH(I$4,Q2BaseShocks!BaseShockQ2_CH,0),0)*I$183</f>
        <v>5</v>
      </c>
      <c r="J110" s="58">
        <f ca="1">VLOOKUP($B110,Q2BaseShocks!BaseShockQ2_LR,MATCH(J$4,Q2BaseShocks!BaseShockQ2_CH,0),0)*J$183</f>
        <v>0</v>
      </c>
      <c r="K110" s="58">
        <f ca="1">VLOOKUP($B110,Q2BaseShocks!BaseShockQ2_LR,MATCH(K$4,Q2BaseShocks!BaseShockQ2_CH,0),0)*K$183</f>
        <v>-32.5</v>
      </c>
      <c r="L110" s="58">
        <f ca="1">VLOOKUP($B110,Q2BaseShocks!BaseShockQ2_LR,MATCH(L$4,Q2BaseShocks!BaseShockQ2_CH,0),0)*L$183</f>
        <v>-20</v>
      </c>
      <c r="M110" s="58">
        <f ca="1"/>
        <v>0.4128285041530016</v>
      </c>
      <c r="N110" s="64">
        <f ca="1"/>
        <v>1759.5736200590459</v>
      </c>
      <c r="O110" s="64">
        <f ca="1"/>
        <v>0</v>
      </c>
      <c r="P110" s="64">
        <f ca="1"/>
        <v>0</v>
      </c>
      <c r="Q110" s="64">
        <f ca="1"/>
        <v>-1581.977119500008</v>
      </c>
      <c r="R110" s="60">
        <f t="shared" ca="1" si="7"/>
        <v>177.59650055903785</v>
      </c>
      <c r="S110" s="61">
        <f ca="1"/>
        <v>177.59650055903785</v>
      </c>
      <c r="T110" s="62" cm="1">
        <f t="array" aca="1" ref="T110" ca="1">IF(OR(N110:R110+D110:H110&lt;-0.01),1,0)</f>
        <v>0</v>
      </c>
    </row>
    <row r="111" spans="1:20" outlineLevel="1" x14ac:dyDescent="0.2">
      <c r="A111" s="47"/>
      <c r="B111" s="47" t="str">
        <f>'SAM and Preps'!B112</f>
        <v>csoap</v>
      </c>
      <c r="C111" s="47" t="str">
        <f>VLOOKUP(B111,Notes!$A$12:$B$206,2,0)</f>
        <v>Soap, cleaning, perfume</v>
      </c>
      <c r="D111" s="57">
        <f>Q1Impacts!C112</f>
        <v>52751.406555837537</v>
      </c>
      <c r="E111" s="57">
        <f>Q1Impacts!D112</f>
        <v>0</v>
      </c>
      <c r="F111" s="57">
        <f>Q1Impacts!E112</f>
        <v>0</v>
      </c>
      <c r="G111" s="57">
        <f>Q1Impacts!F112</f>
        <v>7800.1159843679725</v>
      </c>
      <c r="H111" s="57">
        <f t="shared" si="8"/>
        <v>60551.522540205508</v>
      </c>
      <c r="I111" s="58">
        <f ca="1">VLOOKUP($B111,Q2BaseShocks!BaseShockQ2_LR,MATCH(I$4,Q2BaseShocks!BaseShockQ2_CH,0),0)*I$183</f>
        <v>5</v>
      </c>
      <c r="J111" s="58">
        <f ca="1">VLOOKUP($B111,Q2BaseShocks!BaseShockQ2_LR,MATCH(J$4,Q2BaseShocks!BaseShockQ2_CH,0),0)*J$183</f>
        <v>0</v>
      </c>
      <c r="K111" s="58">
        <f ca="1">VLOOKUP($B111,Q2BaseShocks!BaseShockQ2_LR,MATCH(K$4,Q2BaseShocks!BaseShockQ2_CH,0),0)*K$183</f>
        <v>-32.5</v>
      </c>
      <c r="L111" s="58">
        <f ca="1">VLOOKUP($B111,Q2BaseShocks!BaseShockQ2_LR,MATCH(L$4,Q2BaseShocks!BaseShockQ2_CH,0),0)*L$183</f>
        <v>-20</v>
      </c>
      <c r="M111" s="58">
        <f ca="1"/>
        <v>1.7786832260669401</v>
      </c>
      <c r="N111" s="64">
        <f ca="1"/>
        <v>2637.5703277918769</v>
      </c>
      <c r="O111" s="64">
        <f ca="1"/>
        <v>0</v>
      </c>
      <c r="P111" s="64">
        <f ca="1"/>
        <v>0</v>
      </c>
      <c r="Q111" s="64">
        <f ca="1"/>
        <v>-1560.0231968735945</v>
      </c>
      <c r="R111" s="60">
        <f t="shared" ca="1" si="7"/>
        <v>1077.5471309182824</v>
      </c>
      <c r="S111" s="61">
        <f ca="1"/>
        <v>1077.5471309182824</v>
      </c>
      <c r="T111" s="62" cm="1">
        <f t="array" aca="1" ref="T111" ca="1">IF(OR(N111:R111+D111:H111&lt;-0.01),1,0)</f>
        <v>0</v>
      </c>
    </row>
    <row r="112" spans="1:20" outlineLevel="1" x14ac:dyDescent="0.2">
      <c r="A112" s="47"/>
      <c r="B112" s="47" t="str">
        <f>'SAM and Preps'!B113</f>
        <v>coche</v>
      </c>
      <c r="C112" s="47" t="str">
        <f>VLOOKUP(B112,Notes!$A$12:$B$206,2,0)</f>
        <v>Chemical products, n.e.c.</v>
      </c>
      <c r="D112" s="57">
        <f>Q1Impacts!C113</f>
        <v>383.30323347214608</v>
      </c>
      <c r="E112" s="57">
        <f>Q1Impacts!D113</f>
        <v>0</v>
      </c>
      <c r="F112" s="57">
        <f>Q1Impacts!E113</f>
        <v>0</v>
      </c>
      <c r="G112" s="57">
        <f>Q1Impacts!F113</f>
        <v>16852.978256044342</v>
      </c>
      <c r="H112" s="57">
        <f t="shared" si="8"/>
        <v>17236.281489516488</v>
      </c>
      <c r="I112" s="58">
        <f ca="1">VLOOKUP($B112,Q2BaseShocks!BaseShockQ2_LR,MATCH(I$4,Q2BaseShocks!BaseShockQ2_CH,0),0)*I$183</f>
        <v>-12.5</v>
      </c>
      <c r="J112" s="58">
        <f ca="1">VLOOKUP($B112,Q2BaseShocks!BaseShockQ2_LR,MATCH(J$4,Q2BaseShocks!BaseShockQ2_CH,0),0)*J$183</f>
        <v>0</v>
      </c>
      <c r="K112" s="58">
        <f ca="1">VLOOKUP($B112,Q2BaseShocks!BaseShockQ2_LR,MATCH(K$4,Q2BaseShocks!BaseShockQ2_CH,0),0)*K$183</f>
        <v>-32.5</v>
      </c>
      <c r="L112" s="58">
        <f ca="1">VLOOKUP($B112,Q2BaseShocks!BaseShockQ2_LR,MATCH(L$4,Q2BaseShocks!BaseShockQ2_CH,0),0)*L$183</f>
        <v>-20</v>
      </c>
      <c r="M112" s="58">
        <f ca="1"/>
        <v>-19.325104189988235</v>
      </c>
      <c r="N112" s="64">
        <f ca="1"/>
        <v>-47.912904184018259</v>
      </c>
      <c r="O112" s="64">
        <f ca="1"/>
        <v>0</v>
      </c>
      <c r="P112" s="64">
        <f ca="1"/>
        <v>0</v>
      </c>
      <c r="Q112" s="64">
        <f ca="1"/>
        <v>-3370.5956512088687</v>
      </c>
      <c r="R112" s="60">
        <f t="shared" ca="1" si="7"/>
        <v>-3418.508555392887</v>
      </c>
      <c r="S112" s="61">
        <f ca="1"/>
        <v>-3418.508555392887</v>
      </c>
      <c r="T112" s="62" cm="1">
        <f t="array" aca="1" ref="T112" ca="1">IF(OR(N112:R112+D112:H112&lt;-0.01),1,0)</f>
        <v>0</v>
      </c>
    </row>
    <row r="113" spans="1:20" outlineLevel="1" x14ac:dyDescent="0.2">
      <c r="A113" s="47"/>
      <c r="B113" s="47" t="str">
        <f>'SAM and Preps'!B114</f>
        <v>ctyre</v>
      </c>
      <c r="C113" s="47" t="str">
        <f>VLOOKUP(B113,Notes!$A$12:$B$206,2,0)</f>
        <v>Rubber tyres</v>
      </c>
      <c r="D113" s="57">
        <f>Q1Impacts!C114</f>
        <v>9891.2823908249575</v>
      </c>
      <c r="E113" s="57">
        <f>Q1Impacts!D114</f>
        <v>0</v>
      </c>
      <c r="F113" s="57">
        <f>Q1Impacts!E114</f>
        <v>463.28677107133552</v>
      </c>
      <c r="G113" s="57">
        <f>Q1Impacts!F114</f>
        <v>3368.3655268455536</v>
      </c>
      <c r="H113" s="57">
        <f t="shared" si="8"/>
        <v>13722.934688741847</v>
      </c>
      <c r="I113" s="58">
        <f ca="1">VLOOKUP($B113,Q2BaseShocks!BaseShockQ2_LR,MATCH(I$4,Q2BaseShocks!BaseShockQ2_CH,0),0)*I$183</f>
        <v>-37.5</v>
      </c>
      <c r="J113" s="58">
        <f ca="1">VLOOKUP($B113,Q2BaseShocks!BaseShockQ2_LR,MATCH(J$4,Q2BaseShocks!BaseShockQ2_CH,0),0)*J$183</f>
        <v>0</v>
      </c>
      <c r="K113" s="58">
        <f ca="1">VLOOKUP($B113,Q2BaseShocks!BaseShockQ2_LR,MATCH(K$4,Q2BaseShocks!BaseShockQ2_CH,0),0)*K$183</f>
        <v>-37.5</v>
      </c>
      <c r="L113" s="58">
        <f ca="1">VLOOKUP($B113,Q2BaseShocks!BaseShockQ2_LR,MATCH(L$4,Q2BaseShocks!BaseShockQ2_CH,0),0)*L$183</f>
        <v>-37.5</v>
      </c>
      <c r="M113" s="58">
        <f ca="1"/>
        <v>-37.690971558016038</v>
      </c>
      <c r="N113" s="64">
        <f ca="1"/>
        <v>-3709.2308965593593</v>
      </c>
      <c r="O113" s="64">
        <f ca="1"/>
        <v>0</v>
      </c>
      <c r="P113" s="64">
        <f ca="1"/>
        <v>-173.73253915175081</v>
      </c>
      <c r="Q113" s="64">
        <f ca="1"/>
        <v>-1263.1370725670827</v>
      </c>
      <c r="R113" s="60">
        <f t="shared" ca="1" si="7"/>
        <v>-5146.1005082781921</v>
      </c>
      <c r="S113" s="61">
        <f ca="1"/>
        <v>-5146.1005082781921</v>
      </c>
      <c r="T113" s="62" cm="1">
        <f t="array" aca="1" ref="T113" ca="1">IF(OR(N113:R113+D113:H113&lt;-0.01),1,0)</f>
        <v>0</v>
      </c>
    </row>
    <row r="114" spans="1:20" outlineLevel="1" x14ac:dyDescent="0.2">
      <c r="A114" s="47"/>
      <c r="B114" s="47" t="str">
        <f>'SAM and Preps'!B115</f>
        <v>corub</v>
      </c>
      <c r="C114" s="47" t="str">
        <f>VLOOKUP(B114,Notes!$A$12:$B$206,2,0)</f>
        <v>Other rubber products</v>
      </c>
      <c r="D114" s="57">
        <f>Q1Impacts!C115</f>
        <v>224.79590252359276</v>
      </c>
      <c r="E114" s="57">
        <f>Q1Impacts!D115</f>
        <v>0</v>
      </c>
      <c r="F114" s="57">
        <f>Q1Impacts!E115</f>
        <v>0</v>
      </c>
      <c r="G114" s="57">
        <f>Q1Impacts!F115</f>
        <v>2313.2758646292941</v>
      </c>
      <c r="H114" s="57">
        <f t="shared" si="8"/>
        <v>2538.0717671528869</v>
      </c>
      <c r="I114" s="58">
        <f ca="1">VLOOKUP($B114,Q2BaseShocks!BaseShockQ2_LR,MATCH(I$4,Q2BaseShocks!BaseShockQ2_CH,0),0)*I$183</f>
        <v>-37.5</v>
      </c>
      <c r="J114" s="58">
        <f ca="1">VLOOKUP($B114,Q2BaseShocks!BaseShockQ2_LR,MATCH(J$4,Q2BaseShocks!BaseShockQ2_CH,0),0)*J$183</f>
        <v>0</v>
      </c>
      <c r="K114" s="58">
        <f ca="1">VLOOKUP($B114,Q2BaseShocks!BaseShockQ2_LR,MATCH(K$4,Q2BaseShocks!BaseShockQ2_CH,0),0)*K$183</f>
        <v>-37.5</v>
      </c>
      <c r="L114" s="58">
        <f ca="1">VLOOKUP($B114,Q2BaseShocks!BaseShockQ2_LR,MATCH(L$4,Q2BaseShocks!BaseShockQ2_CH,0),0)*L$183</f>
        <v>-37.5</v>
      </c>
      <c r="M114" s="58">
        <f ca="1"/>
        <v>-29.588657665095301</v>
      </c>
      <c r="N114" s="64">
        <f ca="1"/>
        <v>-84.298463446347284</v>
      </c>
      <c r="O114" s="64">
        <f ca="1"/>
        <v>0</v>
      </c>
      <c r="P114" s="64">
        <f ca="1"/>
        <v>0</v>
      </c>
      <c r="Q114" s="64">
        <f ca="1"/>
        <v>-867.47844923598529</v>
      </c>
      <c r="R114" s="60">
        <f t="shared" ca="1" si="7"/>
        <v>-951.77691268233252</v>
      </c>
      <c r="S114" s="61">
        <f ca="1"/>
        <v>-951.77691268233252</v>
      </c>
      <c r="T114" s="62" cm="1">
        <f t="array" aca="1" ref="T114" ca="1">IF(OR(N114:R114+D114:H114&lt;-0.01),1,0)</f>
        <v>0</v>
      </c>
    </row>
    <row r="115" spans="1:20" outlineLevel="1" x14ac:dyDescent="0.2">
      <c r="A115" s="47"/>
      <c r="B115" s="47" t="str">
        <f>'SAM and Preps'!B116</f>
        <v>cplas</v>
      </c>
      <c r="C115" s="47" t="str">
        <f>VLOOKUP(B115,Notes!$A$12:$B$206,2,0)</f>
        <v>Plastic products</v>
      </c>
      <c r="D115" s="57">
        <f>Q1Impacts!C116</f>
        <v>6227.8744520285954</v>
      </c>
      <c r="E115" s="57">
        <f>Q1Impacts!D116</f>
        <v>0</v>
      </c>
      <c r="F115" s="57">
        <f>Q1Impacts!E116</f>
        <v>712.75116009078511</v>
      </c>
      <c r="G115" s="57">
        <f>Q1Impacts!F116</f>
        <v>4811.0212216215996</v>
      </c>
      <c r="H115" s="57">
        <f t="shared" si="8"/>
        <v>11751.646833740979</v>
      </c>
      <c r="I115" s="58">
        <f ca="1">VLOOKUP($B115,Q2BaseShocks!BaseShockQ2_LR,MATCH(I$4,Q2BaseShocks!BaseShockQ2_CH,0),0)*I$183</f>
        <v>-7.5</v>
      </c>
      <c r="J115" s="58">
        <f ca="1">VLOOKUP($B115,Q2BaseShocks!BaseShockQ2_LR,MATCH(J$4,Q2BaseShocks!BaseShockQ2_CH,0),0)*J$183</f>
        <v>0</v>
      </c>
      <c r="K115" s="58">
        <f ca="1">VLOOKUP($B115,Q2BaseShocks!BaseShockQ2_LR,MATCH(K$4,Q2BaseShocks!BaseShockQ2_CH,0),0)*K$183</f>
        <v>-32.5</v>
      </c>
      <c r="L115" s="58">
        <f ca="1">VLOOKUP($B115,Q2BaseShocks!BaseShockQ2_LR,MATCH(L$4,Q2BaseShocks!BaseShockQ2_CH,0),0)*L$183</f>
        <v>-20</v>
      </c>
      <c r="M115" s="58">
        <f ca="1"/>
        <v>-13.671142652961896</v>
      </c>
      <c r="N115" s="64">
        <f ca="1"/>
        <v>-467.09058390214466</v>
      </c>
      <c r="O115" s="64">
        <f ca="1"/>
        <v>0</v>
      </c>
      <c r="P115" s="64">
        <f ca="1"/>
        <v>-231.64412702950517</v>
      </c>
      <c r="Q115" s="64">
        <f ca="1"/>
        <v>-962.20424432431992</v>
      </c>
      <c r="R115" s="60">
        <f t="shared" ca="1" si="7"/>
        <v>-1660.9389552559696</v>
      </c>
      <c r="S115" s="61">
        <f ca="1"/>
        <v>-1660.9389552559696</v>
      </c>
      <c r="T115" s="62" cm="1">
        <f t="array" aca="1" ref="T115" ca="1">IF(OR(N115:R115+D115:H115&lt;-0.01),1,0)</f>
        <v>0</v>
      </c>
    </row>
    <row r="116" spans="1:20" outlineLevel="1" x14ac:dyDescent="0.2">
      <c r="A116" s="47"/>
      <c r="B116" s="47" t="str">
        <f>'SAM and Preps'!B117</f>
        <v>cglas</v>
      </c>
      <c r="C116" s="47" t="str">
        <f>VLOOKUP(B116,Notes!$A$12:$B$206,2,0)</f>
        <v>Glass products</v>
      </c>
      <c r="D116" s="57">
        <f>Q1Impacts!C117</f>
        <v>5886.9770674921492</v>
      </c>
      <c r="E116" s="57">
        <f>Q1Impacts!D117</f>
        <v>0</v>
      </c>
      <c r="F116" s="57">
        <f>Q1Impacts!E117</f>
        <v>0.12371561787838438</v>
      </c>
      <c r="G116" s="57">
        <f>Q1Impacts!F117</f>
        <v>2112.1725283966603</v>
      </c>
      <c r="H116" s="57">
        <f t="shared" si="8"/>
        <v>7999.2733115066876</v>
      </c>
      <c r="I116" s="58">
        <f ca="1">VLOOKUP($B116,Q2BaseShocks!BaseShockQ2_LR,MATCH(I$4,Q2BaseShocks!BaseShockQ2_CH,0),0)*I$183</f>
        <v>-7.5</v>
      </c>
      <c r="J116" s="58">
        <f ca="1">VLOOKUP($B116,Q2BaseShocks!BaseShockQ2_LR,MATCH(J$4,Q2BaseShocks!BaseShockQ2_CH,0),0)*J$183</f>
        <v>0</v>
      </c>
      <c r="K116" s="58">
        <f ca="1">VLOOKUP($B116,Q2BaseShocks!BaseShockQ2_LR,MATCH(K$4,Q2BaseShocks!BaseShockQ2_CH,0),0)*K$183</f>
        <v>-32.5</v>
      </c>
      <c r="L116" s="58">
        <f ca="1">VLOOKUP($B116,Q2BaseShocks!BaseShockQ2_LR,MATCH(L$4,Q2BaseShocks!BaseShockQ2_CH,0),0)*L$183</f>
        <v>-20</v>
      </c>
      <c r="M116" s="58">
        <f ca="1"/>
        <v>-10.885828216259377</v>
      </c>
      <c r="N116" s="64">
        <f ca="1"/>
        <v>-441.52328006191118</v>
      </c>
      <c r="O116" s="64">
        <f ca="1"/>
        <v>0</v>
      </c>
      <c r="P116" s="64">
        <f ca="1"/>
        <v>-4.0207575810474926E-2</v>
      </c>
      <c r="Q116" s="64">
        <f ca="1"/>
        <v>-422.43450567933206</v>
      </c>
      <c r="R116" s="60">
        <f t="shared" ca="1" si="7"/>
        <v>-863.99799331705367</v>
      </c>
      <c r="S116" s="61">
        <f ca="1"/>
        <v>-863.99799331705367</v>
      </c>
      <c r="T116" s="62" cm="1">
        <f t="array" aca="1" ref="T116" ca="1">IF(OR(N116:R116+D116:H116&lt;-0.01),1,0)</f>
        <v>0</v>
      </c>
    </row>
    <row r="117" spans="1:20" outlineLevel="1" x14ac:dyDescent="0.2">
      <c r="A117" s="47"/>
      <c r="B117" s="47" t="str">
        <f>'SAM and Preps'!B118</f>
        <v>ccera</v>
      </c>
      <c r="C117" s="47" t="str">
        <f>VLOOKUP(B117,Notes!$A$12:$B$206,2,0)</f>
        <v>Non-structural ceramic</v>
      </c>
      <c r="D117" s="57">
        <f>Q1Impacts!C118</f>
        <v>2630.5538947751147</v>
      </c>
      <c r="E117" s="57">
        <f>Q1Impacts!D118</f>
        <v>0</v>
      </c>
      <c r="F117" s="57">
        <f>Q1Impacts!E118</f>
        <v>19.364326792168381</v>
      </c>
      <c r="G117" s="57">
        <f>Q1Impacts!F118</f>
        <v>383.17140904717775</v>
      </c>
      <c r="H117" s="57">
        <f t="shared" si="8"/>
        <v>3033.0896306144609</v>
      </c>
      <c r="I117" s="58">
        <f ca="1">VLOOKUP($B117,Q2BaseShocks!BaseShockQ2_LR,MATCH(I$4,Q2BaseShocks!BaseShockQ2_CH,0),0)*I$183</f>
        <v>-37.5</v>
      </c>
      <c r="J117" s="58">
        <f ca="1">VLOOKUP($B117,Q2BaseShocks!BaseShockQ2_LR,MATCH(J$4,Q2BaseShocks!BaseShockQ2_CH,0),0)*J$183</f>
        <v>0</v>
      </c>
      <c r="K117" s="58">
        <f ca="1">VLOOKUP($B117,Q2BaseShocks!BaseShockQ2_LR,MATCH(K$4,Q2BaseShocks!BaseShockQ2_CH,0),0)*K$183</f>
        <v>-37.5</v>
      </c>
      <c r="L117" s="58">
        <f ca="1">VLOOKUP($B117,Q2BaseShocks!BaseShockQ2_LR,MATCH(L$4,Q2BaseShocks!BaseShockQ2_CH,0),0)*L$183</f>
        <v>-37.5</v>
      </c>
      <c r="M117" s="58">
        <f ca="1"/>
        <v>-35.432036850295383</v>
      </c>
      <c r="N117" s="64">
        <f ca="1"/>
        <v>-986.45771054066802</v>
      </c>
      <c r="O117" s="64">
        <f ca="1"/>
        <v>0</v>
      </c>
      <c r="P117" s="64">
        <f ca="1"/>
        <v>-7.2616225470631424</v>
      </c>
      <c r="Q117" s="64">
        <f ca="1"/>
        <v>-143.68927839269165</v>
      </c>
      <c r="R117" s="60">
        <f t="shared" ca="1" si="7"/>
        <v>-1137.4086114804227</v>
      </c>
      <c r="S117" s="61">
        <f ca="1"/>
        <v>-1137.4086114804227</v>
      </c>
      <c r="T117" s="62" cm="1">
        <f t="array" aca="1" ref="T117" ca="1">IF(OR(N117:R117+D117:H117&lt;-0.01),1,0)</f>
        <v>0</v>
      </c>
    </row>
    <row r="118" spans="1:20" outlineLevel="1" x14ac:dyDescent="0.2">
      <c r="A118" s="47"/>
      <c r="B118" s="47" t="str">
        <f>'SAM and Preps'!B119</f>
        <v>cclay</v>
      </c>
      <c r="C118" s="47" t="str">
        <f>VLOOKUP(B118,Notes!$A$12:$B$206,2,0)</f>
        <v>Structure non-refractory clay</v>
      </c>
      <c r="D118" s="57">
        <f>Q1Impacts!C119</f>
        <v>815.85172333020785</v>
      </c>
      <c r="E118" s="57">
        <f>Q1Impacts!D119</f>
        <v>0</v>
      </c>
      <c r="F118" s="57">
        <f>Q1Impacts!E119</f>
        <v>0</v>
      </c>
      <c r="G118" s="57">
        <f>Q1Impacts!F119</f>
        <v>2124.7204777191569</v>
      </c>
      <c r="H118" s="57">
        <f t="shared" si="8"/>
        <v>2940.5722010493646</v>
      </c>
      <c r="I118" s="58">
        <f ca="1">VLOOKUP($B118,Q2BaseShocks!BaseShockQ2_LR,MATCH(I$4,Q2BaseShocks!BaseShockQ2_CH,0),0)*I$183</f>
        <v>-37.5</v>
      </c>
      <c r="J118" s="58">
        <f ca="1">VLOOKUP($B118,Q2BaseShocks!BaseShockQ2_LR,MATCH(J$4,Q2BaseShocks!BaseShockQ2_CH,0),0)*J$183</f>
        <v>0</v>
      </c>
      <c r="K118" s="58">
        <f ca="1">VLOOKUP($B118,Q2BaseShocks!BaseShockQ2_LR,MATCH(K$4,Q2BaseShocks!BaseShockQ2_CH,0),0)*K$183</f>
        <v>-37.5</v>
      </c>
      <c r="L118" s="58">
        <f ca="1">VLOOKUP($B118,Q2BaseShocks!BaseShockQ2_LR,MATCH(L$4,Q2BaseShocks!BaseShockQ2_CH,0),0)*L$183</f>
        <v>-37.5</v>
      </c>
      <c r="M118" s="58">
        <f ca="1"/>
        <v>-38.324366156735159</v>
      </c>
      <c r="N118" s="64">
        <f ca="1"/>
        <v>-305.94439624882796</v>
      </c>
      <c r="O118" s="64">
        <f ca="1"/>
        <v>0</v>
      </c>
      <c r="P118" s="64">
        <f ca="1"/>
        <v>0</v>
      </c>
      <c r="Q118" s="64">
        <f ca="1"/>
        <v>-796.77017914468388</v>
      </c>
      <c r="R118" s="60">
        <f t="shared" ca="1" si="7"/>
        <v>-1102.714575393512</v>
      </c>
      <c r="S118" s="61">
        <f ca="1"/>
        <v>-1102.714575393512</v>
      </c>
      <c r="T118" s="62" cm="1">
        <f t="array" aca="1" ref="T118" ca="1">IF(OR(N118:R118+D118:H118&lt;-0.01),1,0)</f>
        <v>0</v>
      </c>
    </row>
    <row r="119" spans="1:20" outlineLevel="1" x14ac:dyDescent="0.2">
      <c r="A119" s="47"/>
      <c r="B119" s="47" t="str">
        <f>'SAM and Preps'!B120</f>
        <v>ccmnt</v>
      </c>
      <c r="C119" s="47" t="str">
        <f>VLOOKUP(B119,Notes!$A$12:$B$206,2,0)</f>
        <v>Plaster, cement</v>
      </c>
      <c r="D119" s="57">
        <f>Q1Impacts!C120</f>
        <v>610.43422081059873</v>
      </c>
      <c r="E119" s="57">
        <f>Q1Impacts!D120</f>
        <v>0</v>
      </c>
      <c r="F119" s="57">
        <f>Q1Impacts!E120</f>
        <v>0</v>
      </c>
      <c r="G119" s="57">
        <f>Q1Impacts!F120</f>
        <v>625.99310627073646</v>
      </c>
      <c r="H119" s="57">
        <f t="shared" si="8"/>
        <v>1236.4273270813351</v>
      </c>
      <c r="I119" s="58">
        <f ca="1">VLOOKUP($B119,Q2BaseShocks!BaseShockQ2_LR,MATCH(I$4,Q2BaseShocks!BaseShockQ2_CH,0),0)*I$183</f>
        <v>-37.5</v>
      </c>
      <c r="J119" s="58">
        <f ca="1">VLOOKUP($B119,Q2BaseShocks!BaseShockQ2_LR,MATCH(J$4,Q2BaseShocks!BaseShockQ2_CH,0),0)*J$183</f>
        <v>0</v>
      </c>
      <c r="K119" s="58">
        <f ca="1">VLOOKUP($B119,Q2BaseShocks!BaseShockQ2_LR,MATCH(K$4,Q2BaseShocks!BaseShockQ2_CH,0),0)*K$183</f>
        <v>-37.5</v>
      </c>
      <c r="L119" s="58">
        <f ca="1">VLOOKUP($B119,Q2BaseShocks!BaseShockQ2_LR,MATCH(L$4,Q2BaseShocks!BaseShockQ2_CH,0),0)*L$183</f>
        <v>-37.5</v>
      </c>
      <c r="M119" s="58">
        <f ca="1"/>
        <v>-38.342935931221803</v>
      </c>
      <c r="N119" s="64">
        <f ca="1"/>
        <v>-228.91283280397454</v>
      </c>
      <c r="O119" s="64">
        <f ca="1"/>
        <v>0</v>
      </c>
      <c r="P119" s="64">
        <f ca="1"/>
        <v>0</v>
      </c>
      <c r="Q119" s="64">
        <f ca="1"/>
        <v>-234.74741485152617</v>
      </c>
      <c r="R119" s="60">
        <f t="shared" ca="1" si="7"/>
        <v>-463.66024765550071</v>
      </c>
      <c r="S119" s="61">
        <f ca="1"/>
        <v>-463.66024765550071</v>
      </c>
      <c r="T119" s="62" cm="1">
        <f t="array" aca="1" ref="T119" ca="1">IF(OR(N119:R119+D119:H119&lt;-0.01),1,0)</f>
        <v>0</v>
      </c>
    </row>
    <row r="120" spans="1:20" outlineLevel="1" x14ac:dyDescent="0.2">
      <c r="A120" s="47"/>
      <c r="B120" s="47" t="str">
        <f>'SAM and Preps'!B121</f>
        <v>cconc</v>
      </c>
      <c r="C120" s="47" t="str">
        <f>VLOOKUP(B120,Notes!$A$12:$B$206,2,0)</f>
        <v>Articles of concrete</v>
      </c>
      <c r="D120" s="57">
        <f>Q1Impacts!C121</f>
        <v>0</v>
      </c>
      <c r="E120" s="57">
        <f>Q1Impacts!D121</f>
        <v>0</v>
      </c>
      <c r="F120" s="57">
        <f>Q1Impacts!E121</f>
        <v>0</v>
      </c>
      <c r="G120" s="57">
        <f>Q1Impacts!F121</f>
        <v>1889.5518825568595</v>
      </c>
      <c r="H120" s="57">
        <f t="shared" si="8"/>
        <v>1889.5518825568595</v>
      </c>
      <c r="I120" s="58">
        <f ca="1">VLOOKUP($B120,Q2BaseShocks!BaseShockQ2_LR,MATCH(I$4,Q2BaseShocks!BaseShockQ2_CH,0),0)*I$183</f>
        <v>-37.5</v>
      </c>
      <c r="J120" s="58">
        <f ca="1">VLOOKUP($B120,Q2BaseShocks!BaseShockQ2_LR,MATCH(J$4,Q2BaseShocks!BaseShockQ2_CH,0),0)*J$183</f>
        <v>0</v>
      </c>
      <c r="K120" s="58">
        <f ca="1">VLOOKUP($B120,Q2BaseShocks!BaseShockQ2_LR,MATCH(K$4,Q2BaseShocks!BaseShockQ2_CH,0),0)*K$183</f>
        <v>-37.5</v>
      </c>
      <c r="L120" s="58">
        <f ca="1">VLOOKUP($B120,Q2BaseShocks!BaseShockQ2_LR,MATCH(L$4,Q2BaseShocks!BaseShockQ2_CH,0),0)*L$183</f>
        <v>-37.5</v>
      </c>
      <c r="M120" s="58">
        <f ca="1"/>
        <v>-34.833793056999895</v>
      </c>
      <c r="N120" s="64">
        <f ca="1"/>
        <v>0</v>
      </c>
      <c r="O120" s="64">
        <f ca="1"/>
        <v>0</v>
      </c>
      <c r="P120" s="64">
        <f ca="1"/>
        <v>0</v>
      </c>
      <c r="Q120" s="64">
        <f ca="1"/>
        <v>-708.58195595882228</v>
      </c>
      <c r="R120" s="60">
        <f t="shared" ca="1" si="7"/>
        <v>-708.58195595882228</v>
      </c>
      <c r="S120" s="61">
        <f ca="1"/>
        <v>-708.58195595882228</v>
      </c>
      <c r="T120" s="62" cm="1">
        <f t="array" aca="1" ref="T120" ca="1">IF(OR(N120:R120+D120:H120&lt;-0.01),1,0)</f>
        <v>0</v>
      </c>
    </row>
    <row r="121" spans="1:20" outlineLevel="1" x14ac:dyDescent="0.2">
      <c r="A121" s="47"/>
      <c r="B121" s="47" t="str">
        <f>'SAM and Preps'!B122</f>
        <v>conmp</v>
      </c>
      <c r="C121" s="47" t="str">
        <f>VLOOKUP(B121,Notes!$A$12:$B$206,2,0)</f>
        <v>Non-metallic products n.e.c.</v>
      </c>
      <c r="D121" s="57">
        <f>Q1Impacts!C122</f>
        <v>0</v>
      </c>
      <c r="E121" s="57">
        <f>Q1Impacts!D122</f>
        <v>0</v>
      </c>
      <c r="F121" s="57">
        <f>Q1Impacts!E122</f>
        <v>0</v>
      </c>
      <c r="G121" s="57">
        <f>Q1Impacts!F122</f>
        <v>3016.3305260266188</v>
      </c>
      <c r="H121" s="57">
        <f t="shared" si="8"/>
        <v>3016.3305260266188</v>
      </c>
      <c r="I121" s="58">
        <f ca="1">VLOOKUP($B121,Q2BaseShocks!BaseShockQ2_LR,MATCH(I$4,Q2BaseShocks!BaseShockQ2_CH,0),0)*I$183</f>
        <v>-37.5</v>
      </c>
      <c r="J121" s="58">
        <f ca="1">VLOOKUP($B121,Q2BaseShocks!BaseShockQ2_LR,MATCH(J$4,Q2BaseShocks!BaseShockQ2_CH,0),0)*J$183</f>
        <v>0</v>
      </c>
      <c r="K121" s="58">
        <f ca="1">VLOOKUP($B121,Q2BaseShocks!BaseShockQ2_LR,MATCH(K$4,Q2BaseShocks!BaseShockQ2_CH,0),0)*K$183</f>
        <v>-37.5</v>
      </c>
      <c r="L121" s="58">
        <f ca="1">VLOOKUP($B121,Q2BaseShocks!BaseShockQ2_LR,MATCH(L$4,Q2BaseShocks!BaseShockQ2_CH,0),0)*L$183</f>
        <v>-37.5</v>
      </c>
      <c r="M121" s="58">
        <f ca="1"/>
        <v>-35.476315968075127</v>
      </c>
      <c r="N121" s="64">
        <f ca="1"/>
        <v>0</v>
      </c>
      <c r="O121" s="64">
        <f ca="1"/>
        <v>0</v>
      </c>
      <c r="P121" s="64">
        <f ca="1"/>
        <v>0</v>
      </c>
      <c r="Q121" s="64">
        <f ca="1"/>
        <v>-1131.1239472599821</v>
      </c>
      <c r="R121" s="60">
        <f t="shared" ca="1" si="7"/>
        <v>-1131.1239472599821</v>
      </c>
      <c r="S121" s="61">
        <f ca="1"/>
        <v>-1131.1239472599821</v>
      </c>
      <c r="T121" s="62" cm="1">
        <f t="array" aca="1" ref="T121" ca="1">IF(OR(N121:R121+D121:H121&lt;-0.01),1,0)</f>
        <v>0</v>
      </c>
    </row>
    <row r="122" spans="1:20" outlineLevel="1" x14ac:dyDescent="0.2">
      <c r="A122" s="47"/>
      <c r="B122" s="47" t="str">
        <f>'SAM and Preps'!B123</f>
        <v>cfurn</v>
      </c>
      <c r="C122" s="47" t="str">
        <f>VLOOKUP(B122,Notes!$A$12:$B$206,2,0)</f>
        <v>Furniture</v>
      </c>
      <c r="D122" s="57">
        <f>Q1Impacts!C123</f>
        <v>17553.850767118172</v>
      </c>
      <c r="E122" s="57">
        <f>Q1Impacts!D123</f>
        <v>0</v>
      </c>
      <c r="F122" s="57">
        <f>Q1Impacts!E123</f>
        <v>9000.0679871745724</v>
      </c>
      <c r="G122" s="57">
        <f>Q1Impacts!F123</f>
        <v>5985.6763321654862</v>
      </c>
      <c r="H122" s="57">
        <f t="shared" si="8"/>
        <v>32539.595086458234</v>
      </c>
      <c r="I122" s="58">
        <f ca="1">VLOOKUP($B122,Q2BaseShocks!BaseShockQ2_LR,MATCH(I$4,Q2BaseShocks!BaseShockQ2_CH,0),0)*I$183</f>
        <v>-37.5</v>
      </c>
      <c r="J122" s="58">
        <f ca="1">VLOOKUP($B122,Q2BaseShocks!BaseShockQ2_LR,MATCH(J$4,Q2BaseShocks!BaseShockQ2_CH,0),0)*J$183</f>
        <v>0</v>
      </c>
      <c r="K122" s="58">
        <f ca="1">VLOOKUP($B122,Q2BaseShocks!BaseShockQ2_LR,MATCH(K$4,Q2BaseShocks!BaseShockQ2_CH,0),0)*K$183</f>
        <v>-37.5</v>
      </c>
      <c r="L122" s="58">
        <f ca="1">VLOOKUP($B122,Q2BaseShocks!BaseShockQ2_LR,MATCH(L$4,Q2BaseShocks!BaseShockQ2_CH,0),0)*L$183</f>
        <v>-37.5</v>
      </c>
      <c r="M122" s="58">
        <f ca="1"/>
        <v>-37.210692960191473</v>
      </c>
      <c r="N122" s="64">
        <f ca="1"/>
        <v>-6582.6940376693146</v>
      </c>
      <c r="O122" s="64">
        <f ca="1"/>
        <v>0</v>
      </c>
      <c r="P122" s="64">
        <f ca="1"/>
        <v>-3375.0254951904644</v>
      </c>
      <c r="Q122" s="64">
        <f ca="1"/>
        <v>-2244.6286245620572</v>
      </c>
      <c r="R122" s="60">
        <f t="shared" ca="1" si="7"/>
        <v>-12202.348157421837</v>
      </c>
      <c r="S122" s="61">
        <f ca="1"/>
        <v>-12202.348157421837</v>
      </c>
      <c r="T122" s="62" cm="1">
        <f t="array" aca="1" ref="T122" ca="1">IF(OR(N122:R122+D122:H122&lt;-0.01),1,0)</f>
        <v>0</v>
      </c>
    </row>
    <row r="123" spans="1:20" outlineLevel="1" x14ac:dyDescent="0.2">
      <c r="A123" s="47"/>
      <c r="B123" s="47" t="str">
        <f>'SAM and Preps'!B124</f>
        <v>cjewl</v>
      </c>
      <c r="C123" s="47" t="str">
        <f>VLOOKUP(B123,Notes!$A$12:$B$206,2,0)</f>
        <v>Jewellery</v>
      </c>
      <c r="D123" s="57">
        <f>Q1Impacts!C124</f>
        <v>5719.0421563099062</v>
      </c>
      <c r="E123" s="57">
        <f>Q1Impacts!D124</f>
        <v>0</v>
      </c>
      <c r="F123" s="57">
        <f>Q1Impacts!E124</f>
        <v>0</v>
      </c>
      <c r="G123" s="57">
        <f>Q1Impacts!F124</f>
        <v>8163.3739676706236</v>
      </c>
      <c r="H123" s="57">
        <f t="shared" si="8"/>
        <v>13882.416123980529</v>
      </c>
      <c r="I123" s="58">
        <f ca="1">VLOOKUP($B123,Q2BaseShocks!BaseShockQ2_LR,MATCH(I$4,Q2BaseShocks!BaseShockQ2_CH,0),0)*I$183</f>
        <v>-37.5</v>
      </c>
      <c r="J123" s="58">
        <f ca="1">VLOOKUP($B123,Q2BaseShocks!BaseShockQ2_LR,MATCH(J$4,Q2BaseShocks!BaseShockQ2_CH,0),0)*J$183</f>
        <v>0</v>
      </c>
      <c r="K123" s="58">
        <f ca="1">VLOOKUP($B123,Q2BaseShocks!BaseShockQ2_LR,MATCH(K$4,Q2BaseShocks!BaseShockQ2_CH,0),0)*K$183</f>
        <v>-37.5</v>
      </c>
      <c r="L123" s="58">
        <f ca="1">VLOOKUP($B123,Q2BaseShocks!BaseShockQ2_LR,MATCH(L$4,Q2BaseShocks!BaseShockQ2_CH,0),0)*L$183</f>
        <v>-37.5</v>
      </c>
      <c r="M123" s="58">
        <f ca="1"/>
        <v>-37.489609848756452</v>
      </c>
      <c r="N123" s="64">
        <f ca="1"/>
        <v>-2144.6408086162146</v>
      </c>
      <c r="O123" s="64">
        <f ca="1"/>
        <v>0</v>
      </c>
      <c r="P123" s="64">
        <f ca="1"/>
        <v>0</v>
      </c>
      <c r="Q123" s="64">
        <f ca="1"/>
        <v>-3061.2652378764838</v>
      </c>
      <c r="R123" s="60">
        <f t="shared" ca="1" si="7"/>
        <v>-5205.9060464926988</v>
      </c>
      <c r="S123" s="61">
        <f ca="1"/>
        <v>-5205.9060464926988</v>
      </c>
      <c r="T123" s="62" cm="1">
        <f t="array" aca="1" ref="T123" ca="1">IF(OR(N123:R123+D123:H123&lt;-0.01),1,0)</f>
        <v>0</v>
      </c>
    </row>
    <row r="124" spans="1:20" outlineLevel="1" x14ac:dyDescent="0.2">
      <c r="A124" s="47"/>
      <c r="B124" s="47" t="str">
        <f>'SAM and Preps'!B125</f>
        <v>comnf</v>
      </c>
      <c r="C124" s="47" t="str">
        <f>VLOOKUP(B124,Notes!$A$12:$B$206,2,0)</f>
        <v>Manufactured products n.e.c.</v>
      </c>
      <c r="D124" s="57">
        <f>Q1Impacts!C125</f>
        <v>12002.119578337752</v>
      </c>
      <c r="E124" s="57">
        <f>Q1Impacts!D125</f>
        <v>0</v>
      </c>
      <c r="F124" s="57">
        <f>Q1Impacts!E125</f>
        <v>1508.6397911123329</v>
      </c>
      <c r="G124" s="57">
        <f>Q1Impacts!F125</f>
        <v>4507.7562150015538</v>
      </c>
      <c r="H124" s="57">
        <f t="shared" si="8"/>
        <v>18018.515584451638</v>
      </c>
      <c r="I124" s="58">
        <f ca="1">VLOOKUP($B124,Q2BaseShocks!BaseShockQ2_LR,MATCH(I$4,Q2BaseShocks!BaseShockQ2_CH,0),0)*I$183</f>
        <v>-37.5</v>
      </c>
      <c r="J124" s="58">
        <f ca="1">VLOOKUP($B124,Q2BaseShocks!BaseShockQ2_LR,MATCH(J$4,Q2BaseShocks!BaseShockQ2_CH,0),0)*J$183</f>
        <v>0</v>
      </c>
      <c r="K124" s="58">
        <f ca="1">VLOOKUP($B124,Q2BaseShocks!BaseShockQ2_LR,MATCH(K$4,Q2BaseShocks!BaseShockQ2_CH,0),0)*K$183</f>
        <v>-37.5</v>
      </c>
      <c r="L124" s="58">
        <f ca="1">VLOOKUP($B124,Q2BaseShocks!BaseShockQ2_LR,MATCH(L$4,Q2BaseShocks!BaseShockQ2_CH,0),0)*L$183</f>
        <v>-37.5</v>
      </c>
      <c r="M124" s="58">
        <f ca="1"/>
        <v>-35.835108463561049</v>
      </c>
      <c r="N124" s="64">
        <f ca="1"/>
        <v>-4500.7948418766573</v>
      </c>
      <c r="O124" s="64">
        <f ca="1"/>
        <v>0</v>
      </c>
      <c r="P124" s="64">
        <f ca="1"/>
        <v>-565.7399216671248</v>
      </c>
      <c r="Q124" s="64">
        <f ca="1"/>
        <v>-1690.4085806255825</v>
      </c>
      <c r="R124" s="60">
        <f t="shared" ca="1" si="7"/>
        <v>-6756.9433441693645</v>
      </c>
      <c r="S124" s="61">
        <f ca="1"/>
        <v>-6756.9433441693645</v>
      </c>
      <c r="T124" s="62" cm="1">
        <f t="array" aca="1" ref="T124" ca="1">IF(OR(N124:R124+D124:H124&lt;-0.01),1,0)</f>
        <v>0</v>
      </c>
    </row>
    <row r="125" spans="1:20" outlineLevel="1" x14ac:dyDescent="0.2">
      <c r="A125" s="47"/>
      <c r="B125" s="47" t="str">
        <f>'SAM and Preps'!B126</f>
        <v>cwast</v>
      </c>
      <c r="C125" s="47" t="str">
        <f>VLOOKUP(B125,Notes!$A$12:$B$206,2,0)</f>
        <v>Wastes, scraps</v>
      </c>
      <c r="D125" s="57">
        <f>Q1Impacts!C126</f>
        <v>160.09341831515374</v>
      </c>
      <c r="E125" s="57">
        <f>Q1Impacts!D126</f>
        <v>0</v>
      </c>
      <c r="F125" s="57">
        <f>Q1Impacts!E126</f>
        <v>0</v>
      </c>
      <c r="G125" s="57">
        <f>Q1Impacts!F126</f>
        <v>7612.6317653539836</v>
      </c>
      <c r="H125" s="57">
        <f t="shared" si="8"/>
        <v>7772.7251836691376</v>
      </c>
      <c r="I125" s="58">
        <f ca="1">VLOOKUP($B125,Q2BaseShocks!BaseShockQ2_LR,MATCH(I$4,Q2BaseShocks!BaseShockQ2_CH,0),0)*I$183</f>
        <v>-37.5</v>
      </c>
      <c r="J125" s="58">
        <f ca="1">VLOOKUP($B125,Q2BaseShocks!BaseShockQ2_LR,MATCH(J$4,Q2BaseShocks!BaseShockQ2_CH,0),0)*J$183</f>
        <v>0</v>
      </c>
      <c r="K125" s="58">
        <f ca="1">VLOOKUP($B125,Q2BaseShocks!BaseShockQ2_LR,MATCH(K$4,Q2BaseShocks!BaseShockQ2_CH,0),0)*K$183</f>
        <v>-37.5</v>
      </c>
      <c r="L125" s="58">
        <f ca="1">VLOOKUP($B125,Q2BaseShocks!BaseShockQ2_LR,MATCH(L$4,Q2BaseShocks!BaseShockQ2_CH,0),0)*L$183</f>
        <v>-37.5</v>
      </c>
      <c r="M125" s="58">
        <f ca="1"/>
        <v>-38.017301464259951</v>
      </c>
      <c r="N125" s="64">
        <f ca="1"/>
        <v>-60.035031868182656</v>
      </c>
      <c r="O125" s="64">
        <f ca="1"/>
        <v>0</v>
      </c>
      <c r="P125" s="64">
        <f ca="1"/>
        <v>0</v>
      </c>
      <c r="Q125" s="64">
        <f ca="1"/>
        <v>-2854.7369120077437</v>
      </c>
      <c r="R125" s="60">
        <f t="shared" ca="1" si="7"/>
        <v>-2914.7719438759264</v>
      </c>
      <c r="S125" s="61">
        <f ca="1"/>
        <v>-2914.7719438759264</v>
      </c>
      <c r="T125" s="62" cm="1">
        <f t="array" aca="1" ref="T125" ca="1">IF(OR(N125:R125+D125:H125&lt;-0.01),1,0)</f>
        <v>0</v>
      </c>
    </row>
    <row r="126" spans="1:20" outlineLevel="1" x14ac:dyDescent="0.2">
      <c r="A126" s="47"/>
      <c r="B126" s="47" t="str">
        <f>'SAM and Preps'!B127</f>
        <v>cirst</v>
      </c>
      <c r="C126" s="47" t="str">
        <f>VLOOKUP(B126,Notes!$A$12:$B$206,2,0)</f>
        <v>Iron, steel products</v>
      </c>
      <c r="D126" s="57">
        <f>Q1Impacts!C127</f>
        <v>0</v>
      </c>
      <c r="E126" s="57">
        <f>Q1Impacts!D127</f>
        <v>0</v>
      </c>
      <c r="F126" s="57">
        <f>Q1Impacts!E127</f>
        <v>0</v>
      </c>
      <c r="G126" s="57">
        <f>Q1Impacts!F127</f>
        <v>104266.22068489504</v>
      </c>
      <c r="H126" s="57">
        <f t="shared" si="8"/>
        <v>104266.22068489504</v>
      </c>
      <c r="I126" s="58">
        <f ca="1">VLOOKUP($B126,Q2BaseShocks!BaseShockQ2_LR,MATCH(I$4,Q2BaseShocks!BaseShockQ2_CH,0),0)*I$183</f>
        <v>-37.5</v>
      </c>
      <c r="J126" s="58">
        <f ca="1">VLOOKUP($B126,Q2BaseShocks!BaseShockQ2_LR,MATCH(J$4,Q2BaseShocks!BaseShockQ2_CH,0),0)*J$183</f>
        <v>0</v>
      </c>
      <c r="K126" s="58">
        <f ca="1">VLOOKUP($B126,Q2BaseShocks!BaseShockQ2_LR,MATCH(K$4,Q2BaseShocks!BaseShockQ2_CH,0),0)*K$183</f>
        <v>-37.5</v>
      </c>
      <c r="L126" s="58">
        <f ca="1">VLOOKUP($B126,Q2BaseShocks!BaseShockQ2_LR,MATCH(L$4,Q2BaseShocks!BaseShockQ2_CH,0),0)*L$183</f>
        <v>-37.5</v>
      </c>
      <c r="M126" s="58">
        <f ca="1"/>
        <v>-37.042390257437731</v>
      </c>
      <c r="N126" s="64">
        <f ca="1"/>
        <v>0</v>
      </c>
      <c r="O126" s="64">
        <f ca="1"/>
        <v>0</v>
      </c>
      <c r="P126" s="64">
        <f ca="1"/>
        <v>0</v>
      </c>
      <c r="Q126" s="64">
        <f ca="1"/>
        <v>-39099.83275683564</v>
      </c>
      <c r="R126" s="60">
        <f t="shared" ca="1" si="7"/>
        <v>-39099.83275683564</v>
      </c>
      <c r="S126" s="61">
        <f ca="1"/>
        <v>-39099.83275683564</v>
      </c>
      <c r="T126" s="62" cm="1">
        <f t="array" aca="1" ref="T126" ca="1">IF(OR(N126:R126+D126:H126&lt;-0.01),1,0)</f>
        <v>0</v>
      </c>
    </row>
    <row r="127" spans="1:20" outlineLevel="1" x14ac:dyDescent="0.2">
      <c r="A127" s="47"/>
      <c r="B127" s="47" t="str">
        <f>'SAM and Preps'!B128</f>
        <v>cnfme</v>
      </c>
      <c r="C127" s="47" t="str">
        <f>VLOOKUP(B127,Notes!$A$12:$B$206,2,0)</f>
        <v>Non-ferrous metals</v>
      </c>
      <c r="D127" s="57">
        <f>Q1Impacts!C128</f>
        <v>0</v>
      </c>
      <c r="E127" s="57">
        <f>Q1Impacts!D128</f>
        <v>0</v>
      </c>
      <c r="F127" s="57">
        <f>Q1Impacts!E128</f>
        <v>1616.2450215176889</v>
      </c>
      <c r="G127" s="57">
        <f>Q1Impacts!F128</f>
        <v>36047.031722453314</v>
      </c>
      <c r="H127" s="57">
        <f t="shared" si="8"/>
        <v>37663.276743971001</v>
      </c>
      <c r="I127" s="58">
        <f ca="1">VLOOKUP($B127,Q2BaseShocks!BaseShockQ2_LR,MATCH(I$4,Q2BaseShocks!BaseShockQ2_CH,0),0)*I$183</f>
        <v>-37.5</v>
      </c>
      <c r="J127" s="58">
        <f ca="1">VLOOKUP($B127,Q2BaseShocks!BaseShockQ2_LR,MATCH(J$4,Q2BaseShocks!BaseShockQ2_CH,0),0)*J$183</f>
        <v>0</v>
      </c>
      <c r="K127" s="58">
        <f ca="1">VLOOKUP($B127,Q2BaseShocks!BaseShockQ2_LR,MATCH(K$4,Q2BaseShocks!BaseShockQ2_CH,0),0)*K$183</f>
        <v>-37.5</v>
      </c>
      <c r="L127" s="58">
        <f ca="1">VLOOKUP($B127,Q2BaseShocks!BaseShockQ2_LR,MATCH(L$4,Q2BaseShocks!BaseShockQ2_CH,0),0)*L$183</f>
        <v>-37.5</v>
      </c>
      <c r="M127" s="58">
        <f ca="1"/>
        <v>-37.515915409435507</v>
      </c>
      <c r="N127" s="64">
        <f ca="1"/>
        <v>0</v>
      </c>
      <c r="O127" s="64">
        <f ca="1"/>
        <v>0</v>
      </c>
      <c r="P127" s="64">
        <f ca="1"/>
        <v>-606.09188306913336</v>
      </c>
      <c r="Q127" s="64">
        <f ca="1"/>
        <v>-13517.636895919994</v>
      </c>
      <c r="R127" s="60">
        <f t="shared" ca="1" si="7"/>
        <v>-14123.728778989127</v>
      </c>
      <c r="S127" s="61">
        <f ca="1"/>
        <v>-14123.728778989127</v>
      </c>
      <c r="T127" s="62" cm="1">
        <f t="array" aca="1" ref="T127" ca="1">IF(OR(N127:R127+D127:H127&lt;-0.01),1,0)</f>
        <v>0</v>
      </c>
    </row>
    <row r="128" spans="1:20" outlineLevel="1" x14ac:dyDescent="0.2">
      <c r="A128" s="47"/>
      <c r="B128" s="47" t="str">
        <f>'SAM and Preps'!B129</f>
        <v>cstrm</v>
      </c>
      <c r="C128" s="47" t="str">
        <f>VLOOKUP(B128,Notes!$A$12:$B$206,2,0)</f>
        <v>Structural metal products</v>
      </c>
      <c r="D128" s="57">
        <f>Q1Impacts!C129</f>
        <v>0</v>
      </c>
      <c r="E128" s="57">
        <f>Q1Impacts!D129</f>
        <v>0</v>
      </c>
      <c r="F128" s="57">
        <f>Q1Impacts!E129</f>
        <v>2231.1128999548528</v>
      </c>
      <c r="G128" s="57">
        <f>Q1Impacts!F129</f>
        <v>7458.1284729673316</v>
      </c>
      <c r="H128" s="57">
        <f t="shared" si="8"/>
        <v>9689.2413729221844</v>
      </c>
      <c r="I128" s="58">
        <f ca="1">VLOOKUP($B128,Q2BaseShocks!BaseShockQ2_LR,MATCH(I$4,Q2BaseShocks!BaseShockQ2_CH,0),0)*I$183</f>
        <v>-37.5</v>
      </c>
      <c r="J128" s="58">
        <f ca="1">VLOOKUP($B128,Q2BaseShocks!BaseShockQ2_LR,MATCH(J$4,Q2BaseShocks!BaseShockQ2_CH,0),0)*J$183</f>
        <v>0</v>
      </c>
      <c r="K128" s="58">
        <f ca="1">VLOOKUP($B128,Q2BaseShocks!BaseShockQ2_LR,MATCH(K$4,Q2BaseShocks!BaseShockQ2_CH,0),0)*K$183</f>
        <v>-37.5</v>
      </c>
      <c r="L128" s="58">
        <f ca="1">VLOOKUP($B128,Q2BaseShocks!BaseShockQ2_LR,MATCH(L$4,Q2BaseShocks!BaseShockQ2_CH,0),0)*L$183</f>
        <v>-37.5</v>
      </c>
      <c r="M128" s="58">
        <f ca="1"/>
        <v>-37.239210298067938</v>
      </c>
      <c r="N128" s="64">
        <f ca="1"/>
        <v>0</v>
      </c>
      <c r="O128" s="64">
        <f ca="1"/>
        <v>0</v>
      </c>
      <c r="P128" s="64">
        <f ca="1"/>
        <v>-836.66733748306979</v>
      </c>
      <c r="Q128" s="64">
        <f ca="1"/>
        <v>-2796.7981773627494</v>
      </c>
      <c r="R128" s="60">
        <f t="shared" ca="1" si="7"/>
        <v>-3633.4655148458191</v>
      </c>
      <c r="S128" s="61">
        <f ca="1"/>
        <v>-3633.4655148458191</v>
      </c>
      <c r="T128" s="62" cm="1">
        <f t="array" aca="1" ref="T128" ca="1">IF(OR(N128:R128+D128:H128&lt;-0.01),1,0)</f>
        <v>0</v>
      </c>
    </row>
    <row r="129" spans="1:20" outlineLevel="1" x14ac:dyDescent="0.2">
      <c r="A129" s="47"/>
      <c r="B129" s="47" t="str">
        <f>'SAM and Preps'!B130</f>
        <v>ctank</v>
      </c>
      <c r="C129" s="47" t="str">
        <f>VLOOKUP(B129,Notes!$A$12:$B$206,2,0)</f>
        <v>Tanks, reservoirs</v>
      </c>
      <c r="D129" s="57">
        <f>Q1Impacts!C130</f>
        <v>0</v>
      </c>
      <c r="E129" s="57">
        <f>Q1Impacts!D130</f>
        <v>0</v>
      </c>
      <c r="F129" s="57">
        <f>Q1Impacts!E130</f>
        <v>1163.2178214056119</v>
      </c>
      <c r="G129" s="57">
        <f>Q1Impacts!F130</f>
        <v>468.2004225145879</v>
      </c>
      <c r="H129" s="57">
        <f t="shared" si="8"/>
        <v>1631.4182439201998</v>
      </c>
      <c r="I129" s="58">
        <f ca="1">VLOOKUP($B129,Q2BaseShocks!BaseShockQ2_LR,MATCH(I$4,Q2BaseShocks!BaseShockQ2_CH,0),0)*I$183</f>
        <v>-37.5</v>
      </c>
      <c r="J129" s="58">
        <f ca="1">VLOOKUP($B129,Q2BaseShocks!BaseShockQ2_LR,MATCH(J$4,Q2BaseShocks!BaseShockQ2_CH,0),0)*J$183</f>
        <v>0</v>
      </c>
      <c r="K129" s="58">
        <f ca="1">VLOOKUP($B129,Q2BaseShocks!BaseShockQ2_LR,MATCH(K$4,Q2BaseShocks!BaseShockQ2_CH,0),0)*K$183</f>
        <v>-37.5</v>
      </c>
      <c r="L129" s="58">
        <f ca="1">VLOOKUP($B129,Q2BaseShocks!BaseShockQ2_LR,MATCH(L$4,Q2BaseShocks!BaseShockQ2_CH,0),0)*L$183</f>
        <v>-37.5</v>
      </c>
      <c r="M129" s="58">
        <f ca="1"/>
        <v>-34.563000825368526</v>
      </c>
      <c r="N129" s="64">
        <f ca="1"/>
        <v>0</v>
      </c>
      <c r="O129" s="64">
        <f ca="1"/>
        <v>0</v>
      </c>
      <c r="P129" s="64">
        <f ca="1"/>
        <v>-436.20668302710442</v>
      </c>
      <c r="Q129" s="64">
        <f ca="1"/>
        <v>-175.57515844297046</v>
      </c>
      <c r="R129" s="60">
        <f t="shared" ca="1" si="7"/>
        <v>-611.78184147007482</v>
      </c>
      <c r="S129" s="61">
        <f ca="1"/>
        <v>-611.78184147007482</v>
      </c>
      <c r="T129" s="62" cm="1">
        <f t="array" aca="1" ref="T129" ca="1">IF(OR(N129:R129+D129:H129&lt;-0.01),1,0)</f>
        <v>0</v>
      </c>
    </row>
    <row r="130" spans="1:20" outlineLevel="1" x14ac:dyDescent="0.2">
      <c r="A130" s="47"/>
      <c r="B130" s="47" t="str">
        <f>'SAM and Preps'!B131</f>
        <v>cofbm</v>
      </c>
      <c r="C130" s="47" t="str">
        <f>VLOOKUP(B130,Notes!$A$12:$B$206,2,0)</f>
        <v xml:space="preserve">Other fabricated metal </v>
      </c>
      <c r="D130" s="57">
        <f>Q1Impacts!C131</f>
        <v>5154.6380363886938</v>
      </c>
      <c r="E130" s="57">
        <f>Q1Impacts!D131</f>
        <v>0</v>
      </c>
      <c r="F130" s="57">
        <f>Q1Impacts!E131</f>
        <v>74.735805087617678</v>
      </c>
      <c r="G130" s="57">
        <f>Q1Impacts!F131</f>
        <v>12807.346617913918</v>
      </c>
      <c r="H130" s="57">
        <f t="shared" si="8"/>
        <v>18036.720459390228</v>
      </c>
      <c r="I130" s="58">
        <f ca="1">VLOOKUP($B130,Q2BaseShocks!BaseShockQ2_LR,MATCH(I$4,Q2BaseShocks!BaseShockQ2_CH,0),0)*I$183</f>
        <v>-37.5</v>
      </c>
      <c r="J130" s="58">
        <f ca="1">VLOOKUP($B130,Q2BaseShocks!BaseShockQ2_LR,MATCH(J$4,Q2BaseShocks!BaseShockQ2_CH,0),0)*J$183</f>
        <v>0</v>
      </c>
      <c r="K130" s="58">
        <f ca="1">VLOOKUP($B130,Q2BaseShocks!BaseShockQ2_LR,MATCH(K$4,Q2BaseShocks!BaseShockQ2_CH,0),0)*K$183</f>
        <v>-37.5</v>
      </c>
      <c r="L130" s="58">
        <f ca="1">VLOOKUP($B130,Q2BaseShocks!BaseShockQ2_LR,MATCH(L$4,Q2BaseShocks!BaseShockQ2_CH,0),0)*L$183</f>
        <v>-37.5</v>
      </c>
      <c r="M130" s="58">
        <f ca="1"/>
        <v>-37.529812968234175</v>
      </c>
      <c r="N130" s="64">
        <f ca="1"/>
        <v>-1932.9892636457603</v>
      </c>
      <c r="O130" s="64">
        <f ca="1"/>
        <v>0</v>
      </c>
      <c r="P130" s="64">
        <f ca="1"/>
        <v>-28.025926907856629</v>
      </c>
      <c r="Q130" s="64">
        <f ca="1"/>
        <v>-4802.7549817177187</v>
      </c>
      <c r="R130" s="60">
        <f t="shared" ca="1" si="7"/>
        <v>-6763.7701722713355</v>
      </c>
      <c r="S130" s="61">
        <f ca="1"/>
        <v>-6763.7701722713355</v>
      </c>
      <c r="T130" s="62" cm="1">
        <f t="array" aca="1" ref="T130" ca="1">IF(OR(N130:R130+D130:H130&lt;-0.01),1,0)</f>
        <v>0</v>
      </c>
    </row>
    <row r="131" spans="1:20" outlineLevel="1" x14ac:dyDescent="0.2">
      <c r="A131" s="47"/>
      <c r="B131" s="47" t="str">
        <f>'SAM and Preps'!B132</f>
        <v>cengt</v>
      </c>
      <c r="C131" s="47" t="str">
        <f>VLOOKUP(B131,Notes!$A$12:$B$206,2,0)</f>
        <v>Engines, turbines</v>
      </c>
      <c r="D131" s="57">
        <f>Q1Impacts!C132</f>
        <v>0</v>
      </c>
      <c r="E131" s="57">
        <f>Q1Impacts!D132</f>
        <v>0</v>
      </c>
      <c r="F131" s="57">
        <f>Q1Impacts!E132</f>
        <v>19021.258725817421</v>
      </c>
      <c r="G131" s="57">
        <f>Q1Impacts!F132</f>
        <v>9450.8778594501418</v>
      </c>
      <c r="H131" s="57">
        <f t="shared" si="8"/>
        <v>28472.136585267563</v>
      </c>
      <c r="I131" s="58">
        <f ca="1">VLOOKUP($B131,Q2BaseShocks!BaseShockQ2_LR,MATCH(I$4,Q2BaseShocks!BaseShockQ2_CH,0),0)*I$183</f>
        <v>-37.5</v>
      </c>
      <c r="J131" s="58">
        <f ca="1">VLOOKUP($B131,Q2BaseShocks!BaseShockQ2_LR,MATCH(J$4,Q2BaseShocks!BaseShockQ2_CH,0),0)*J$183</f>
        <v>0</v>
      </c>
      <c r="K131" s="58">
        <f ca="1">VLOOKUP($B131,Q2BaseShocks!BaseShockQ2_LR,MATCH(K$4,Q2BaseShocks!BaseShockQ2_CH,0),0)*K$183</f>
        <v>-37.5</v>
      </c>
      <c r="L131" s="58">
        <f ca="1">VLOOKUP($B131,Q2BaseShocks!BaseShockQ2_LR,MATCH(L$4,Q2BaseShocks!BaseShockQ2_CH,0),0)*L$183</f>
        <v>-37.5</v>
      </c>
      <c r="M131" s="58">
        <f ca="1"/>
        <v>-50.351764872389573</v>
      </c>
      <c r="N131" s="64">
        <f ca="1"/>
        <v>0</v>
      </c>
      <c r="O131" s="64">
        <f ca="1"/>
        <v>0</v>
      </c>
      <c r="P131" s="64">
        <f ca="1"/>
        <v>-7132.9720221815332</v>
      </c>
      <c r="Q131" s="64">
        <f ca="1"/>
        <v>-3544.0791972938032</v>
      </c>
      <c r="R131" s="60">
        <f t="shared" ca="1" si="7"/>
        <v>-10677.051219475336</v>
      </c>
      <c r="S131" s="61">
        <f ca="1"/>
        <v>-10677.051219475336</v>
      </c>
      <c r="T131" s="62" cm="1">
        <f t="array" aca="1" ref="T131" ca="1">IF(OR(N131:R131+D131:H131&lt;-0.01),1,0)</f>
        <v>0</v>
      </c>
    </row>
    <row r="132" spans="1:20" outlineLevel="1" x14ac:dyDescent="0.2">
      <c r="A132" s="47"/>
      <c r="B132" s="47" t="str">
        <f>'SAM and Preps'!B133</f>
        <v>cpump</v>
      </c>
      <c r="C132" s="47" t="str">
        <f>VLOOKUP(B132,Notes!$A$12:$B$206,2,0)</f>
        <v>Pumps, compressors</v>
      </c>
      <c r="D132" s="57">
        <f>Q1Impacts!C133</f>
        <v>413.78358163040878</v>
      </c>
      <c r="E132" s="57">
        <f>Q1Impacts!D133</f>
        <v>0</v>
      </c>
      <c r="F132" s="57">
        <f>Q1Impacts!E133</f>
        <v>11847.009182061998</v>
      </c>
      <c r="G132" s="57">
        <f>Q1Impacts!F133</f>
        <v>4719.0899529487451</v>
      </c>
      <c r="H132" s="57">
        <f t="shared" si="8"/>
        <v>16979.88271664115</v>
      </c>
      <c r="I132" s="58">
        <f ca="1">VLOOKUP($B132,Q2BaseShocks!BaseShockQ2_LR,MATCH(I$4,Q2BaseShocks!BaseShockQ2_CH,0),0)*I$183</f>
        <v>-37.5</v>
      </c>
      <c r="J132" s="58">
        <f ca="1">VLOOKUP($B132,Q2BaseShocks!BaseShockQ2_LR,MATCH(J$4,Q2BaseShocks!BaseShockQ2_CH,0),0)*J$183</f>
        <v>0</v>
      </c>
      <c r="K132" s="58">
        <f ca="1">VLOOKUP($B132,Q2BaseShocks!BaseShockQ2_LR,MATCH(K$4,Q2BaseShocks!BaseShockQ2_CH,0),0)*K$183</f>
        <v>-37.5</v>
      </c>
      <c r="L132" s="58">
        <f ca="1">VLOOKUP($B132,Q2BaseShocks!BaseShockQ2_LR,MATCH(L$4,Q2BaseShocks!BaseShockQ2_CH,0),0)*L$183</f>
        <v>-37.5</v>
      </c>
      <c r="M132" s="58">
        <f ca="1"/>
        <v>-37.372691597558074</v>
      </c>
      <c r="N132" s="64">
        <f ca="1"/>
        <v>-155.16884311140331</v>
      </c>
      <c r="O132" s="64">
        <f ca="1"/>
        <v>0</v>
      </c>
      <c r="P132" s="64">
        <f ca="1"/>
        <v>-4442.6284432732491</v>
      </c>
      <c r="Q132" s="64">
        <f ca="1"/>
        <v>-1769.6587323557794</v>
      </c>
      <c r="R132" s="60">
        <f t="shared" ca="1" si="7"/>
        <v>-6367.4560187404322</v>
      </c>
      <c r="S132" s="61">
        <f ca="1"/>
        <v>-6367.4560187404322</v>
      </c>
      <c r="T132" s="62" cm="1">
        <f t="array" aca="1" ref="T132" ca="1">IF(OR(N132:R132+D132:H132&lt;-0.01),1,0)</f>
        <v>0</v>
      </c>
    </row>
    <row r="133" spans="1:20" outlineLevel="1" x14ac:dyDescent="0.2">
      <c r="A133" s="47"/>
      <c r="B133" s="47" t="str">
        <f>'SAM and Preps'!B134</f>
        <v>cgear</v>
      </c>
      <c r="C133" s="47" t="str">
        <f>VLOOKUP(B133,Notes!$A$12:$B$206,2,0)</f>
        <v>Bearings, gears</v>
      </c>
      <c r="D133" s="57">
        <f>Q1Impacts!C134</f>
        <v>0</v>
      </c>
      <c r="E133" s="57">
        <f>Q1Impacts!D134</f>
        <v>0</v>
      </c>
      <c r="F133" s="57">
        <f>Q1Impacts!E134</f>
        <v>2247.7351682334079</v>
      </c>
      <c r="G133" s="57">
        <f>Q1Impacts!F134</f>
        <v>5123.173527336091</v>
      </c>
      <c r="H133" s="57">
        <f t="shared" si="8"/>
        <v>7370.9086955694984</v>
      </c>
      <c r="I133" s="58">
        <f ca="1">VLOOKUP($B133,Q2BaseShocks!BaseShockQ2_LR,MATCH(I$4,Q2BaseShocks!BaseShockQ2_CH,0),0)*I$183</f>
        <v>-37.5</v>
      </c>
      <c r="J133" s="58">
        <f ca="1">VLOOKUP($B133,Q2BaseShocks!BaseShockQ2_LR,MATCH(J$4,Q2BaseShocks!BaseShockQ2_CH,0),0)*J$183</f>
        <v>0</v>
      </c>
      <c r="K133" s="58">
        <f ca="1">VLOOKUP($B133,Q2BaseShocks!BaseShockQ2_LR,MATCH(K$4,Q2BaseShocks!BaseShockQ2_CH,0),0)*K$183</f>
        <v>-37.5</v>
      </c>
      <c r="L133" s="58">
        <f ca="1">VLOOKUP($B133,Q2BaseShocks!BaseShockQ2_LR,MATCH(L$4,Q2BaseShocks!BaseShockQ2_CH,0),0)*L$183</f>
        <v>-37.5</v>
      </c>
      <c r="M133" s="58">
        <f ca="1"/>
        <v>-37.455710071152218</v>
      </c>
      <c r="N133" s="64">
        <f ca="1"/>
        <v>0</v>
      </c>
      <c r="O133" s="64">
        <f ca="1"/>
        <v>0</v>
      </c>
      <c r="P133" s="64">
        <f ca="1"/>
        <v>-842.9006880875279</v>
      </c>
      <c r="Q133" s="64">
        <f ca="1"/>
        <v>-1921.1900727510342</v>
      </c>
      <c r="R133" s="60">
        <f t="shared" ca="1" si="7"/>
        <v>-2764.0907608385623</v>
      </c>
      <c r="S133" s="61">
        <f ca="1"/>
        <v>-2764.0907608385623</v>
      </c>
      <c r="T133" s="62" cm="1">
        <f t="array" aca="1" ref="T133" ca="1">IF(OR(N133:R133+D133:H133&lt;-0.01),1,0)</f>
        <v>0</v>
      </c>
    </row>
    <row r="134" spans="1:20" outlineLevel="1" x14ac:dyDescent="0.2">
      <c r="A134" s="47"/>
      <c r="B134" s="47" t="str">
        <f>'SAM and Preps'!B135</f>
        <v>clift</v>
      </c>
      <c r="C134" s="47" t="str">
        <f>VLOOKUP(B134,Notes!$A$12:$B$206,2,0)</f>
        <v>Lifting equipment</v>
      </c>
      <c r="D134" s="57">
        <f>Q1Impacts!C135</f>
        <v>0</v>
      </c>
      <c r="E134" s="57">
        <f>Q1Impacts!D135</f>
        <v>0</v>
      </c>
      <c r="F134" s="57">
        <f>Q1Impacts!E135</f>
        <v>4016.5415568887265</v>
      </c>
      <c r="G134" s="57">
        <f>Q1Impacts!F135</f>
        <v>3272.8559682847963</v>
      </c>
      <c r="H134" s="57">
        <f t="shared" si="8"/>
        <v>7289.3975251735228</v>
      </c>
      <c r="I134" s="58">
        <f ca="1">VLOOKUP($B134,Q2BaseShocks!BaseShockQ2_LR,MATCH(I$4,Q2BaseShocks!BaseShockQ2_CH,0),0)*I$183</f>
        <v>-37.5</v>
      </c>
      <c r="J134" s="58">
        <f ca="1">VLOOKUP($B134,Q2BaseShocks!BaseShockQ2_LR,MATCH(J$4,Q2BaseShocks!BaseShockQ2_CH,0),0)*J$183</f>
        <v>0</v>
      </c>
      <c r="K134" s="58">
        <f ca="1">VLOOKUP($B134,Q2BaseShocks!BaseShockQ2_LR,MATCH(K$4,Q2BaseShocks!BaseShockQ2_CH,0),0)*K$183</f>
        <v>-37.5</v>
      </c>
      <c r="L134" s="58">
        <f ca="1">VLOOKUP($B134,Q2BaseShocks!BaseShockQ2_LR,MATCH(L$4,Q2BaseShocks!BaseShockQ2_CH,0),0)*L$183</f>
        <v>-37.5</v>
      </c>
      <c r="M134" s="58">
        <f ca="1"/>
        <v>-36.498752802554563</v>
      </c>
      <c r="N134" s="64">
        <f ca="1"/>
        <v>0</v>
      </c>
      <c r="O134" s="64">
        <f ca="1"/>
        <v>0</v>
      </c>
      <c r="P134" s="64">
        <f ca="1"/>
        <v>-1506.2030838332726</v>
      </c>
      <c r="Q134" s="64">
        <f ca="1"/>
        <v>-1227.3209881067987</v>
      </c>
      <c r="R134" s="60">
        <f t="shared" ca="1" si="7"/>
        <v>-2733.5240719400713</v>
      </c>
      <c r="S134" s="61">
        <f ca="1"/>
        <v>-2733.5240719400713</v>
      </c>
      <c r="T134" s="62" cm="1">
        <f t="array" aca="1" ref="T134" ca="1">IF(OR(N134:R134+D134:H134&lt;-0.01),1,0)</f>
        <v>0</v>
      </c>
    </row>
    <row r="135" spans="1:20" outlineLevel="1" x14ac:dyDescent="0.2">
      <c r="A135" s="47"/>
      <c r="B135" s="47" t="str">
        <f>'SAM and Preps'!B136</f>
        <v>cgenm</v>
      </c>
      <c r="C135" s="47" t="str">
        <f>VLOOKUP(B135,Notes!$A$12:$B$206,2,0)</f>
        <v>General machinery</v>
      </c>
      <c r="D135" s="57">
        <f>Q1Impacts!C136</f>
        <v>414.87231771558015</v>
      </c>
      <c r="E135" s="57">
        <f>Q1Impacts!D136</f>
        <v>0</v>
      </c>
      <c r="F135" s="57">
        <f>Q1Impacts!E136</f>
        <v>12977.688294371559</v>
      </c>
      <c r="G135" s="57">
        <f>Q1Impacts!F136</f>
        <v>17737.823473910456</v>
      </c>
      <c r="H135" s="57">
        <f t="shared" ref="H135:H166" si="9">SUM(D135:G135)</f>
        <v>31130.384085997597</v>
      </c>
      <c r="I135" s="58">
        <f ca="1">VLOOKUP($B135,Q2BaseShocks!BaseShockQ2_LR,MATCH(I$4,Q2BaseShocks!BaseShockQ2_CH,0),0)*I$183</f>
        <v>-37.5</v>
      </c>
      <c r="J135" s="58">
        <f ca="1">VLOOKUP($B135,Q2BaseShocks!BaseShockQ2_LR,MATCH(J$4,Q2BaseShocks!BaseShockQ2_CH,0),0)*J$183</f>
        <v>0</v>
      </c>
      <c r="K135" s="58">
        <f ca="1">VLOOKUP($B135,Q2BaseShocks!BaseShockQ2_LR,MATCH(K$4,Q2BaseShocks!BaseShockQ2_CH,0),0)*K$183</f>
        <v>-37.5</v>
      </c>
      <c r="L135" s="58">
        <f ca="1">VLOOKUP($B135,Q2BaseShocks!BaseShockQ2_LR,MATCH(L$4,Q2BaseShocks!BaseShockQ2_CH,0),0)*L$183</f>
        <v>-37.5</v>
      </c>
      <c r="M135" s="58">
        <f ca="1"/>
        <v>-37.484302619913365</v>
      </c>
      <c r="N135" s="64">
        <f ca="1"/>
        <v>-155.57711914334254</v>
      </c>
      <c r="O135" s="64">
        <f ca="1"/>
        <v>0</v>
      </c>
      <c r="P135" s="64">
        <f ca="1"/>
        <v>-4866.6331103893344</v>
      </c>
      <c r="Q135" s="64">
        <f ca="1"/>
        <v>-6651.6838027164213</v>
      </c>
      <c r="R135" s="60">
        <f t="shared" ref="R135:R179" ca="1" si="10">SUM(N135:Q135)</f>
        <v>-11673.894032249098</v>
      </c>
      <c r="S135" s="61">
        <f ca="1"/>
        <v>-11673.894032249098</v>
      </c>
      <c r="T135" s="62" cm="1">
        <f t="array" aca="1" ref="T135" ca="1">IF(OR(N135:R135+D135:H135&lt;-0.01),1,0)</f>
        <v>0</v>
      </c>
    </row>
    <row r="136" spans="1:20" outlineLevel="1" x14ac:dyDescent="0.2">
      <c r="A136" s="47"/>
      <c r="B136" s="47" t="str">
        <f>'SAM and Preps'!B137</f>
        <v>cspcm</v>
      </c>
      <c r="C136" s="47" t="str">
        <f>VLOOKUP(B136,Notes!$A$12:$B$206,2,0)</f>
        <v>Special machinery</v>
      </c>
      <c r="D136" s="57">
        <f>Q1Impacts!C137</f>
        <v>1009.9321729421947</v>
      </c>
      <c r="E136" s="57">
        <f>Q1Impacts!D137</f>
        <v>0</v>
      </c>
      <c r="F136" s="57">
        <f>Q1Impacts!E137</f>
        <v>84311.532812867707</v>
      </c>
      <c r="G136" s="57">
        <f>Q1Impacts!F137</f>
        <v>8721.3091634990196</v>
      </c>
      <c r="H136" s="57">
        <f t="shared" si="9"/>
        <v>94042.774149308912</v>
      </c>
      <c r="I136" s="58">
        <f ca="1">VLOOKUP($B136,Q2BaseShocks!BaseShockQ2_LR,MATCH(I$4,Q2BaseShocks!BaseShockQ2_CH,0),0)*I$183</f>
        <v>-37.5</v>
      </c>
      <c r="J136" s="58">
        <f ca="1">VLOOKUP($B136,Q2BaseShocks!BaseShockQ2_LR,MATCH(J$4,Q2BaseShocks!BaseShockQ2_CH,0),0)*J$183</f>
        <v>0</v>
      </c>
      <c r="K136" s="58">
        <f ca="1">VLOOKUP($B136,Q2BaseShocks!BaseShockQ2_LR,MATCH(K$4,Q2BaseShocks!BaseShockQ2_CH,0),0)*K$183</f>
        <v>-37.5</v>
      </c>
      <c r="L136" s="58">
        <f ca="1">VLOOKUP($B136,Q2BaseShocks!BaseShockQ2_LR,MATCH(L$4,Q2BaseShocks!BaseShockQ2_CH,0),0)*L$183</f>
        <v>-37.5</v>
      </c>
      <c r="M136" s="58">
        <f ca="1"/>
        <v>-37.495554939780597</v>
      </c>
      <c r="N136" s="64">
        <f ca="1"/>
        <v>-378.72456485332305</v>
      </c>
      <c r="O136" s="64">
        <f ca="1"/>
        <v>0</v>
      </c>
      <c r="P136" s="64">
        <f ca="1"/>
        <v>-31616.824804825388</v>
      </c>
      <c r="Q136" s="64">
        <f ca="1"/>
        <v>-3270.4909363121324</v>
      </c>
      <c r="R136" s="60">
        <f t="shared" ca="1" si="10"/>
        <v>-35266.040305990842</v>
      </c>
      <c r="S136" s="61">
        <f ca="1"/>
        <v>-35266.040305990842</v>
      </c>
      <c r="T136" s="62" cm="1">
        <f t="array" aca="1" ref="T136" ca="1">IF(OR(N136:R136+D136:H136&lt;-0.01),1,0)</f>
        <v>0</v>
      </c>
    </row>
    <row r="137" spans="1:20" outlineLevel="1" x14ac:dyDescent="0.2">
      <c r="A137" s="47"/>
      <c r="B137" s="47" t="str">
        <f>'SAM and Preps'!B138</f>
        <v>cdoma</v>
      </c>
      <c r="C137" s="47" t="str">
        <f>VLOOKUP(B137,Notes!$A$12:$B$206,2,0)</f>
        <v>Domestic appliances</v>
      </c>
      <c r="D137" s="57">
        <f>Q1Impacts!C138</f>
        <v>10589.371254685149</v>
      </c>
      <c r="E137" s="57">
        <f>Q1Impacts!D138</f>
        <v>0</v>
      </c>
      <c r="F137" s="57">
        <f>Q1Impacts!E138</f>
        <v>4839.784617481343</v>
      </c>
      <c r="G137" s="57">
        <f>Q1Impacts!F138</f>
        <v>1655.1988442479969</v>
      </c>
      <c r="H137" s="57">
        <f t="shared" si="9"/>
        <v>17084.354716414487</v>
      </c>
      <c r="I137" s="58">
        <f ca="1">VLOOKUP($B137,Q2BaseShocks!BaseShockQ2_LR,MATCH(I$4,Q2BaseShocks!BaseShockQ2_CH,0),0)*I$183</f>
        <v>-37.5</v>
      </c>
      <c r="J137" s="58">
        <f ca="1">VLOOKUP($B137,Q2BaseShocks!BaseShockQ2_LR,MATCH(J$4,Q2BaseShocks!BaseShockQ2_CH,0),0)*J$183</f>
        <v>0</v>
      </c>
      <c r="K137" s="58">
        <f ca="1">VLOOKUP($B137,Q2BaseShocks!BaseShockQ2_LR,MATCH(K$4,Q2BaseShocks!BaseShockQ2_CH,0),0)*K$183</f>
        <v>-37.5</v>
      </c>
      <c r="L137" s="58">
        <f ca="1">VLOOKUP($B137,Q2BaseShocks!BaseShockQ2_LR,MATCH(L$4,Q2BaseShocks!BaseShockQ2_CH,0),0)*L$183</f>
        <v>-37.5</v>
      </c>
      <c r="M137" s="58">
        <f ca="1"/>
        <v>-37.528903568093206</v>
      </c>
      <c r="N137" s="64">
        <f ca="1"/>
        <v>-3971.014220506931</v>
      </c>
      <c r="O137" s="64">
        <f ca="1"/>
        <v>0</v>
      </c>
      <c r="P137" s="64">
        <f ca="1"/>
        <v>-1814.9192315555038</v>
      </c>
      <c r="Q137" s="64">
        <f ca="1"/>
        <v>-620.69956659299885</v>
      </c>
      <c r="R137" s="60">
        <f t="shared" ca="1" si="10"/>
        <v>-6406.6330186554333</v>
      </c>
      <c r="S137" s="61">
        <f ca="1"/>
        <v>-6406.6330186554333</v>
      </c>
      <c r="T137" s="62" cm="1">
        <f t="array" aca="1" ref="T137" ca="1">IF(OR(N137:R137+D137:H137&lt;-0.01),1,0)</f>
        <v>0</v>
      </c>
    </row>
    <row r="138" spans="1:20" outlineLevel="1" x14ac:dyDescent="0.2">
      <c r="A138" s="47"/>
      <c r="B138" s="47" t="str">
        <f>'SAM and Preps'!B139</f>
        <v>coffm</v>
      </c>
      <c r="C138" s="47" t="str">
        <f>VLOOKUP(B138,Notes!$A$12:$B$206,2,0)</f>
        <v>Office machinery</v>
      </c>
      <c r="D138" s="57">
        <f>Q1Impacts!C139</f>
        <v>6319.2105696311792</v>
      </c>
      <c r="E138" s="57">
        <f>Q1Impacts!D139</f>
        <v>0</v>
      </c>
      <c r="F138" s="57">
        <f>Q1Impacts!E139</f>
        <v>35948.848584368432</v>
      </c>
      <c r="G138" s="57">
        <f>Q1Impacts!F139</f>
        <v>4728.0958290197859</v>
      </c>
      <c r="H138" s="57">
        <f t="shared" si="9"/>
        <v>46996.154983019398</v>
      </c>
      <c r="I138" s="58">
        <f ca="1">VLOOKUP($B138,Q2BaseShocks!BaseShockQ2_LR,MATCH(I$4,Q2BaseShocks!BaseShockQ2_CH,0),0)*I$183</f>
        <v>-37.5</v>
      </c>
      <c r="J138" s="58">
        <f ca="1">VLOOKUP($B138,Q2BaseShocks!BaseShockQ2_LR,MATCH(J$4,Q2BaseShocks!BaseShockQ2_CH,0),0)*J$183</f>
        <v>0</v>
      </c>
      <c r="K138" s="58">
        <f ca="1">VLOOKUP($B138,Q2BaseShocks!BaseShockQ2_LR,MATCH(K$4,Q2BaseShocks!BaseShockQ2_CH,0),0)*K$183</f>
        <v>-37.5</v>
      </c>
      <c r="L138" s="58">
        <f ca="1">VLOOKUP($B138,Q2BaseShocks!BaseShockQ2_LR,MATCH(L$4,Q2BaseShocks!BaseShockQ2_CH,0),0)*L$183</f>
        <v>-37.5</v>
      </c>
      <c r="M138" s="58">
        <f ca="1"/>
        <v>-55.044006785234131</v>
      </c>
      <c r="N138" s="64">
        <f ca="1"/>
        <v>-2369.7039636116924</v>
      </c>
      <c r="O138" s="64">
        <f ca="1"/>
        <v>0</v>
      </c>
      <c r="P138" s="64">
        <f ca="1"/>
        <v>-13480.818219138162</v>
      </c>
      <c r="Q138" s="64">
        <f ca="1"/>
        <v>-1773.0359358824198</v>
      </c>
      <c r="R138" s="60">
        <f t="shared" ca="1" si="10"/>
        <v>-17623.558118632274</v>
      </c>
      <c r="S138" s="61">
        <f ca="1"/>
        <v>-17623.558118632274</v>
      </c>
      <c r="T138" s="62" cm="1">
        <f t="array" aca="1" ref="T138" ca="1">IF(OR(N138:R138+D138:H138&lt;-0.01),1,0)</f>
        <v>0</v>
      </c>
    </row>
    <row r="139" spans="1:20" outlineLevel="1" x14ac:dyDescent="0.2">
      <c r="A139" s="47"/>
      <c r="B139" s="47" t="str">
        <f>'SAM and Preps'!B140</f>
        <v>celcm</v>
      </c>
      <c r="C139" s="47" t="str">
        <f>VLOOKUP(B139,Notes!$A$12:$B$206,2,0)</f>
        <v>Electrical machinery</v>
      </c>
      <c r="D139" s="57">
        <f>Q1Impacts!C140</f>
        <v>2507.99964971905</v>
      </c>
      <c r="E139" s="57">
        <f>Q1Impacts!D140</f>
        <v>0</v>
      </c>
      <c r="F139" s="57">
        <f>Q1Impacts!E140</f>
        <v>40438.311034789549</v>
      </c>
      <c r="G139" s="57">
        <f>Q1Impacts!F140</f>
        <v>15344.519778023594</v>
      </c>
      <c r="H139" s="57">
        <f t="shared" si="9"/>
        <v>58290.830462532191</v>
      </c>
      <c r="I139" s="58">
        <f ca="1">VLOOKUP($B139,Q2BaseShocks!BaseShockQ2_LR,MATCH(I$4,Q2BaseShocks!BaseShockQ2_CH,0),0)*I$183</f>
        <v>-37.5</v>
      </c>
      <c r="J139" s="58">
        <f ca="1">VLOOKUP($B139,Q2BaseShocks!BaseShockQ2_LR,MATCH(J$4,Q2BaseShocks!BaseShockQ2_CH,0),0)*J$183</f>
        <v>0</v>
      </c>
      <c r="K139" s="58">
        <f ca="1">VLOOKUP($B139,Q2BaseShocks!BaseShockQ2_LR,MATCH(K$4,Q2BaseShocks!BaseShockQ2_CH,0),0)*K$183</f>
        <v>-37.5</v>
      </c>
      <c r="L139" s="58">
        <f ca="1">VLOOKUP($B139,Q2BaseShocks!BaseShockQ2_LR,MATCH(L$4,Q2BaseShocks!BaseShockQ2_CH,0),0)*L$183</f>
        <v>-37.5</v>
      </c>
      <c r="M139" s="58">
        <f ca="1"/>
        <v>-37.328749470421556</v>
      </c>
      <c r="N139" s="64">
        <f ca="1"/>
        <v>-940.49986864464381</v>
      </c>
      <c r="O139" s="64">
        <f ca="1"/>
        <v>0</v>
      </c>
      <c r="P139" s="64">
        <f ca="1"/>
        <v>-15164.366638046082</v>
      </c>
      <c r="Q139" s="64">
        <f ca="1"/>
        <v>-5754.1949167588482</v>
      </c>
      <c r="R139" s="60">
        <f t="shared" ca="1" si="10"/>
        <v>-21859.061423449573</v>
      </c>
      <c r="S139" s="61">
        <f ca="1"/>
        <v>-21859.061423449573</v>
      </c>
      <c r="T139" s="62" cm="1">
        <f t="array" aca="1" ref="T139" ca="1">IF(OR(N139:R139+D139:H139&lt;-0.01),1,0)</f>
        <v>0</v>
      </c>
    </row>
    <row r="140" spans="1:20" outlineLevel="1" x14ac:dyDescent="0.2">
      <c r="A140" s="47"/>
      <c r="B140" s="47" t="str">
        <f>'SAM and Preps'!B141</f>
        <v>crdtv</v>
      </c>
      <c r="C140" s="47" t="str">
        <f>VLOOKUP(B140,Notes!$A$12:$B$206,2,0)</f>
        <v>Radio, television</v>
      </c>
      <c r="D140" s="57">
        <f>Q1Impacts!C141</f>
        <v>6450.2007804909799</v>
      </c>
      <c r="E140" s="57">
        <f>Q1Impacts!D141</f>
        <v>0</v>
      </c>
      <c r="F140" s="57">
        <f>Q1Impacts!E141</f>
        <v>2868.6351807442065</v>
      </c>
      <c r="G140" s="57">
        <f>Q1Impacts!F141</f>
        <v>5002.496826283701</v>
      </c>
      <c r="H140" s="57">
        <f t="shared" si="9"/>
        <v>14321.332787518888</v>
      </c>
      <c r="I140" s="58">
        <f ca="1">VLOOKUP($B140,Q2BaseShocks!BaseShockQ2_LR,MATCH(I$4,Q2BaseShocks!BaseShockQ2_CH,0),0)*I$183</f>
        <v>-37.5</v>
      </c>
      <c r="J140" s="58">
        <f ca="1">VLOOKUP($B140,Q2BaseShocks!BaseShockQ2_LR,MATCH(J$4,Q2BaseShocks!BaseShockQ2_CH,0),0)*J$183</f>
        <v>0</v>
      </c>
      <c r="K140" s="58">
        <f ca="1">VLOOKUP($B140,Q2BaseShocks!BaseShockQ2_LR,MATCH(K$4,Q2BaseShocks!BaseShockQ2_CH,0),0)*K$183</f>
        <v>-37.5</v>
      </c>
      <c r="L140" s="58">
        <f ca="1">VLOOKUP($B140,Q2BaseShocks!BaseShockQ2_LR,MATCH(L$4,Q2BaseShocks!BaseShockQ2_CH,0),0)*L$183</f>
        <v>-37.5</v>
      </c>
      <c r="M140" s="58">
        <f ca="1"/>
        <v>-37.509143578340698</v>
      </c>
      <c r="N140" s="64">
        <f ca="1"/>
        <v>-2418.8252926841174</v>
      </c>
      <c r="O140" s="64">
        <f ca="1"/>
        <v>0</v>
      </c>
      <c r="P140" s="64">
        <f ca="1"/>
        <v>-1075.7381927790775</v>
      </c>
      <c r="Q140" s="64">
        <f ca="1"/>
        <v>-1875.9363098563879</v>
      </c>
      <c r="R140" s="60">
        <f t="shared" ca="1" si="10"/>
        <v>-5370.4997953195825</v>
      </c>
      <c r="S140" s="61">
        <f ca="1"/>
        <v>-5370.4997953195825</v>
      </c>
      <c r="T140" s="62" cm="1">
        <f t="array" aca="1" ref="T140" ca="1">IF(OR(N140:R140+D140:H140&lt;-0.01),1,0)</f>
        <v>0</v>
      </c>
    </row>
    <row r="141" spans="1:20" outlineLevel="1" x14ac:dyDescent="0.2">
      <c r="A141" s="47"/>
      <c r="B141" s="47" t="str">
        <f>'SAM and Preps'!B142</f>
        <v>cmeda</v>
      </c>
      <c r="C141" s="47" t="str">
        <f>VLOOKUP(B141,Notes!$A$12:$B$206,2,0)</f>
        <v>Medical appliances</v>
      </c>
      <c r="D141" s="57">
        <f>Q1Impacts!C142</f>
        <v>9297.4290531848455</v>
      </c>
      <c r="E141" s="57">
        <f>Q1Impacts!D142</f>
        <v>0</v>
      </c>
      <c r="F141" s="57">
        <f>Q1Impacts!E142</f>
        <v>27846.151039941229</v>
      </c>
      <c r="G141" s="57">
        <f>Q1Impacts!F142</f>
        <v>4411.0683676072231</v>
      </c>
      <c r="H141" s="57">
        <f t="shared" si="9"/>
        <v>41554.648460733297</v>
      </c>
      <c r="I141" s="58">
        <f ca="1">VLOOKUP($B141,Q2BaseShocks!BaseShockQ2_LR,MATCH(I$4,Q2BaseShocks!BaseShockQ2_CH,0),0)*I$183</f>
        <v>20</v>
      </c>
      <c r="J141" s="58">
        <f ca="1">VLOOKUP($B141,Q2BaseShocks!BaseShockQ2_LR,MATCH(J$4,Q2BaseShocks!BaseShockQ2_CH,0),0)*J$183</f>
        <v>0</v>
      </c>
      <c r="K141" s="58">
        <f ca="1">VLOOKUP($B141,Q2BaseShocks!BaseShockQ2_LR,MATCH(K$4,Q2BaseShocks!BaseShockQ2_CH,0),0)*K$183</f>
        <v>-32.5</v>
      </c>
      <c r="L141" s="58">
        <f ca="1">VLOOKUP($B141,Q2BaseShocks!BaseShockQ2_LR,MATCH(L$4,Q2BaseShocks!BaseShockQ2_CH,0),0)*L$183</f>
        <v>-20</v>
      </c>
      <c r="M141" s="58">
        <f ca="1"/>
        <v>-19.348960387375492</v>
      </c>
      <c r="N141" s="64">
        <f ca="1"/>
        <v>1859.4858106369693</v>
      </c>
      <c r="O141" s="64">
        <f ca="1"/>
        <v>0</v>
      </c>
      <c r="P141" s="64">
        <f ca="1"/>
        <v>-9049.9990879808993</v>
      </c>
      <c r="Q141" s="64">
        <f ca="1"/>
        <v>-882.21367352144466</v>
      </c>
      <c r="R141" s="60">
        <f t="shared" ca="1" si="10"/>
        <v>-8072.7269508653744</v>
      </c>
      <c r="S141" s="61">
        <f ca="1"/>
        <v>-8072.7269508653744</v>
      </c>
      <c r="T141" s="62" cm="1">
        <f t="array" aca="1" ref="T141" ca="1">IF(OR(N141:R141+D141:H141&lt;-0.01),1,0)</f>
        <v>0</v>
      </c>
    </row>
    <row r="142" spans="1:20" outlineLevel="1" x14ac:dyDescent="0.2">
      <c r="A142" s="47"/>
      <c r="B142" s="47" t="str">
        <f>'SAM and Preps'!B143</f>
        <v>cmtvp</v>
      </c>
      <c r="C142" s="47" t="str">
        <f>VLOOKUP(B142,Notes!$A$12:$B$206,2,0)</f>
        <v xml:space="preserve">Motor vehicles, parts </v>
      </c>
      <c r="D142" s="57">
        <f>Q1Impacts!C143</f>
        <v>106563.48703761221</v>
      </c>
      <c r="E142" s="57">
        <f>Q1Impacts!D143</f>
        <v>0</v>
      </c>
      <c r="F142" s="57">
        <f>Q1Impacts!E143</f>
        <v>124203.3363528737</v>
      </c>
      <c r="G142" s="57">
        <f>Q1Impacts!F143</f>
        <v>68563.399786204929</v>
      </c>
      <c r="H142" s="57">
        <f t="shared" si="9"/>
        <v>299330.22317669081</v>
      </c>
      <c r="I142" s="58">
        <f ca="1">VLOOKUP($B142,Q2BaseShocks!BaseShockQ2_LR,MATCH(I$4,Q2BaseShocks!BaseShockQ2_CH,0),0)*I$183</f>
        <v>-37.5</v>
      </c>
      <c r="J142" s="58">
        <f ca="1">VLOOKUP($B142,Q2BaseShocks!BaseShockQ2_LR,MATCH(J$4,Q2BaseShocks!BaseShockQ2_CH,0),0)*J$183</f>
        <v>0</v>
      </c>
      <c r="K142" s="58">
        <f ca="1">VLOOKUP($B142,Q2BaseShocks!BaseShockQ2_LR,MATCH(K$4,Q2BaseShocks!BaseShockQ2_CH,0),0)*K$183</f>
        <v>-37.5</v>
      </c>
      <c r="L142" s="58">
        <f ca="1">VLOOKUP($B142,Q2BaseShocks!BaseShockQ2_LR,MATCH(L$4,Q2BaseShocks!BaseShockQ2_CH,0),0)*L$183</f>
        <v>-37.5</v>
      </c>
      <c r="M142" s="58">
        <f ca="1"/>
        <v>-37.080858082238542</v>
      </c>
      <c r="N142" s="64">
        <f ca="1"/>
        <v>-39961.307639104576</v>
      </c>
      <c r="O142" s="64">
        <f ca="1"/>
        <v>0</v>
      </c>
      <c r="P142" s="64">
        <f ca="1"/>
        <v>-46576.251132327634</v>
      </c>
      <c r="Q142" s="64">
        <f ca="1"/>
        <v>-25711.27491982685</v>
      </c>
      <c r="R142" s="60">
        <f t="shared" ca="1" si="10"/>
        <v>-112248.83369125906</v>
      </c>
      <c r="S142" s="61">
        <f ca="1"/>
        <v>-112248.83369125906</v>
      </c>
      <c r="T142" s="62" cm="1">
        <f t="array" aca="1" ref="T142" ca="1">IF(OR(N142:R142+D142:H142&lt;-0.01),1,0)</f>
        <v>0</v>
      </c>
    </row>
    <row r="143" spans="1:20" outlineLevel="1" x14ac:dyDescent="0.2">
      <c r="A143" s="47"/>
      <c r="B143" s="47" t="str">
        <f>'SAM and Preps'!B144</f>
        <v>cship</v>
      </c>
      <c r="C143" s="47" t="str">
        <f>VLOOKUP(B143,Notes!$A$12:$B$206,2,0)</f>
        <v>Ships and boats</v>
      </c>
      <c r="D143" s="57">
        <f>Q1Impacts!C144</f>
        <v>676.9574250292037</v>
      </c>
      <c r="E143" s="57">
        <f>Q1Impacts!D144</f>
        <v>0</v>
      </c>
      <c r="F143" s="57">
        <f>Q1Impacts!E144</f>
        <v>15583.999349475404</v>
      </c>
      <c r="G143" s="57">
        <f>Q1Impacts!F144</f>
        <v>3466.8395224016544</v>
      </c>
      <c r="H143" s="57">
        <f t="shared" si="9"/>
        <v>19727.796296906261</v>
      </c>
      <c r="I143" s="58">
        <f ca="1">VLOOKUP($B143,Q2BaseShocks!BaseShockQ2_LR,MATCH(I$4,Q2BaseShocks!BaseShockQ2_CH,0),0)*I$183</f>
        <v>-37.5</v>
      </c>
      <c r="J143" s="58">
        <f ca="1">VLOOKUP($B143,Q2BaseShocks!BaseShockQ2_LR,MATCH(J$4,Q2BaseShocks!BaseShockQ2_CH,0),0)*J$183</f>
        <v>0</v>
      </c>
      <c r="K143" s="58">
        <f ca="1">VLOOKUP($B143,Q2BaseShocks!BaseShockQ2_LR,MATCH(K$4,Q2BaseShocks!BaseShockQ2_CH,0),0)*K$183</f>
        <v>-37.5</v>
      </c>
      <c r="L143" s="58">
        <f ca="1">VLOOKUP($B143,Q2BaseShocks!BaseShockQ2_LR,MATCH(L$4,Q2BaseShocks!BaseShockQ2_CH,0),0)*L$183</f>
        <v>-37.5</v>
      </c>
      <c r="M143" s="58">
        <f ca="1"/>
        <v>-37.49964634974657</v>
      </c>
      <c r="N143" s="64">
        <f ca="1"/>
        <v>-253.85903438595139</v>
      </c>
      <c r="O143" s="64">
        <f ca="1"/>
        <v>0</v>
      </c>
      <c r="P143" s="64">
        <f ca="1"/>
        <v>-5843.9997560532765</v>
      </c>
      <c r="Q143" s="64">
        <f ca="1"/>
        <v>-1300.0648209006204</v>
      </c>
      <c r="R143" s="60">
        <f t="shared" ca="1" si="10"/>
        <v>-7397.9236113398483</v>
      </c>
      <c r="S143" s="61">
        <f ca="1"/>
        <v>-7397.9236113398483</v>
      </c>
      <c r="T143" s="62" cm="1">
        <f t="array" aca="1" ref="T143" ca="1">IF(OR(N143:R143+D143:H143&lt;-0.01),1,0)</f>
        <v>0</v>
      </c>
    </row>
    <row r="144" spans="1:20" outlineLevel="1" x14ac:dyDescent="0.2">
      <c r="A144" s="47"/>
      <c r="B144" s="47" t="str">
        <f>'SAM and Preps'!B145</f>
        <v>crail</v>
      </c>
      <c r="C144" s="47" t="str">
        <f>VLOOKUP(B144,Notes!$A$12:$B$206,2,0)</f>
        <v>Railway and trams</v>
      </c>
      <c r="D144" s="57">
        <f>Q1Impacts!C145</f>
        <v>0</v>
      </c>
      <c r="E144" s="57">
        <f>Q1Impacts!D145</f>
        <v>0</v>
      </c>
      <c r="F144" s="57">
        <f>Q1Impacts!E145</f>
        <v>3278.2849365949746</v>
      </c>
      <c r="G144" s="57">
        <f>Q1Impacts!F145</f>
        <v>1579.1161115363263</v>
      </c>
      <c r="H144" s="57">
        <f t="shared" si="9"/>
        <v>4857.4010481313007</v>
      </c>
      <c r="I144" s="58">
        <f ca="1">VLOOKUP($B144,Q2BaseShocks!BaseShockQ2_LR,MATCH(I$4,Q2BaseShocks!BaseShockQ2_CH,0),0)*I$183</f>
        <v>-37.5</v>
      </c>
      <c r="J144" s="58">
        <f ca="1">VLOOKUP($B144,Q2BaseShocks!BaseShockQ2_LR,MATCH(J$4,Q2BaseShocks!BaseShockQ2_CH,0),0)*J$183</f>
        <v>0</v>
      </c>
      <c r="K144" s="58">
        <f ca="1">VLOOKUP($B144,Q2BaseShocks!BaseShockQ2_LR,MATCH(K$4,Q2BaseShocks!BaseShockQ2_CH,0),0)*K$183</f>
        <v>-37.5</v>
      </c>
      <c r="L144" s="58">
        <f ca="1">VLOOKUP($B144,Q2BaseShocks!BaseShockQ2_LR,MATCH(L$4,Q2BaseShocks!BaseShockQ2_CH,0),0)*L$183</f>
        <v>-37.5</v>
      </c>
      <c r="M144" s="58">
        <f ca="1"/>
        <v>-37.514026721239333</v>
      </c>
      <c r="N144" s="64">
        <f ca="1"/>
        <v>0</v>
      </c>
      <c r="O144" s="64">
        <f ca="1"/>
        <v>0</v>
      </c>
      <c r="P144" s="64">
        <f ca="1"/>
        <v>-1229.3568512231154</v>
      </c>
      <c r="Q144" s="64">
        <f ca="1"/>
        <v>-592.16854182612235</v>
      </c>
      <c r="R144" s="60">
        <f t="shared" ca="1" si="10"/>
        <v>-1821.5253930492377</v>
      </c>
      <c r="S144" s="61">
        <f ca="1"/>
        <v>-1821.5253930492377</v>
      </c>
      <c r="T144" s="62" cm="1">
        <f t="array" aca="1" ref="T144" ca="1">IF(OR(N144:R144+D144:H144&lt;-0.01),1,0)</f>
        <v>0</v>
      </c>
    </row>
    <row r="145" spans="1:20" outlineLevel="1" x14ac:dyDescent="0.2">
      <c r="A145" s="47"/>
      <c r="B145" s="47" t="str">
        <f>'SAM and Preps'!B146</f>
        <v>cairc</v>
      </c>
      <c r="C145" s="47" t="str">
        <f>VLOOKUP(B145,Notes!$A$12:$B$206,2,0)</f>
        <v xml:space="preserve">Aircrafts </v>
      </c>
      <c r="D145" s="57">
        <f>Q1Impacts!C146</f>
        <v>0</v>
      </c>
      <c r="E145" s="57">
        <f>Q1Impacts!D146</f>
        <v>0</v>
      </c>
      <c r="F145" s="57">
        <f>Q1Impacts!E146</f>
        <v>6994.070920624441</v>
      </c>
      <c r="G145" s="57">
        <f>Q1Impacts!F146</f>
        <v>12969.537522841709</v>
      </c>
      <c r="H145" s="57">
        <f t="shared" si="9"/>
        <v>19963.60844346615</v>
      </c>
      <c r="I145" s="58">
        <f ca="1">VLOOKUP($B145,Q2BaseShocks!BaseShockQ2_LR,MATCH(I$4,Q2BaseShocks!BaseShockQ2_CH,0),0)*I$183</f>
        <v>-37.5</v>
      </c>
      <c r="J145" s="58">
        <f ca="1">VLOOKUP($B145,Q2BaseShocks!BaseShockQ2_LR,MATCH(J$4,Q2BaseShocks!BaseShockQ2_CH,0),0)*J$183</f>
        <v>0</v>
      </c>
      <c r="K145" s="58">
        <f ca="1">VLOOKUP($B145,Q2BaseShocks!BaseShockQ2_LR,MATCH(K$4,Q2BaseShocks!BaseShockQ2_CH,0),0)*K$183</f>
        <v>-37.5</v>
      </c>
      <c r="L145" s="58">
        <f ca="1">VLOOKUP($B145,Q2BaseShocks!BaseShockQ2_LR,MATCH(L$4,Q2BaseShocks!BaseShockQ2_CH,0),0)*L$183</f>
        <v>-37.5</v>
      </c>
      <c r="M145" s="58">
        <f ca="1"/>
        <v>-40.145924210340183</v>
      </c>
      <c r="N145" s="64">
        <f ca="1"/>
        <v>0</v>
      </c>
      <c r="O145" s="64">
        <f ca="1"/>
        <v>0</v>
      </c>
      <c r="P145" s="64">
        <f ca="1"/>
        <v>-2622.7765952341651</v>
      </c>
      <c r="Q145" s="64">
        <f ca="1"/>
        <v>-4863.5765710656406</v>
      </c>
      <c r="R145" s="60">
        <f t="shared" ca="1" si="10"/>
        <v>-7486.3531662998057</v>
      </c>
      <c r="S145" s="61">
        <f ca="1"/>
        <v>-7486.3531662998057</v>
      </c>
      <c r="T145" s="62" cm="1">
        <f t="array" aca="1" ref="T145" ca="1">IF(OR(N145:R145+D145:H145&lt;-0.01),1,0)</f>
        <v>0</v>
      </c>
    </row>
    <row r="146" spans="1:20" outlineLevel="1" x14ac:dyDescent="0.2">
      <c r="A146" s="47"/>
      <c r="B146" s="47" t="str">
        <f>'SAM and Preps'!B147</f>
        <v>coteq</v>
      </c>
      <c r="C146" s="47" t="str">
        <f>VLOOKUP(B146,Notes!$A$12:$B$206,2,0)</f>
        <v>Other transport equipment</v>
      </c>
      <c r="D146" s="57">
        <f>Q1Impacts!C147</f>
        <v>1625.2536470633481</v>
      </c>
      <c r="E146" s="57">
        <f>Q1Impacts!D147</f>
        <v>0</v>
      </c>
      <c r="F146" s="57">
        <f>Q1Impacts!E147</f>
        <v>0</v>
      </c>
      <c r="G146" s="57">
        <f>Q1Impacts!F147</f>
        <v>282.22199549154408</v>
      </c>
      <c r="H146" s="57">
        <f t="shared" si="9"/>
        <v>1907.4756425548921</v>
      </c>
      <c r="I146" s="58">
        <f ca="1">VLOOKUP($B146,Q2BaseShocks!BaseShockQ2_LR,MATCH(I$4,Q2BaseShocks!BaseShockQ2_CH,0),0)*I$183</f>
        <v>-37.5</v>
      </c>
      <c r="J146" s="58">
        <f ca="1">VLOOKUP($B146,Q2BaseShocks!BaseShockQ2_LR,MATCH(J$4,Q2BaseShocks!BaseShockQ2_CH,0),0)*J$183</f>
        <v>0</v>
      </c>
      <c r="K146" s="58">
        <f ca="1">VLOOKUP($B146,Q2BaseShocks!BaseShockQ2_LR,MATCH(K$4,Q2BaseShocks!BaseShockQ2_CH,0),0)*K$183</f>
        <v>-37.5</v>
      </c>
      <c r="L146" s="58">
        <f ca="1">VLOOKUP($B146,Q2BaseShocks!BaseShockQ2_LR,MATCH(L$4,Q2BaseShocks!BaseShockQ2_CH,0),0)*L$183</f>
        <v>-37.5</v>
      </c>
      <c r="M146" s="58">
        <f ca="1"/>
        <v>-38.072483638656102</v>
      </c>
      <c r="N146" s="64">
        <f ca="1"/>
        <v>-609.4701176487556</v>
      </c>
      <c r="O146" s="64">
        <f ca="1"/>
        <v>0</v>
      </c>
      <c r="P146" s="64">
        <f ca="1"/>
        <v>0</v>
      </c>
      <c r="Q146" s="64">
        <f ca="1"/>
        <v>-105.83324830932904</v>
      </c>
      <c r="R146" s="60">
        <f t="shared" ca="1" si="10"/>
        <v>-715.30336595808467</v>
      </c>
      <c r="S146" s="61">
        <f ca="1"/>
        <v>-715.30336595808467</v>
      </c>
      <c r="T146" s="62" cm="1">
        <f t="array" aca="1" ref="T146" ca="1">IF(OR(N146:R146+D146:H146&lt;-0.01),1,0)</f>
        <v>0</v>
      </c>
    </row>
    <row r="147" spans="1:20" outlineLevel="1" x14ac:dyDescent="0.2">
      <c r="A147" s="47"/>
      <c r="B147" s="47" t="str">
        <f>'SAM and Preps'!B148</f>
        <v>ccnst</v>
      </c>
      <c r="C147" s="47" t="str">
        <f>VLOOKUP(B147,Notes!$A$12:$B$206,2,0)</f>
        <v>Construction</v>
      </c>
      <c r="D147" s="57">
        <f>Q1Impacts!C148</f>
        <v>0</v>
      </c>
      <c r="E147" s="57">
        <f>Q1Impacts!D148</f>
        <v>0</v>
      </c>
      <c r="F147" s="57">
        <f>Q1Impacts!E148</f>
        <v>183530.60164912924</v>
      </c>
      <c r="G147" s="57">
        <f>Q1Impacts!F148</f>
        <v>273.22159998498108</v>
      </c>
      <c r="H147" s="57">
        <f t="shared" si="9"/>
        <v>183803.82324911421</v>
      </c>
      <c r="I147" s="58">
        <f ca="1">VLOOKUP($B147,Q2BaseShocks!BaseShockQ2_LR,MATCH(I$4,Q2BaseShocks!BaseShockQ2_CH,0),0)*I$183</f>
        <v>-40</v>
      </c>
      <c r="J147" s="58">
        <f ca="1">VLOOKUP($B147,Q2BaseShocks!BaseShockQ2_LR,MATCH(J$4,Q2BaseShocks!BaseShockQ2_CH,0),0)*J$183</f>
        <v>0</v>
      </c>
      <c r="K147" s="58">
        <f ca="1">VLOOKUP($B147,Q2BaseShocks!BaseShockQ2_LR,MATCH(K$4,Q2BaseShocks!BaseShockQ2_CH,0),0)*K$183</f>
        <v>-40</v>
      </c>
      <c r="L147" s="58">
        <f ca="1">VLOOKUP($B147,Q2BaseShocks!BaseShockQ2_LR,MATCH(L$4,Q2BaseShocks!BaseShockQ2_CH,0),0)*L$183</f>
        <v>-40</v>
      </c>
      <c r="M147" s="58">
        <f ca="1"/>
        <v>-40.020358184444405</v>
      </c>
      <c r="N147" s="64">
        <f ca="1"/>
        <v>0</v>
      </c>
      <c r="O147" s="64">
        <f ca="1"/>
        <v>0</v>
      </c>
      <c r="P147" s="64">
        <f ca="1"/>
        <v>-73412.240659651696</v>
      </c>
      <c r="Q147" s="64">
        <f ca="1"/>
        <v>-109.28863999399243</v>
      </c>
      <c r="R147" s="60">
        <f t="shared" ca="1" si="10"/>
        <v>-73521.529299645685</v>
      </c>
      <c r="S147" s="61">
        <f ca="1"/>
        <v>-73521.529299645685</v>
      </c>
      <c r="T147" s="62" cm="1">
        <f t="array" aca="1" ref="T147" ca="1">IF(OR(N147:R147+D147:H147&lt;-0.01),1,0)</f>
        <v>0</v>
      </c>
    </row>
    <row r="148" spans="1:20" outlineLevel="1" x14ac:dyDescent="0.2">
      <c r="A148" s="47"/>
      <c r="B148" s="47" t="str">
        <f>'SAM and Preps'!B149</f>
        <v>ccsrv</v>
      </c>
      <c r="C148" s="47" t="str">
        <f>VLOOKUP(B148,Notes!$A$12:$B$206,2,0)</f>
        <v>Construction services</v>
      </c>
      <c r="D148" s="57">
        <f>Q1Impacts!C149</f>
        <v>3520.6639064283186</v>
      </c>
      <c r="E148" s="57">
        <f>Q1Impacts!D149</f>
        <v>0</v>
      </c>
      <c r="F148" s="57">
        <f>Q1Impacts!E149</f>
        <v>166673.12392239421</v>
      </c>
      <c r="G148" s="57">
        <f>Q1Impacts!F149</f>
        <v>847.68925279563734</v>
      </c>
      <c r="H148" s="57">
        <f t="shared" si="9"/>
        <v>171041.47708161818</v>
      </c>
      <c r="I148" s="58">
        <f ca="1">VLOOKUP($B148,Q2BaseShocks!BaseShockQ2_LR,MATCH(I$4,Q2BaseShocks!BaseShockQ2_CH,0),0)*I$183</f>
        <v>-40</v>
      </c>
      <c r="J148" s="58">
        <f ca="1">VLOOKUP($B148,Q2BaseShocks!BaseShockQ2_LR,MATCH(J$4,Q2BaseShocks!BaseShockQ2_CH,0),0)*J$183</f>
        <v>0</v>
      </c>
      <c r="K148" s="58">
        <f ca="1">VLOOKUP($B148,Q2BaseShocks!BaseShockQ2_LR,MATCH(K$4,Q2BaseShocks!BaseShockQ2_CH,0),0)*K$183</f>
        <v>-40</v>
      </c>
      <c r="L148" s="58">
        <f ca="1">VLOOKUP($B148,Q2BaseShocks!BaseShockQ2_LR,MATCH(L$4,Q2BaseShocks!BaseShockQ2_CH,0),0)*L$183</f>
        <v>-40</v>
      </c>
      <c r="M148" s="58">
        <f ca="1"/>
        <v>-40.02324928703802</v>
      </c>
      <c r="N148" s="64">
        <f ca="1"/>
        <v>-1408.2655625713276</v>
      </c>
      <c r="O148" s="64">
        <f ca="1"/>
        <v>0</v>
      </c>
      <c r="P148" s="64">
        <f ca="1"/>
        <v>-66669.24956895769</v>
      </c>
      <c r="Q148" s="64">
        <f ca="1"/>
        <v>-339.07570111825498</v>
      </c>
      <c r="R148" s="60">
        <f t="shared" ca="1" si="10"/>
        <v>-68416.590832647271</v>
      </c>
      <c r="S148" s="61">
        <f ca="1"/>
        <v>-68416.590832647271</v>
      </c>
      <c r="T148" s="62" cm="1">
        <f t="array" aca="1" ref="T148" ca="1">IF(OR(N148:R148+D148:H148&lt;-0.01),1,0)</f>
        <v>0</v>
      </c>
    </row>
    <row r="149" spans="1:20" outlineLevel="1" x14ac:dyDescent="0.2">
      <c r="A149" s="47"/>
      <c r="B149" s="47" t="str">
        <f>'SAM and Preps'!B150</f>
        <v>ctrad</v>
      </c>
      <c r="C149" s="47" t="str">
        <f>VLOOKUP(B149,Notes!$A$12:$B$206,2,0)</f>
        <v>Trade services</v>
      </c>
      <c r="D149" s="57">
        <f>Q1Impacts!C150</f>
        <v>0</v>
      </c>
      <c r="E149" s="57">
        <f>Q1Impacts!D150</f>
        <v>0</v>
      </c>
      <c r="F149" s="57">
        <f>Q1Impacts!E150</f>
        <v>0</v>
      </c>
      <c r="G149" s="57">
        <f>Q1Impacts!F150</f>
        <v>787.89511067582703</v>
      </c>
      <c r="H149" s="57">
        <f t="shared" si="9"/>
        <v>787.89511067582703</v>
      </c>
      <c r="I149" s="58">
        <f ca="1">VLOOKUP($B149,Q2BaseShocks!BaseShockQ2_LR,MATCH(I$4,Q2BaseShocks!BaseShockQ2_CH,0),0)*I$183</f>
        <v>-20</v>
      </c>
      <c r="J149" s="58">
        <f ca="1">VLOOKUP($B149,Q2BaseShocks!BaseShockQ2_LR,MATCH(J$4,Q2BaseShocks!BaseShockQ2_CH,0),0)*J$183</f>
        <v>0</v>
      </c>
      <c r="K149" s="58">
        <f ca="1">VLOOKUP($B149,Q2BaseShocks!BaseShockQ2_LR,MATCH(K$4,Q2BaseShocks!BaseShockQ2_CH,0),0)*K$183</f>
        <v>-32.5</v>
      </c>
      <c r="L149" s="58">
        <f ca="1">VLOOKUP($B149,Q2BaseShocks!BaseShockQ2_LR,MATCH(L$4,Q2BaseShocks!BaseShockQ2_CH,0),0)*L$183</f>
        <v>-20</v>
      </c>
      <c r="M149" s="58">
        <f ca="1"/>
        <v>-22.049265266461084</v>
      </c>
      <c r="N149" s="64">
        <f ca="1"/>
        <v>0</v>
      </c>
      <c r="O149" s="64">
        <f ca="1"/>
        <v>0</v>
      </c>
      <c r="P149" s="64">
        <f ca="1"/>
        <v>0</v>
      </c>
      <c r="Q149" s="64">
        <f ca="1"/>
        <v>-157.57902213516542</v>
      </c>
      <c r="R149" s="60">
        <f t="shared" ca="1" si="10"/>
        <v>-157.57902213516542</v>
      </c>
      <c r="S149" s="61">
        <f ca="1"/>
        <v>-157.57902213516542</v>
      </c>
      <c r="T149" s="62" cm="1">
        <f t="array" aca="1" ref="T149" ca="1">IF(OR(N149:R149+D149:H149&lt;-0.01),1,0)</f>
        <v>0</v>
      </c>
    </row>
    <row r="150" spans="1:20" outlineLevel="1" x14ac:dyDescent="0.2">
      <c r="A150" s="47"/>
      <c r="B150" s="47" t="str">
        <f>'SAM and Preps'!B151</f>
        <v>cacco</v>
      </c>
      <c r="C150" s="47" t="str">
        <f>VLOOKUP(B150,Notes!$A$12:$B$206,2,0)</f>
        <v xml:space="preserve">Accommodation </v>
      </c>
      <c r="D150" s="57">
        <f>Q1Impacts!C151</f>
        <v>24911.096918348347</v>
      </c>
      <c r="E150" s="57">
        <f>Q1Impacts!D151</f>
        <v>0</v>
      </c>
      <c r="F150" s="57">
        <f>Q1Impacts!E151</f>
        <v>0</v>
      </c>
      <c r="G150" s="57">
        <f>Q1Impacts!F151</f>
        <v>12374.45898055504</v>
      </c>
      <c r="H150" s="57">
        <f t="shared" si="9"/>
        <v>37285.555898903389</v>
      </c>
      <c r="I150" s="58">
        <f ca="1">VLOOKUP($B150,Q2BaseShocks!BaseShockQ2_LR,MATCH(I$4,Q2BaseShocks!BaseShockQ2_CH,0),0)*I$183</f>
        <v>-45</v>
      </c>
      <c r="J150" s="58">
        <f ca="1">VLOOKUP($B150,Q2BaseShocks!BaseShockQ2_LR,MATCH(J$4,Q2BaseShocks!BaseShockQ2_CH,0),0)*J$183</f>
        <v>0</v>
      </c>
      <c r="K150" s="58">
        <f ca="1">VLOOKUP($B150,Q2BaseShocks!BaseShockQ2_LR,MATCH(K$4,Q2BaseShocks!BaseShockQ2_CH,0),0)*K$183</f>
        <v>-45</v>
      </c>
      <c r="L150" s="58">
        <f ca="1">VLOOKUP($B150,Q2BaseShocks!BaseShockQ2_LR,MATCH(L$4,Q2BaseShocks!BaseShockQ2_CH,0),0)*L$183</f>
        <v>-45</v>
      </c>
      <c r="M150" s="58">
        <f ca="1"/>
        <v>-45.111768633117791</v>
      </c>
      <c r="N150" s="64">
        <f ca="1"/>
        <v>-11209.993613256756</v>
      </c>
      <c r="O150" s="64">
        <f ca="1"/>
        <v>0</v>
      </c>
      <c r="P150" s="64">
        <f ca="1"/>
        <v>0</v>
      </c>
      <c r="Q150" s="64">
        <f ca="1"/>
        <v>-5568.5065412497679</v>
      </c>
      <c r="R150" s="60">
        <f t="shared" ca="1" si="10"/>
        <v>-16778.500154506524</v>
      </c>
      <c r="S150" s="61">
        <f ca="1"/>
        <v>-16778.500154506524</v>
      </c>
      <c r="T150" s="62" cm="1">
        <f t="array" aca="1" ref="T150" ca="1">IF(OR(N150:R150+D150:H150&lt;-0.01),1,0)</f>
        <v>0</v>
      </c>
    </row>
    <row r="151" spans="1:20" outlineLevel="1" x14ac:dyDescent="0.2">
      <c r="A151" s="47"/>
      <c r="B151" s="47" t="str">
        <f>'SAM and Preps'!B152</f>
        <v>ccats</v>
      </c>
      <c r="C151" s="47" t="str">
        <f>VLOOKUP(B151,Notes!$A$12:$B$206,2,0)</f>
        <v>Catering services</v>
      </c>
      <c r="D151" s="57">
        <f>Q1Impacts!C152</f>
        <v>50133.216142010424</v>
      </c>
      <c r="E151" s="57">
        <f>Q1Impacts!D152</f>
        <v>0</v>
      </c>
      <c r="F151" s="57">
        <f>Q1Impacts!E152</f>
        <v>0</v>
      </c>
      <c r="G151" s="57">
        <f>Q1Impacts!F152</f>
        <v>3395.2585411950008</v>
      </c>
      <c r="H151" s="57">
        <f t="shared" si="9"/>
        <v>53528.474683205422</v>
      </c>
      <c r="I151" s="58">
        <f ca="1">VLOOKUP($B151,Q2BaseShocks!BaseShockQ2_LR,MATCH(I$4,Q2BaseShocks!BaseShockQ2_CH,0),0)*I$183</f>
        <v>-45</v>
      </c>
      <c r="J151" s="58">
        <f ca="1">VLOOKUP($B151,Q2BaseShocks!BaseShockQ2_LR,MATCH(J$4,Q2BaseShocks!BaseShockQ2_CH,0),0)*J$183</f>
        <v>0</v>
      </c>
      <c r="K151" s="58">
        <f ca="1">VLOOKUP($B151,Q2BaseShocks!BaseShockQ2_LR,MATCH(K$4,Q2BaseShocks!BaseShockQ2_CH,0),0)*K$183</f>
        <v>-45</v>
      </c>
      <c r="L151" s="58">
        <f ca="1">VLOOKUP($B151,Q2BaseShocks!BaseShockQ2_LR,MATCH(L$4,Q2BaseShocks!BaseShockQ2_CH,0),0)*L$183</f>
        <v>-45</v>
      </c>
      <c r="M151" s="58">
        <f ca="1"/>
        <v>-45.082842415375296</v>
      </c>
      <c r="N151" s="64">
        <f ca="1"/>
        <v>-22559.947263904691</v>
      </c>
      <c r="O151" s="64">
        <f ca="1"/>
        <v>0</v>
      </c>
      <c r="P151" s="64">
        <f ca="1"/>
        <v>0</v>
      </c>
      <c r="Q151" s="64">
        <f ca="1"/>
        <v>-1527.8663435377505</v>
      </c>
      <c r="R151" s="60">
        <f t="shared" ca="1" si="10"/>
        <v>-24087.81360744244</v>
      </c>
      <c r="S151" s="61">
        <f ca="1"/>
        <v>-24087.81360744244</v>
      </c>
      <c r="T151" s="62" cm="1">
        <f t="array" aca="1" ref="T151" ca="1">IF(OR(N151:R151+D151:H151&lt;-0.01),1,0)</f>
        <v>0</v>
      </c>
    </row>
    <row r="152" spans="1:20" outlineLevel="1" x14ac:dyDescent="0.2">
      <c r="A152" s="47"/>
      <c r="B152" s="47" t="str">
        <f>'SAM and Preps'!B153</f>
        <v>cptrp</v>
      </c>
      <c r="C152" s="47" t="str">
        <f>VLOOKUP(B152,Notes!$A$12:$B$206,2,0)</f>
        <v xml:space="preserve">Passenger transport </v>
      </c>
      <c r="D152" s="57">
        <f>Q1Impacts!C153</f>
        <v>119204.99288511279</v>
      </c>
      <c r="E152" s="57">
        <f>Q1Impacts!D153</f>
        <v>0</v>
      </c>
      <c r="F152" s="57">
        <f>Q1Impacts!E153</f>
        <v>0</v>
      </c>
      <c r="G152" s="57">
        <f>Q1Impacts!F153</f>
        <v>24908.353928978464</v>
      </c>
      <c r="H152" s="57">
        <f t="shared" si="9"/>
        <v>144113.34681409126</v>
      </c>
      <c r="I152" s="58">
        <f ca="1">VLOOKUP($B152,Q2BaseShocks!BaseShockQ2_LR,MATCH(I$4,Q2BaseShocks!BaseShockQ2_CH,0),0)*I$183</f>
        <v>-32.5</v>
      </c>
      <c r="J152" s="58">
        <f ca="1">VLOOKUP($B152,Q2BaseShocks!BaseShockQ2_LR,MATCH(J$4,Q2BaseShocks!BaseShockQ2_CH,0),0)*J$183</f>
        <v>0</v>
      </c>
      <c r="K152" s="58">
        <f ca="1">VLOOKUP($B152,Q2BaseShocks!BaseShockQ2_LR,MATCH(K$4,Q2BaseShocks!BaseShockQ2_CH,0),0)*K$183</f>
        <v>-32.5</v>
      </c>
      <c r="L152" s="58">
        <f ca="1">VLOOKUP($B152,Q2BaseShocks!BaseShockQ2_LR,MATCH(L$4,Q2BaseShocks!BaseShockQ2_CH,0),0)*L$183</f>
        <v>-32.5</v>
      </c>
      <c r="M152" s="58">
        <f ca="1"/>
        <v>-32.522421601903297</v>
      </c>
      <c r="N152" s="64">
        <f ca="1"/>
        <v>-38741.622687661657</v>
      </c>
      <c r="O152" s="64">
        <f ca="1"/>
        <v>0</v>
      </c>
      <c r="P152" s="64">
        <f ca="1"/>
        <v>0</v>
      </c>
      <c r="Q152" s="64">
        <f ca="1"/>
        <v>-8095.2150269180011</v>
      </c>
      <c r="R152" s="60">
        <f t="shared" ca="1" si="10"/>
        <v>-46836.837714579655</v>
      </c>
      <c r="S152" s="61">
        <f ca="1"/>
        <v>-46836.837714579655</v>
      </c>
      <c r="T152" s="62" cm="1">
        <f t="array" aca="1" ref="T152" ca="1">IF(OR(N152:R152+D152:H152&lt;-0.01),1,0)</f>
        <v>0</v>
      </c>
    </row>
    <row r="153" spans="1:20" outlineLevel="1" x14ac:dyDescent="0.2">
      <c r="A153" s="47"/>
      <c r="B153" s="47" t="str">
        <f>'SAM and Preps'!B154</f>
        <v>cftrp</v>
      </c>
      <c r="C153" s="47" t="str">
        <f>VLOOKUP(B153,Notes!$A$12:$B$206,2,0)</f>
        <v xml:space="preserve">Freight transport </v>
      </c>
      <c r="D153" s="57">
        <f>Q1Impacts!C154</f>
        <v>34161.667433467679</v>
      </c>
      <c r="E153" s="57">
        <f>Q1Impacts!D154</f>
        <v>0</v>
      </c>
      <c r="F153" s="57">
        <f>Q1Impacts!E154</f>
        <v>0</v>
      </c>
      <c r="G153" s="57">
        <f>Q1Impacts!F154</f>
        <v>4090.0560562974297</v>
      </c>
      <c r="H153" s="57">
        <f t="shared" si="9"/>
        <v>38251.723489765107</v>
      </c>
      <c r="I153" s="58">
        <f ca="1">VLOOKUP($B153,Q2BaseShocks!BaseShockQ2_LR,MATCH(I$4,Q2BaseShocks!BaseShockQ2_CH,0),0)*I$183</f>
        <v>-17.5</v>
      </c>
      <c r="J153" s="58">
        <f ca="1">VLOOKUP($B153,Q2BaseShocks!BaseShockQ2_LR,MATCH(J$4,Q2BaseShocks!BaseShockQ2_CH,0),0)*J$183</f>
        <v>0</v>
      </c>
      <c r="K153" s="58">
        <f ca="1">VLOOKUP($B153,Q2BaseShocks!BaseShockQ2_LR,MATCH(K$4,Q2BaseShocks!BaseShockQ2_CH,0),0)*K$183</f>
        <v>-32.5</v>
      </c>
      <c r="L153" s="58">
        <f ca="1">VLOOKUP($B153,Q2BaseShocks!BaseShockQ2_LR,MATCH(L$4,Q2BaseShocks!BaseShockQ2_CH,0),0)*L$183</f>
        <v>-20</v>
      </c>
      <c r="M153" s="58">
        <f ca="1"/>
        <v>-17.85835539877429</v>
      </c>
      <c r="N153" s="64">
        <f ca="1"/>
        <v>-5978.2918008568431</v>
      </c>
      <c r="O153" s="64">
        <f ca="1"/>
        <v>0</v>
      </c>
      <c r="P153" s="64">
        <f ca="1"/>
        <v>0</v>
      </c>
      <c r="Q153" s="64">
        <f ca="1"/>
        <v>-818.011211259486</v>
      </c>
      <c r="R153" s="60">
        <f t="shared" ca="1" si="10"/>
        <v>-6796.3030121163292</v>
      </c>
      <c r="S153" s="61">
        <f ca="1"/>
        <v>-6796.3030121163292</v>
      </c>
      <c r="T153" s="62" cm="1">
        <f t="array" aca="1" ref="T153" ca="1">IF(OR(N153:R153+D153:H153&lt;-0.01),1,0)</f>
        <v>0</v>
      </c>
    </row>
    <row r="154" spans="1:20" outlineLevel="1" x14ac:dyDescent="0.2">
      <c r="A154" s="47"/>
      <c r="B154" s="47" t="str">
        <f>'SAM and Preps'!B155</f>
        <v>ctrps</v>
      </c>
      <c r="C154" s="47" t="str">
        <f>VLOOKUP(B154,Notes!$A$12:$B$206,2,0)</f>
        <v>Supporting transport services</v>
      </c>
      <c r="D154" s="57">
        <f>Q1Impacts!C155</f>
        <v>12136.805903261444</v>
      </c>
      <c r="E154" s="57">
        <f>Q1Impacts!D155</f>
        <v>0</v>
      </c>
      <c r="F154" s="57">
        <f>Q1Impacts!E155</f>
        <v>0</v>
      </c>
      <c r="G154" s="57">
        <f>Q1Impacts!F155</f>
        <v>1488.0090470336436</v>
      </c>
      <c r="H154" s="57">
        <f t="shared" si="9"/>
        <v>13624.814950295087</v>
      </c>
      <c r="I154" s="58">
        <f ca="1">VLOOKUP($B154,Q2BaseShocks!BaseShockQ2_LR,MATCH(I$4,Q2BaseShocks!BaseShockQ2_CH,0),0)*I$183</f>
        <v>-17.5</v>
      </c>
      <c r="J154" s="58">
        <f ca="1">VLOOKUP($B154,Q2BaseShocks!BaseShockQ2_LR,MATCH(J$4,Q2BaseShocks!BaseShockQ2_CH,0),0)*J$183</f>
        <v>0</v>
      </c>
      <c r="K154" s="58">
        <f ca="1">VLOOKUP($B154,Q2BaseShocks!BaseShockQ2_LR,MATCH(K$4,Q2BaseShocks!BaseShockQ2_CH,0),0)*K$183</f>
        <v>-32.5</v>
      </c>
      <c r="L154" s="58">
        <f ca="1">VLOOKUP($B154,Q2BaseShocks!BaseShockQ2_LR,MATCH(L$4,Q2BaseShocks!BaseShockQ2_CH,0),0)*L$183</f>
        <v>-20</v>
      </c>
      <c r="M154" s="58">
        <f ca="1"/>
        <v>-17.916557232868985</v>
      </c>
      <c r="N154" s="64">
        <f ca="1"/>
        <v>-2123.9410330707524</v>
      </c>
      <c r="O154" s="64">
        <f ca="1"/>
        <v>0</v>
      </c>
      <c r="P154" s="64">
        <f ca="1"/>
        <v>0</v>
      </c>
      <c r="Q154" s="64">
        <f ca="1"/>
        <v>-297.60180940672871</v>
      </c>
      <c r="R154" s="60">
        <f t="shared" ca="1" si="10"/>
        <v>-2421.5428424774809</v>
      </c>
      <c r="S154" s="61">
        <f ca="1"/>
        <v>-2421.5428424774809</v>
      </c>
      <c r="T154" s="62" cm="1">
        <f t="array" aca="1" ref="T154" ca="1">IF(OR(N154:R154+D154:H154&lt;-0.01),1,0)</f>
        <v>0</v>
      </c>
    </row>
    <row r="155" spans="1:20" outlineLevel="1" x14ac:dyDescent="0.2">
      <c r="A155" s="47"/>
      <c r="B155" s="47" t="str">
        <f>'SAM and Preps'!B156</f>
        <v>cpost</v>
      </c>
      <c r="C155" s="47" t="str">
        <f>VLOOKUP(B155,Notes!$A$12:$B$206,2,0)</f>
        <v>Postal,  courier services</v>
      </c>
      <c r="D155" s="57">
        <f>Q1Impacts!C156</f>
        <v>1353.8486631428436</v>
      </c>
      <c r="E155" s="57">
        <f>Q1Impacts!D156</f>
        <v>0</v>
      </c>
      <c r="F155" s="57">
        <f>Q1Impacts!E156</f>
        <v>0</v>
      </c>
      <c r="G155" s="57">
        <f>Q1Impacts!F156</f>
        <v>1075.7520533070958</v>
      </c>
      <c r="H155" s="57">
        <f t="shared" si="9"/>
        <v>2429.6007164499397</v>
      </c>
      <c r="I155" s="58">
        <f ca="1">VLOOKUP($B155,Q2BaseShocks!BaseShockQ2_LR,MATCH(I$4,Q2BaseShocks!BaseShockQ2_CH,0),0)*I$183</f>
        <v>25</v>
      </c>
      <c r="J155" s="58">
        <f ca="1">VLOOKUP($B155,Q2BaseShocks!BaseShockQ2_LR,MATCH(J$4,Q2BaseShocks!BaseShockQ2_CH,0),0)*J$183</f>
        <v>0</v>
      </c>
      <c r="K155" s="58">
        <f ca="1">VLOOKUP($B155,Q2BaseShocks!BaseShockQ2_LR,MATCH(K$4,Q2BaseShocks!BaseShockQ2_CH,0),0)*K$183</f>
        <v>-32.5</v>
      </c>
      <c r="L155" s="58">
        <f ca="1">VLOOKUP($B155,Q2BaseShocks!BaseShockQ2_LR,MATCH(L$4,Q2BaseShocks!BaseShockQ2_CH,0),0)*L$183</f>
        <v>-20</v>
      </c>
      <c r="M155" s="58">
        <f ca="1"/>
        <v>5.1481151399339371</v>
      </c>
      <c r="N155" s="64">
        <f ca="1"/>
        <v>338.46216578571091</v>
      </c>
      <c r="O155" s="64">
        <f ca="1"/>
        <v>0</v>
      </c>
      <c r="P155" s="64">
        <f ca="1"/>
        <v>0</v>
      </c>
      <c r="Q155" s="64">
        <f ca="1"/>
        <v>-215.15041066141919</v>
      </c>
      <c r="R155" s="60">
        <f t="shared" ca="1" si="10"/>
        <v>123.31175512429172</v>
      </c>
      <c r="S155" s="61">
        <f ca="1"/>
        <v>123.31175512429172</v>
      </c>
      <c r="T155" s="62" cm="1">
        <f t="array" aca="1" ref="T155" ca="1">IF(OR(N155:R155+D155:H155&lt;-0.01),1,0)</f>
        <v>0</v>
      </c>
    </row>
    <row r="156" spans="1:20" outlineLevel="1" x14ac:dyDescent="0.2">
      <c r="A156" s="47"/>
      <c r="B156" s="47" t="str">
        <f>'SAM and Preps'!B157</f>
        <v>celcd</v>
      </c>
      <c r="C156" s="47" t="str">
        <f>VLOOKUP(B156,Notes!$A$12:$B$206,2,0)</f>
        <v xml:space="preserve">Electricity distribution </v>
      </c>
      <c r="D156" s="57">
        <f>Q1Impacts!C157</f>
        <v>76931.437742112379</v>
      </c>
      <c r="E156" s="57">
        <f>Q1Impacts!D157</f>
        <v>0</v>
      </c>
      <c r="F156" s="57">
        <f>Q1Impacts!E157</f>
        <v>0</v>
      </c>
      <c r="G156" s="57">
        <f>Q1Impacts!F157</f>
        <v>3027.8058607202929</v>
      </c>
      <c r="H156" s="57">
        <f t="shared" si="9"/>
        <v>79959.243602832677</v>
      </c>
      <c r="I156" s="58">
        <f ca="1">VLOOKUP($B156,Q2BaseShocks!BaseShockQ2_LR,MATCH(I$4,Q2BaseShocks!BaseShockQ2_CH,0),0)*I$183</f>
        <v>0</v>
      </c>
      <c r="J156" s="58">
        <f ca="1">VLOOKUP($B156,Q2BaseShocks!BaseShockQ2_LR,MATCH(J$4,Q2BaseShocks!BaseShockQ2_CH,0),0)*J$183</f>
        <v>0</v>
      </c>
      <c r="K156" s="58">
        <f ca="1">VLOOKUP($B156,Q2BaseShocks!BaseShockQ2_LR,MATCH(K$4,Q2BaseShocks!BaseShockQ2_CH,0),0)*K$183</f>
        <v>-32.5</v>
      </c>
      <c r="L156" s="58">
        <f ca="1">VLOOKUP($B156,Q2BaseShocks!BaseShockQ2_LR,MATCH(L$4,Q2BaseShocks!BaseShockQ2_CH,0),0)*L$183</f>
        <v>-20</v>
      </c>
      <c r="M156" s="58">
        <f ca="1"/>
        <v>-0.75789844767114356</v>
      </c>
      <c r="N156" s="64">
        <f ca="1"/>
        <v>0</v>
      </c>
      <c r="O156" s="64">
        <f ca="1"/>
        <v>0</v>
      </c>
      <c r="P156" s="64">
        <f ca="1"/>
        <v>0</v>
      </c>
      <c r="Q156" s="64">
        <f ca="1"/>
        <v>-605.56117214405856</v>
      </c>
      <c r="R156" s="60">
        <f t="shared" ca="1" si="10"/>
        <v>-605.56117214405856</v>
      </c>
      <c r="S156" s="61">
        <f ca="1"/>
        <v>-605.56117214405856</v>
      </c>
      <c r="T156" s="62" cm="1">
        <f t="array" aca="1" ref="T156" ca="1">IF(OR(N156:R156+D156:H156&lt;-0.01),1,0)</f>
        <v>0</v>
      </c>
    </row>
    <row r="157" spans="1:20" outlineLevel="1" x14ac:dyDescent="0.2">
      <c r="A157" s="47"/>
      <c r="B157" s="47" t="str">
        <f>'SAM and Preps'!B158</f>
        <v>cwatd</v>
      </c>
      <c r="C157" s="47" t="str">
        <f>VLOOKUP(B157,Notes!$A$12:$B$206,2,0)</f>
        <v xml:space="preserve">Water distribution </v>
      </c>
      <c r="D157" s="57">
        <f>Q1Impacts!C158</f>
        <v>23216.874584238805</v>
      </c>
      <c r="E157" s="57">
        <f>Q1Impacts!D158</f>
        <v>0</v>
      </c>
      <c r="F157" s="57">
        <f>Q1Impacts!E158</f>
        <v>0</v>
      </c>
      <c r="G157" s="57">
        <f>Q1Impacts!F158</f>
        <v>913.75113993594391</v>
      </c>
      <c r="H157" s="57">
        <f t="shared" si="9"/>
        <v>24130.625724174748</v>
      </c>
      <c r="I157" s="58">
        <f ca="1">VLOOKUP($B157,Q2BaseShocks!BaseShockQ2_LR,MATCH(I$4,Q2BaseShocks!BaseShockQ2_CH,0),0)*I$183</f>
        <v>0</v>
      </c>
      <c r="J157" s="58">
        <f ca="1">VLOOKUP($B157,Q2BaseShocks!BaseShockQ2_LR,MATCH(J$4,Q2BaseShocks!BaseShockQ2_CH,0),0)*J$183</f>
        <v>0</v>
      </c>
      <c r="K157" s="58">
        <f ca="1">VLOOKUP($B157,Q2BaseShocks!BaseShockQ2_LR,MATCH(K$4,Q2BaseShocks!BaseShockQ2_CH,0),0)*K$183</f>
        <v>-32.5</v>
      </c>
      <c r="L157" s="58">
        <f ca="1">VLOOKUP($B157,Q2BaseShocks!BaseShockQ2_LR,MATCH(L$4,Q2BaseShocks!BaseShockQ2_CH,0),0)*L$183</f>
        <v>-20</v>
      </c>
      <c r="M157" s="58">
        <f ca="1"/>
        <v>-0.76142663772467123</v>
      </c>
      <c r="N157" s="64">
        <f ca="1"/>
        <v>0</v>
      </c>
      <c r="O157" s="64">
        <f ca="1"/>
        <v>0</v>
      </c>
      <c r="P157" s="64">
        <f ca="1"/>
        <v>0</v>
      </c>
      <c r="Q157" s="64">
        <f ca="1"/>
        <v>-182.75022798718879</v>
      </c>
      <c r="R157" s="60">
        <f t="shared" ca="1" si="10"/>
        <v>-182.75022798718879</v>
      </c>
      <c r="S157" s="61">
        <f ca="1"/>
        <v>-182.75022798718879</v>
      </c>
      <c r="T157" s="62" cm="1">
        <f t="array" aca="1" ref="T157" ca="1">IF(OR(N157:R157+D157:H157&lt;-0.01),1,0)</f>
        <v>0</v>
      </c>
    </row>
    <row r="158" spans="1:20" outlineLevel="1" x14ac:dyDescent="0.2">
      <c r="A158" s="47"/>
      <c r="B158" s="47" t="str">
        <f>'SAM and Preps'!B159</f>
        <v>cfins</v>
      </c>
      <c r="C158" s="47" t="str">
        <f>VLOOKUP(B158,Notes!$A$12:$B$206,2,0)</f>
        <v>Financial services</v>
      </c>
      <c r="D158" s="57">
        <f>Q1Impacts!C159</f>
        <v>61848.654575608591</v>
      </c>
      <c r="E158" s="57">
        <f>Q1Impacts!D159</f>
        <v>0</v>
      </c>
      <c r="F158" s="57">
        <f>Q1Impacts!E159</f>
        <v>0</v>
      </c>
      <c r="G158" s="57">
        <f>Q1Impacts!F159</f>
        <v>3607.1266854076503</v>
      </c>
      <c r="H158" s="57">
        <f t="shared" si="9"/>
        <v>65455.781261016244</v>
      </c>
      <c r="I158" s="58">
        <f ca="1">VLOOKUP($B158,Q2BaseShocks!BaseShockQ2_LR,MATCH(I$4,Q2BaseShocks!BaseShockQ2_CH,0),0)*I$183</f>
        <v>-2.5</v>
      </c>
      <c r="J158" s="58">
        <f ca="1">VLOOKUP($B158,Q2BaseShocks!BaseShockQ2_LR,MATCH(J$4,Q2BaseShocks!BaseShockQ2_CH,0),0)*J$183</f>
        <v>0</v>
      </c>
      <c r="K158" s="58">
        <f ca="1">VLOOKUP($B158,Q2BaseShocks!BaseShockQ2_LR,MATCH(K$4,Q2BaseShocks!BaseShockQ2_CH,0),0)*K$183</f>
        <v>-32.5</v>
      </c>
      <c r="L158" s="58">
        <f ca="1">VLOOKUP($B158,Q2BaseShocks!BaseShockQ2_LR,MATCH(L$4,Q2BaseShocks!BaseShockQ2_CH,0),0)*L$183</f>
        <v>-20</v>
      </c>
      <c r="M158" s="58">
        <f ca="1"/>
        <v>-3.4682193900484735</v>
      </c>
      <c r="N158" s="64">
        <f ca="1"/>
        <v>-1546.2163643902149</v>
      </c>
      <c r="O158" s="64">
        <f ca="1"/>
        <v>0</v>
      </c>
      <c r="P158" s="64">
        <f ca="1"/>
        <v>0</v>
      </c>
      <c r="Q158" s="64">
        <f ca="1"/>
        <v>-721.42533708153007</v>
      </c>
      <c r="R158" s="60">
        <f t="shared" ca="1" si="10"/>
        <v>-2267.6417014717449</v>
      </c>
      <c r="S158" s="61">
        <f ca="1"/>
        <v>-2267.6417014717449</v>
      </c>
      <c r="T158" s="62" cm="1">
        <f t="array" aca="1" ref="T158" ca="1">IF(OR(N158:R158+D158:H158&lt;-0.01),1,0)</f>
        <v>0</v>
      </c>
    </row>
    <row r="159" spans="1:20" outlineLevel="1" x14ac:dyDescent="0.2">
      <c r="A159" s="47"/>
      <c r="B159" s="47" t="str">
        <f>'SAM and Preps'!B160</f>
        <v>cinsp</v>
      </c>
      <c r="C159" s="47" t="str">
        <f>VLOOKUP(B159,Notes!$A$12:$B$206,2,0)</f>
        <v xml:space="preserve">Insurance, pension </v>
      </c>
      <c r="D159" s="57">
        <f>Q1Impacts!C160</f>
        <v>113950.49437137764</v>
      </c>
      <c r="E159" s="57">
        <f>Q1Impacts!D160</f>
        <v>0</v>
      </c>
      <c r="F159" s="57">
        <f>Q1Impacts!E160</f>
        <v>0</v>
      </c>
      <c r="G159" s="57">
        <f>Q1Impacts!F160</f>
        <v>17885.111129619814</v>
      </c>
      <c r="H159" s="57">
        <f t="shared" si="9"/>
        <v>131835.60550099745</v>
      </c>
      <c r="I159" s="58">
        <f ca="1">VLOOKUP($B159,Q2BaseShocks!BaseShockQ2_LR,MATCH(I$4,Q2BaseShocks!BaseShockQ2_CH,0),0)*I$183</f>
        <v>-2.5</v>
      </c>
      <c r="J159" s="58">
        <f ca="1">VLOOKUP($B159,Q2BaseShocks!BaseShockQ2_LR,MATCH(J$4,Q2BaseShocks!BaseShockQ2_CH,0),0)*J$183</f>
        <v>0</v>
      </c>
      <c r="K159" s="58">
        <f ca="1">VLOOKUP($B159,Q2BaseShocks!BaseShockQ2_LR,MATCH(K$4,Q2BaseShocks!BaseShockQ2_CH,0),0)*K$183</f>
        <v>-32.5</v>
      </c>
      <c r="L159" s="58">
        <f ca="1">VLOOKUP($B159,Q2BaseShocks!BaseShockQ2_LR,MATCH(L$4,Q2BaseShocks!BaseShockQ2_CH,0),0)*L$183</f>
        <v>-20</v>
      </c>
      <c r="M159" s="58">
        <f ca="1"/>
        <v>-4.8766940614896086</v>
      </c>
      <c r="N159" s="64">
        <f ca="1"/>
        <v>-2848.7623592844411</v>
      </c>
      <c r="O159" s="64">
        <f ca="1"/>
        <v>0</v>
      </c>
      <c r="P159" s="64">
        <f ca="1"/>
        <v>0</v>
      </c>
      <c r="Q159" s="64">
        <f ca="1"/>
        <v>-3577.0222259239631</v>
      </c>
      <c r="R159" s="60">
        <f t="shared" ca="1" si="10"/>
        <v>-6425.7845852084047</v>
      </c>
      <c r="S159" s="61">
        <f ca="1"/>
        <v>-6425.7845852084047</v>
      </c>
      <c r="T159" s="62" cm="1">
        <f t="array" aca="1" ref="T159" ca="1">IF(OR(N159:R159+D159:H159&lt;-0.01),1,0)</f>
        <v>0</v>
      </c>
    </row>
    <row r="160" spans="1:20" outlineLevel="1" x14ac:dyDescent="0.2">
      <c r="A160" s="47"/>
      <c r="B160" s="47" t="str">
        <f>'SAM and Preps'!B161</f>
        <v>cofin</v>
      </c>
      <c r="C160" s="47" t="str">
        <f>VLOOKUP(B160,Notes!$A$12:$B$206,2,0)</f>
        <v>Other financial services</v>
      </c>
      <c r="D160" s="57">
        <f>Q1Impacts!C161</f>
        <v>218.19466774810155</v>
      </c>
      <c r="E160" s="57">
        <f>Q1Impacts!D161</f>
        <v>0</v>
      </c>
      <c r="F160" s="57">
        <f>Q1Impacts!E161</f>
        <v>8095.9996620477968</v>
      </c>
      <c r="G160" s="57">
        <f>Q1Impacts!F161</f>
        <v>6980.5441323458208</v>
      </c>
      <c r="H160" s="57">
        <f t="shared" si="9"/>
        <v>15294.738462141719</v>
      </c>
      <c r="I160" s="58">
        <f ca="1">VLOOKUP($B160,Q2BaseShocks!BaseShockQ2_LR,MATCH(I$4,Q2BaseShocks!BaseShockQ2_CH,0),0)*I$183</f>
        <v>-2.5</v>
      </c>
      <c r="J160" s="58">
        <f ca="1">VLOOKUP($B160,Q2BaseShocks!BaseShockQ2_LR,MATCH(J$4,Q2BaseShocks!BaseShockQ2_CH,0),0)*J$183</f>
        <v>0</v>
      </c>
      <c r="K160" s="58">
        <f ca="1">VLOOKUP($B160,Q2BaseShocks!BaseShockQ2_LR,MATCH(K$4,Q2BaseShocks!BaseShockQ2_CH,0),0)*K$183</f>
        <v>-32.5</v>
      </c>
      <c r="L160" s="58">
        <f ca="1">VLOOKUP($B160,Q2BaseShocks!BaseShockQ2_LR,MATCH(L$4,Q2BaseShocks!BaseShockQ2_CH,0),0)*L$183</f>
        <v>-20</v>
      </c>
      <c r="M160" s="58">
        <f ca="1"/>
        <v>-26.484826001675778</v>
      </c>
      <c r="N160" s="64">
        <f ca="1"/>
        <v>-5.454866693702539</v>
      </c>
      <c r="O160" s="64">
        <f ca="1"/>
        <v>0</v>
      </c>
      <c r="P160" s="64">
        <f ca="1"/>
        <v>-2631.1998901655343</v>
      </c>
      <c r="Q160" s="64">
        <f ca="1"/>
        <v>-1396.1088264691643</v>
      </c>
      <c r="R160" s="60">
        <f t="shared" ca="1" si="10"/>
        <v>-4032.7635833284012</v>
      </c>
      <c r="S160" s="61">
        <f ca="1"/>
        <v>-4032.7635833284012</v>
      </c>
      <c r="T160" s="62" cm="1">
        <f t="array" aca="1" ref="T160" ca="1">IF(OR(N160:R160+D160:H160&lt;-0.01),1,0)</f>
        <v>0</v>
      </c>
    </row>
    <row r="161" spans="1:20" outlineLevel="1" x14ac:dyDescent="0.2">
      <c r="A161" s="47"/>
      <c r="B161" s="47" t="str">
        <f>'SAM and Preps'!B162</f>
        <v>creal</v>
      </c>
      <c r="C161" s="47" t="str">
        <f>VLOOKUP(B161,Notes!$A$12:$B$206,2,0)</f>
        <v>Real estate services</v>
      </c>
      <c r="D161" s="57">
        <f>Q1Impacts!C162</f>
        <v>269934.89401119656</v>
      </c>
      <c r="E161" s="57">
        <f>Q1Impacts!D162</f>
        <v>0</v>
      </c>
      <c r="F161" s="57">
        <f>Q1Impacts!E162</f>
        <v>27204.556687454791</v>
      </c>
      <c r="G161" s="57">
        <f>Q1Impacts!F162</f>
        <v>11669.845675060018</v>
      </c>
      <c r="H161" s="57">
        <f t="shared" si="9"/>
        <v>308809.29637371138</v>
      </c>
      <c r="I161" s="58">
        <f ca="1">VLOOKUP($B161,Q2BaseShocks!BaseShockQ2_LR,MATCH(I$4,Q2BaseShocks!BaseShockQ2_CH,0),0)*I$183</f>
        <v>-12.5</v>
      </c>
      <c r="J161" s="58">
        <f ca="1">VLOOKUP($B161,Q2BaseShocks!BaseShockQ2_LR,MATCH(J$4,Q2BaseShocks!BaseShockQ2_CH,0),0)*J$183</f>
        <v>0</v>
      </c>
      <c r="K161" s="58">
        <f ca="1">VLOOKUP($B161,Q2BaseShocks!BaseShockQ2_LR,MATCH(K$4,Q2BaseShocks!BaseShockQ2_CH,0),0)*K$183</f>
        <v>-32.5</v>
      </c>
      <c r="L161" s="58">
        <f ca="1">VLOOKUP($B161,Q2BaseShocks!BaseShockQ2_LR,MATCH(L$4,Q2BaseShocks!BaseShockQ2_CH,0),0)*L$183</f>
        <v>-20</v>
      </c>
      <c r="M161" s="58">
        <f ca="1"/>
        <v>-14.552072438616275</v>
      </c>
      <c r="N161" s="64">
        <f ca="1"/>
        <v>-33741.86175139957</v>
      </c>
      <c r="O161" s="64">
        <f ca="1"/>
        <v>0</v>
      </c>
      <c r="P161" s="64">
        <f ca="1"/>
        <v>-8841.4809234228069</v>
      </c>
      <c r="Q161" s="64">
        <f ca="1"/>
        <v>-2333.9691350120038</v>
      </c>
      <c r="R161" s="60">
        <f t="shared" ca="1" si="10"/>
        <v>-44917.311809834384</v>
      </c>
      <c r="S161" s="61">
        <f ca="1"/>
        <v>-44917.311809834384</v>
      </c>
      <c r="T161" s="62" cm="1">
        <f t="array" aca="1" ref="T161" ca="1">IF(OR(N161:R161+D161:H161&lt;-0.01),1,0)</f>
        <v>0</v>
      </c>
    </row>
    <row r="162" spans="1:20" outlineLevel="1" x14ac:dyDescent="0.2">
      <c r="A162" s="47"/>
      <c r="B162" s="47" t="str">
        <f>'SAM and Preps'!B163</f>
        <v>crent</v>
      </c>
      <c r="C162" s="47" t="str">
        <f>VLOOKUP(B162,Notes!$A$12:$B$206,2,0)</f>
        <v>Leasing, Rental services</v>
      </c>
      <c r="D162" s="57">
        <f>Q1Impacts!C163</f>
        <v>8960.1804251973026</v>
      </c>
      <c r="E162" s="57">
        <f>Q1Impacts!D163</f>
        <v>0</v>
      </c>
      <c r="F162" s="57">
        <f>Q1Impacts!E163</f>
        <v>0</v>
      </c>
      <c r="G162" s="57">
        <f>Q1Impacts!F163</f>
        <v>352.64759896295061</v>
      </c>
      <c r="H162" s="57">
        <f t="shared" si="9"/>
        <v>9312.8280241602533</v>
      </c>
      <c r="I162" s="58">
        <f ca="1">VLOOKUP($B162,Q2BaseShocks!BaseShockQ2_LR,MATCH(I$4,Q2BaseShocks!BaseShockQ2_CH,0),0)*I$183</f>
        <v>-30</v>
      </c>
      <c r="J162" s="58">
        <f ca="1">VLOOKUP($B162,Q2BaseShocks!BaseShockQ2_LR,MATCH(J$4,Q2BaseShocks!BaseShockQ2_CH,0),0)*J$183</f>
        <v>0</v>
      </c>
      <c r="K162" s="58">
        <f ca="1">VLOOKUP($B162,Q2BaseShocks!BaseShockQ2_LR,MATCH(K$4,Q2BaseShocks!BaseShockQ2_CH,0),0)*K$183</f>
        <v>-32.5</v>
      </c>
      <c r="L162" s="58">
        <f ca="1">VLOOKUP($B162,Q2BaseShocks!BaseShockQ2_LR,MATCH(L$4,Q2BaseShocks!BaseShockQ2_CH,0),0)*L$183</f>
        <v>-30</v>
      </c>
      <c r="M162" s="58">
        <f ca="1"/>
        <v>-30.23846214893209</v>
      </c>
      <c r="N162" s="64">
        <f ca="1"/>
        <v>-2688.0541275591909</v>
      </c>
      <c r="O162" s="64">
        <f ca="1"/>
        <v>0</v>
      </c>
      <c r="P162" s="64">
        <f ca="1"/>
        <v>0</v>
      </c>
      <c r="Q162" s="64">
        <f ca="1"/>
        <v>-105.79427968888518</v>
      </c>
      <c r="R162" s="60">
        <f t="shared" ca="1" si="10"/>
        <v>-2793.848407248076</v>
      </c>
      <c r="S162" s="61">
        <f ca="1"/>
        <v>-2793.848407248076</v>
      </c>
      <c r="T162" s="62" cm="1">
        <f t="array" aca="1" ref="T162" ca="1">IF(OR(N162:R162+D162:H162&lt;-0.01),1,0)</f>
        <v>0</v>
      </c>
    </row>
    <row r="163" spans="1:20" outlineLevel="1" x14ac:dyDescent="0.2">
      <c r="A163" s="47"/>
      <c r="B163" s="47" t="str">
        <f>'SAM and Preps'!B164</f>
        <v>crsea</v>
      </c>
      <c r="C163" s="47" t="str">
        <f>VLOOKUP(B163,Notes!$A$12:$B$206,2,0)</f>
        <v>Research, development</v>
      </c>
      <c r="D163" s="57">
        <f>Q1Impacts!C164</f>
        <v>0</v>
      </c>
      <c r="E163" s="57">
        <f>Q1Impacts!D164</f>
        <v>0</v>
      </c>
      <c r="F163" s="57">
        <f>Q1Impacts!E164</f>
        <v>21323.999109869961</v>
      </c>
      <c r="G163" s="57">
        <f>Q1Impacts!F164</f>
        <v>170.52338649417928</v>
      </c>
      <c r="H163" s="57">
        <f t="shared" si="9"/>
        <v>21494.522496364141</v>
      </c>
      <c r="I163" s="58">
        <f ca="1">VLOOKUP($B163,Q2BaseShocks!BaseShockQ2_LR,MATCH(I$4,Q2BaseShocks!BaseShockQ2_CH,0),0)*I$183</f>
        <v>-25</v>
      </c>
      <c r="J163" s="58">
        <f ca="1">VLOOKUP($B163,Q2BaseShocks!BaseShockQ2_LR,MATCH(J$4,Q2BaseShocks!BaseShockQ2_CH,0),0)*J$183</f>
        <v>0</v>
      </c>
      <c r="K163" s="58">
        <f ca="1">VLOOKUP($B163,Q2BaseShocks!BaseShockQ2_LR,MATCH(K$4,Q2BaseShocks!BaseShockQ2_CH,0),0)*K$183</f>
        <v>-32.5</v>
      </c>
      <c r="L163" s="58">
        <f ca="1">VLOOKUP($B163,Q2BaseShocks!BaseShockQ2_LR,MATCH(L$4,Q2BaseShocks!BaseShockQ2_CH,0),0)*L$183</f>
        <v>-25</v>
      </c>
      <c r="M163" s="58">
        <f ca="1"/>
        <v>-18.836874044763277</v>
      </c>
      <c r="N163" s="64">
        <f ca="1"/>
        <v>0</v>
      </c>
      <c r="O163" s="64">
        <f ca="1"/>
        <v>0</v>
      </c>
      <c r="P163" s="64">
        <f ca="1"/>
        <v>-6930.2997107077372</v>
      </c>
      <c r="Q163" s="64">
        <f ca="1"/>
        <v>-42.630846623544819</v>
      </c>
      <c r="R163" s="60">
        <f t="shared" ca="1" si="10"/>
        <v>-6972.9305573312822</v>
      </c>
      <c r="S163" s="61">
        <f ca="1"/>
        <v>-6972.9305573312822</v>
      </c>
      <c r="T163" s="62" cm="1">
        <f t="array" aca="1" ref="T163" ca="1">IF(OR(N163:R163+D163:H163&lt;-0.01),1,0)</f>
        <v>0</v>
      </c>
    </row>
    <row r="164" spans="1:20" outlineLevel="1" x14ac:dyDescent="0.2">
      <c r="A164" s="47"/>
      <c r="B164" s="47" t="str">
        <f>'SAM and Preps'!B165</f>
        <v>clacc</v>
      </c>
      <c r="C164" s="47" t="str">
        <f>VLOOKUP(B164,Notes!$A$12:$B$206,2,0)</f>
        <v xml:space="preserve">Legal, accounting </v>
      </c>
      <c r="D164" s="57">
        <f>Q1Impacts!C165</f>
        <v>11212.088051142862</v>
      </c>
      <c r="E164" s="57">
        <f>Q1Impacts!D165</f>
        <v>0</v>
      </c>
      <c r="F164" s="57">
        <f>Q1Impacts!E165</f>
        <v>7229.2872208119988</v>
      </c>
      <c r="G164" s="57">
        <f>Q1Impacts!F165</f>
        <v>4151.4121701170561</v>
      </c>
      <c r="H164" s="57">
        <f t="shared" si="9"/>
        <v>22592.787442071916</v>
      </c>
      <c r="I164" s="58">
        <f ca="1">VLOOKUP($B164,Q2BaseShocks!BaseShockQ2_LR,MATCH(I$4,Q2BaseShocks!BaseShockQ2_CH,0),0)*I$183</f>
        <v>-12.5</v>
      </c>
      <c r="J164" s="58">
        <f ca="1">VLOOKUP($B164,Q2BaseShocks!BaseShockQ2_LR,MATCH(J$4,Q2BaseShocks!BaseShockQ2_CH,0),0)*J$183</f>
        <v>0</v>
      </c>
      <c r="K164" s="58">
        <f ca="1">VLOOKUP($B164,Q2BaseShocks!BaseShockQ2_LR,MATCH(K$4,Q2BaseShocks!BaseShockQ2_CH,0),0)*K$183</f>
        <v>-32.5</v>
      </c>
      <c r="L164" s="58">
        <f ca="1">VLOOKUP($B164,Q2BaseShocks!BaseShockQ2_LR,MATCH(L$4,Q2BaseShocks!BaseShockQ2_CH,0),0)*L$183</f>
        <v>-20</v>
      </c>
      <c r="M164" s="58">
        <f ca="1"/>
        <v>-20.337569052701689</v>
      </c>
      <c r="N164" s="64">
        <f ca="1"/>
        <v>-1401.5110063928578</v>
      </c>
      <c r="O164" s="64">
        <f ca="1"/>
        <v>0</v>
      </c>
      <c r="P164" s="64">
        <f ca="1"/>
        <v>-2349.5183467638999</v>
      </c>
      <c r="Q164" s="64">
        <f ca="1"/>
        <v>-830.28243402341127</v>
      </c>
      <c r="R164" s="60">
        <f t="shared" ca="1" si="10"/>
        <v>-4581.3117871801687</v>
      </c>
      <c r="S164" s="61">
        <f ca="1"/>
        <v>-4581.3117871801687</v>
      </c>
      <c r="T164" s="62" cm="1">
        <f t="array" aca="1" ref="T164" ca="1">IF(OR(N164:R164+D164:H164&lt;-0.01),1,0)</f>
        <v>0</v>
      </c>
    </row>
    <row r="165" spans="1:20" outlineLevel="1" x14ac:dyDescent="0.2">
      <c r="A165" s="47"/>
      <c r="B165" s="47" t="str">
        <f>'SAM and Preps'!B166</f>
        <v>cobus</v>
      </c>
      <c r="C165" s="47" t="str">
        <f>VLOOKUP(B165,Notes!$A$12:$B$206,2,0)</f>
        <v>Other business services</v>
      </c>
      <c r="D165" s="57">
        <f>Q1Impacts!C166</f>
        <v>8907.0517611902851</v>
      </c>
      <c r="E165" s="57">
        <f>Q1Impacts!D166</f>
        <v>0</v>
      </c>
      <c r="F165" s="57">
        <f>Q1Impacts!E166</f>
        <v>0</v>
      </c>
      <c r="G165" s="57">
        <f>Q1Impacts!F166</f>
        <v>8160.5624190297276</v>
      </c>
      <c r="H165" s="57">
        <f t="shared" si="9"/>
        <v>17067.614180220015</v>
      </c>
      <c r="I165" s="58">
        <f ca="1">VLOOKUP($B165,Q2BaseShocks!BaseShockQ2_LR,MATCH(I$4,Q2BaseShocks!BaseShockQ2_CH,0),0)*I$183</f>
        <v>-5</v>
      </c>
      <c r="J165" s="58">
        <f ca="1">VLOOKUP($B165,Q2BaseShocks!BaseShockQ2_LR,MATCH(J$4,Q2BaseShocks!BaseShockQ2_CH,0),0)*J$183</f>
        <v>0</v>
      </c>
      <c r="K165" s="58">
        <f ca="1">VLOOKUP($B165,Q2BaseShocks!BaseShockQ2_LR,MATCH(K$4,Q2BaseShocks!BaseShockQ2_CH,0),0)*K$183</f>
        <v>-32.5</v>
      </c>
      <c r="L165" s="58">
        <f ca="1">VLOOKUP($B165,Q2BaseShocks!BaseShockQ2_LR,MATCH(L$4,Q2BaseShocks!BaseShockQ2_CH,0),0)*L$183</f>
        <v>-20</v>
      </c>
      <c r="M165" s="58">
        <f ca="1"/>
        <v>-12.291621708016725</v>
      </c>
      <c r="N165" s="64">
        <f ca="1"/>
        <v>-445.35258805951429</v>
      </c>
      <c r="O165" s="64">
        <f ca="1"/>
        <v>0</v>
      </c>
      <c r="P165" s="64">
        <f ca="1"/>
        <v>0</v>
      </c>
      <c r="Q165" s="64">
        <f ca="1"/>
        <v>-1632.1124838059457</v>
      </c>
      <c r="R165" s="60">
        <f t="shared" ca="1" si="10"/>
        <v>-2077.4650718654598</v>
      </c>
      <c r="S165" s="61">
        <f ca="1"/>
        <v>-2077.4650718654598</v>
      </c>
      <c r="T165" s="62" cm="1">
        <f t="array" aca="1" ref="T165" ca="1">IF(OR(N165:R165+D165:H165&lt;-0.01),1,0)</f>
        <v>0</v>
      </c>
    </row>
    <row r="166" spans="1:20" outlineLevel="1" x14ac:dyDescent="0.2">
      <c r="A166" s="47"/>
      <c r="B166" s="47" t="str">
        <f>'SAM and Preps'!B167</f>
        <v>ctelc</v>
      </c>
      <c r="C166" s="47" t="str">
        <f>VLOOKUP(B166,Notes!$A$12:$B$206,2,0)</f>
        <v>Telecommunications</v>
      </c>
      <c r="D166" s="57">
        <f>Q1Impacts!C167</f>
        <v>64732.192625652599</v>
      </c>
      <c r="E166" s="57">
        <f>Q1Impacts!D167</f>
        <v>0</v>
      </c>
      <c r="F166" s="57">
        <f>Q1Impacts!E167</f>
        <v>0</v>
      </c>
      <c r="G166" s="57">
        <f>Q1Impacts!F167</f>
        <v>12460.830663540566</v>
      </c>
      <c r="H166" s="57">
        <f t="shared" si="9"/>
        <v>77193.023289193166</v>
      </c>
      <c r="I166" s="58">
        <f ca="1">VLOOKUP($B166,Q2BaseShocks!BaseShockQ2_LR,MATCH(I$4,Q2BaseShocks!BaseShockQ2_CH,0),0)*I$183</f>
        <v>5</v>
      </c>
      <c r="J166" s="58">
        <f ca="1">VLOOKUP($B166,Q2BaseShocks!BaseShockQ2_LR,MATCH(J$4,Q2BaseShocks!BaseShockQ2_CH,0),0)*J$183</f>
        <v>0</v>
      </c>
      <c r="K166" s="58">
        <f ca="1">VLOOKUP($B166,Q2BaseShocks!BaseShockQ2_LR,MATCH(K$4,Q2BaseShocks!BaseShockQ2_CH,0),0)*K$183</f>
        <v>-32.5</v>
      </c>
      <c r="L166" s="58">
        <f ca="1">VLOOKUP($B166,Q2BaseShocks!BaseShockQ2_LR,MATCH(L$4,Q2BaseShocks!BaseShockQ2_CH,0),0)*L$183</f>
        <v>-20</v>
      </c>
      <c r="M166" s="58">
        <f ca="1"/>
        <v>0.96615795966700047</v>
      </c>
      <c r="N166" s="64">
        <f ca="1"/>
        <v>3236.6096312826303</v>
      </c>
      <c r="O166" s="64">
        <f ca="1"/>
        <v>0</v>
      </c>
      <c r="P166" s="64">
        <f ca="1"/>
        <v>0</v>
      </c>
      <c r="Q166" s="64">
        <f ca="1"/>
        <v>-2492.1661327081133</v>
      </c>
      <c r="R166" s="60">
        <f t="shared" ca="1" si="10"/>
        <v>744.44349857451698</v>
      </c>
      <c r="S166" s="61">
        <f ca="1"/>
        <v>744.44349857451698</v>
      </c>
      <c r="T166" s="62" cm="1">
        <f t="array" aca="1" ref="T166" ca="1">IF(OR(N166:R166+D166:H166&lt;-0.01),1,0)</f>
        <v>0</v>
      </c>
    </row>
    <row r="167" spans="1:20" outlineLevel="1" x14ac:dyDescent="0.2">
      <c r="A167" s="47"/>
      <c r="B167" s="47" t="str">
        <f>'SAM and Preps'!B168</f>
        <v>csupp</v>
      </c>
      <c r="C167" s="47" t="str">
        <f>VLOOKUP(B167,Notes!$A$12:$B$206,2,0)</f>
        <v>Support services</v>
      </c>
      <c r="D167" s="57">
        <f>Q1Impacts!C168</f>
        <v>65355.056311880748</v>
      </c>
      <c r="E167" s="57">
        <f>Q1Impacts!D168</f>
        <v>0</v>
      </c>
      <c r="F167" s="57">
        <f>Q1Impacts!E168</f>
        <v>0</v>
      </c>
      <c r="G167" s="57">
        <f>Q1Impacts!F168</f>
        <v>3380.7307835185629</v>
      </c>
      <c r="H167" s="57">
        <f t="shared" ref="H167:H179" si="11">SUM(D167:G167)</f>
        <v>68735.787095399312</v>
      </c>
      <c r="I167" s="58">
        <f ca="1">VLOOKUP($B167,Q2BaseShocks!BaseShockQ2_LR,MATCH(I$4,Q2BaseShocks!BaseShockQ2_CH,0),0)*I$183</f>
        <v>-12.5</v>
      </c>
      <c r="J167" s="58">
        <f ca="1">VLOOKUP($B167,Q2BaseShocks!BaseShockQ2_LR,MATCH(J$4,Q2BaseShocks!BaseShockQ2_CH,0),0)*J$183</f>
        <v>0</v>
      </c>
      <c r="K167" s="58">
        <f ca="1">VLOOKUP($B167,Q2BaseShocks!BaseShockQ2_LR,MATCH(K$4,Q2BaseShocks!BaseShockQ2_CH,0),0)*K$183</f>
        <v>-32.5</v>
      </c>
      <c r="L167" s="58">
        <f ca="1">VLOOKUP($B167,Q2BaseShocks!BaseShockQ2_LR,MATCH(L$4,Q2BaseShocks!BaseShockQ2_CH,0),0)*L$183</f>
        <v>-20</v>
      </c>
      <c r="M167" s="58">
        <f ca="1"/>
        <v>-12.882756487936273</v>
      </c>
      <c r="N167" s="64">
        <f ca="1"/>
        <v>-8169.3820389850935</v>
      </c>
      <c r="O167" s="64">
        <f ca="1"/>
        <v>0</v>
      </c>
      <c r="P167" s="64">
        <f ca="1"/>
        <v>0</v>
      </c>
      <c r="Q167" s="64">
        <f ca="1"/>
        <v>-676.14615670371268</v>
      </c>
      <c r="R167" s="60">
        <f t="shared" ca="1" si="10"/>
        <v>-8845.5281956888066</v>
      </c>
      <c r="S167" s="61">
        <f ca="1"/>
        <v>-8845.5281956888066</v>
      </c>
      <c r="T167" s="62" cm="1">
        <f t="array" aca="1" ref="T167" ca="1">IF(OR(N167:R167+D167:H167&lt;-0.01),1,0)</f>
        <v>0</v>
      </c>
    </row>
    <row r="168" spans="1:20" outlineLevel="1" x14ac:dyDescent="0.2">
      <c r="A168" s="47"/>
      <c r="B168" s="47" t="str">
        <f>'SAM and Preps'!B169</f>
        <v>cmnfs</v>
      </c>
      <c r="C168" s="47" t="str">
        <f>VLOOKUP(B168,Notes!$A$12:$B$206,2,0)</f>
        <v>Manufactured services n.e.c.</v>
      </c>
      <c r="D168" s="57">
        <f>Q1Impacts!C169</f>
        <v>0</v>
      </c>
      <c r="E168" s="57">
        <f>Q1Impacts!D169</f>
        <v>0</v>
      </c>
      <c r="F168" s="57">
        <f>Q1Impacts!E169</f>
        <v>0</v>
      </c>
      <c r="G168" s="57">
        <f>Q1Impacts!F169</f>
        <v>806.07790346998797</v>
      </c>
      <c r="H168" s="57">
        <f t="shared" si="11"/>
        <v>806.07790346998797</v>
      </c>
      <c r="I168" s="58">
        <f ca="1">VLOOKUP($B168,Q2BaseShocks!BaseShockQ2_LR,MATCH(I$4,Q2BaseShocks!BaseShockQ2_CH,0),0)*I$183</f>
        <v>-12.5</v>
      </c>
      <c r="J168" s="58">
        <f ca="1">VLOOKUP($B168,Q2BaseShocks!BaseShockQ2_LR,MATCH(J$4,Q2BaseShocks!BaseShockQ2_CH,0),0)*J$183</f>
        <v>0</v>
      </c>
      <c r="K168" s="58">
        <f ca="1">VLOOKUP($B168,Q2BaseShocks!BaseShockQ2_LR,MATCH(K$4,Q2BaseShocks!BaseShockQ2_CH,0),0)*K$183</f>
        <v>-32.5</v>
      </c>
      <c r="L168" s="58">
        <f ca="1">VLOOKUP($B168,Q2BaseShocks!BaseShockQ2_LR,MATCH(L$4,Q2BaseShocks!BaseShockQ2_CH,0),0)*L$183</f>
        <v>-20</v>
      </c>
      <c r="M168" s="58">
        <f ca="1"/>
        <v>-20.389407648697627</v>
      </c>
      <c r="N168" s="64">
        <f ca="1"/>
        <v>0</v>
      </c>
      <c r="O168" s="64">
        <f ca="1"/>
        <v>0</v>
      </c>
      <c r="P168" s="64">
        <f ca="1"/>
        <v>0</v>
      </c>
      <c r="Q168" s="64">
        <f ca="1"/>
        <v>-161.21558069399759</v>
      </c>
      <c r="R168" s="60">
        <f t="shared" ca="1" si="10"/>
        <v>-161.21558069399759</v>
      </c>
      <c r="S168" s="61">
        <f ca="1"/>
        <v>-161.21558069399759</v>
      </c>
      <c r="T168" s="62" cm="1">
        <f t="array" aca="1" ref="T168" ca="1">IF(OR(N168:R168+D168:H168&lt;-0.01),1,0)</f>
        <v>0</v>
      </c>
    </row>
    <row r="169" spans="1:20" outlineLevel="1" x14ac:dyDescent="0.2">
      <c r="A169" s="47"/>
      <c r="B169" s="47" t="str">
        <f>'SAM and Preps'!B170</f>
        <v>cpuba</v>
      </c>
      <c r="C169" s="47" t="str">
        <f>VLOOKUP(B169,Notes!$A$12:$B$206,2,0)</f>
        <v>Public administration</v>
      </c>
      <c r="D169" s="57">
        <f>Q1Impacts!C170</f>
        <v>28381.063418196427</v>
      </c>
      <c r="E169" s="57">
        <f>Q1Impacts!D170</f>
        <v>828934</v>
      </c>
      <c r="F169" s="57">
        <f>Q1Impacts!E170</f>
        <v>0</v>
      </c>
      <c r="G169" s="57">
        <f>Q1Impacts!F170</f>
        <v>1116.9991446039228</v>
      </c>
      <c r="H169" s="57">
        <f t="shared" si="11"/>
        <v>858432.06256280036</v>
      </c>
      <c r="I169" s="58">
        <f ca="1">VLOOKUP($B169,Q2BaseShocks!BaseShockQ2_LR,MATCH(I$4,Q2BaseShocks!BaseShockQ2_CH,0),0)*I$183</f>
        <v>0</v>
      </c>
      <c r="J169" s="58">
        <f ca="1">VLOOKUP($B169,Q2BaseShocks!BaseShockQ2_LR,MATCH(J$4,Q2BaseShocks!BaseShockQ2_CH,0),0)*J$183</f>
        <v>0</v>
      </c>
      <c r="K169" s="58">
        <f ca="1">VLOOKUP($B169,Q2BaseShocks!BaseShockQ2_LR,MATCH(K$4,Q2BaseShocks!BaseShockQ2_CH,0),0)*K$183</f>
        <v>-32.5</v>
      </c>
      <c r="L169" s="58">
        <f ca="1">VLOOKUP($B169,Q2BaseShocks!BaseShockQ2_LR,MATCH(L$4,Q2BaseShocks!BaseShockQ2_CH,0),0)*L$183</f>
        <v>-20</v>
      </c>
      <c r="M169" s="58">
        <f ca="1"/>
        <v>-2.6028499008501384E-2</v>
      </c>
      <c r="N169" s="64">
        <f ca="1"/>
        <v>0</v>
      </c>
      <c r="O169" s="64">
        <f ca="1"/>
        <v>0</v>
      </c>
      <c r="P169" s="64">
        <f ca="1"/>
        <v>0</v>
      </c>
      <c r="Q169" s="64">
        <f ca="1"/>
        <v>-223.39982892078456</v>
      </c>
      <c r="R169" s="60">
        <f t="shared" ca="1" si="10"/>
        <v>-223.39982892078456</v>
      </c>
      <c r="S169" s="61">
        <f ca="1"/>
        <v>-223.39982892078456</v>
      </c>
      <c r="T169" s="62" cm="1">
        <f t="array" aca="1" ref="T169" ca="1">IF(OR(N169:R169+D169:H169&lt;-0.01),1,0)</f>
        <v>0</v>
      </c>
    </row>
    <row r="170" spans="1:20" outlineLevel="1" x14ac:dyDescent="0.2">
      <c r="A170" s="47"/>
      <c r="B170" s="47" t="str">
        <f>'SAM and Preps'!B171</f>
        <v>ceduc</v>
      </c>
      <c r="C170" s="47" t="str">
        <f>VLOOKUP(B170,Notes!$A$12:$B$206,2,0)</f>
        <v>Education services</v>
      </c>
      <c r="D170" s="57">
        <f>Q1Impacts!C171</f>
        <v>50558.582534513684</v>
      </c>
      <c r="E170" s="57">
        <f>Q1Impacts!D171</f>
        <v>0</v>
      </c>
      <c r="F170" s="57">
        <f>Q1Impacts!E171</f>
        <v>0</v>
      </c>
      <c r="G170" s="57">
        <f>Q1Impacts!F171</f>
        <v>1989.84416514959</v>
      </c>
      <c r="H170" s="57">
        <f t="shared" si="11"/>
        <v>52548.426699663272</v>
      </c>
      <c r="I170" s="58">
        <f ca="1">VLOOKUP($B170,Q2BaseShocks!BaseShockQ2_LR,MATCH(I$4,Q2BaseShocks!BaseShockQ2_CH,0),0)*I$183</f>
        <v>-25</v>
      </c>
      <c r="J170" s="58">
        <f ca="1">VLOOKUP($B170,Q2BaseShocks!BaseShockQ2_LR,MATCH(J$4,Q2BaseShocks!BaseShockQ2_CH,0),0)*J$183</f>
        <v>0</v>
      </c>
      <c r="K170" s="58">
        <f ca="1">VLOOKUP($B170,Q2BaseShocks!BaseShockQ2_LR,MATCH(K$4,Q2BaseShocks!BaseShockQ2_CH,0),0)*K$183</f>
        <v>-32.5</v>
      </c>
      <c r="L170" s="58">
        <f ca="1">VLOOKUP($B170,Q2BaseShocks!BaseShockQ2_LR,MATCH(L$4,Q2BaseShocks!BaseShockQ2_CH,0),0)*L$183</f>
        <v>-25</v>
      </c>
      <c r="M170" s="58">
        <f ca="1"/>
        <v>-25.030906360777688</v>
      </c>
      <c r="N170" s="64">
        <f ca="1"/>
        <v>-12639.645633628421</v>
      </c>
      <c r="O170" s="64">
        <f ca="1"/>
        <v>0</v>
      </c>
      <c r="P170" s="64">
        <f ca="1"/>
        <v>0</v>
      </c>
      <c r="Q170" s="64">
        <f ca="1"/>
        <v>-497.46104128739751</v>
      </c>
      <c r="R170" s="60">
        <f t="shared" ca="1" si="10"/>
        <v>-13137.106674915818</v>
      </c>
      <c r="S170" s="61">
        <f ca="1"/>
        <v>-13137.106674915818</v>
      </c>
      <c r="T170" s="62" cm="1">
        <f t="array" aca="1" ref="T170" ca="1">IF(OR(N170:R170+D170:H170&lt;-0.01),1,0)</f>
        <v>0</v>
      </c>
    </row>
    <row r="171" spans="1:20" outlineLevel="1" x14ac:dyDescent="0.2">
      <c r="A171" s="47"/>
      <c r="B171" s="47" t="str">
        <f>'SAM and Preps'!B172</f>
        <v>cheal</v>
      </c>
      <c r="C171" s="47" t="str">
        <f>VLOOKUP(B171,Notes!$A$12:$B$206,2,0)</f>
        <v>Health, social services</v>
      </c>
      <c r="D171" s="57">
        <f>Q1Impacts!C172</f>
        <v>125243.70326037481</v>
      </c>
      <c r="E171" s="57">
        <f>Q1Impacts!D172</f>
        <v>0</v>
      </c>
      <c r="F171" s="57">
        <f>Q1Impacts!E172</f>
        <v>0</v>
      </c>
      <c r="G171" s="57">
        <f>Q1Impacts!F172</f>
        <v>7137.6664785760895</v>
      </c>
      <c r="H171" s="57">
        <f t="shared" si="11"/>
        <v>132381.36973895089</v>
      </c>
      <c r="I171" s="58">
        <f ca="1">VLOOKUP($B171,Q2BaseShocks!BaseShockQ2_LR,MATCH(I$4,Q2BaseShocks!BaseShockQ2_CH,0),0)*I$183</f>
        <v>15</v>
      </c>
      <c r="J171" s="58">
        <f ca="1">VLOOKUP($B171,Q2BaseShocks!BaseShockQ2_LR,MATCH(J$4,Q2BaseShocks!BaseShockQ2_CH,0),0)*J$183</f>
        <v>0</v>
      </c>
      <c r="K171" s="58">
        <f ca="1">VLOOKUP($B171,Q2BaseShocks!BaseShockQ2_LR,MATCH(K$4,Q2BaseShocks!BaseShockQ2_CH,0),0)*K$183</f>
        <v>-32.5</v>
      </c>
      <c r="L171" s="58">
        <f ca="1">VLOOKUP($B171,Q2BaseShocks!BaseShockQ2_LR,MATCH(L$4,Q2BaseShocks!BaseShockQ2_CH,0),0)*L$183</f>
        <v>-20</v>
      </c>
      <c r="M171" s="58">
        <f ca="1"/>
        <v>13.127524965141811</v>
      </c>
      <c r="N171" s="64">
        <f ca="1"/>
        <v>18786.55548905622</v>
      </c>
      <c r="O171" s="64">
        <f ca="1"/>
        <v>0</v>
      </c>
      <c r="P171" s="64">
        <f ca="1"/>
        <v>0</v>
      </c>
      <c r="Q171" s="64">
        <f ca="1"/>
        <v>-1427.5332957152179</v>
      </c>
      <c r="R171" s="60">
        <f t="shared" ca="1" si="10"/>
        <v>17359.022193341003</v>
      </c>
      <c r="S171" s="61">
        <f ca="1"/>
        <v>17359.022193341003</v>
      </c>
      <c r="T171" s="62" cm="1">
        <f t="array" aca="1" ref="T171" ca="1">IF(OR(N171:R171+D171:H171&lt;-0.01),1,0)</f>
        <v>0</v>
      </c>
    </row>
    <row r="172" spans="1:20" x14ac:dyDescent="0.2">
      <c r="A172" s="47"/>
      <c r="B172" s="47" t="str">
        <f>'SAM and Preps'!B173</f>
        <v>cosrv</v>
      </c>
      <c r="C172" s="47" t="str">
        <f>VLOOKUP(B172,Notes!$A$12:$B$206,2,0)</f>
        <v>Other services n.e.c.</v>
      </c>
      <c r="D172" s="57">
        <f>Q1Impacts!C173</f>
        <v>127750.42921376471</v>
      </c>
      <c r="E172" s="57">
        <f>Q1Impacts!D173</f>
        <v>0</v>
      </c>
      <c r="F172" s="57">
        <f>Q1Impacts!E173</f>
        <v>0</v>
      </c>
      <c r="G172" s="57">
        <f>Q1Impacts!F173</f>
        <v>14878.225322645849</v>
      </c>
      <c r="H172" s="57">
        <f t="shared" si="11"/>
        <v>142628.65453641056</v>
      </c>
      <c r="I172" s="58">
        <f ca="1">VLOOKUP($B172,Q2BaseShocks!BaseShockQ2_LR,MATCH(I$4,Q2BaseShocks!BaseShockQ2_CH,0),0)*I$183</f>
        <v>-35</v>
      </c>
      <c r="J172" s="58">
        <f ca="1">VLOOKUP($B172,Q2BaseShocks!BaseShockQ2_LR,MATCH(J$4,Q2BaseShocks!BaseShockQ2_CH,0),0)*J$183</f>
        <v>0</v>
      </c>
      <c r="K172" s="58">
        <f ca="1">VLOOKUP($B172,Q2BaseShocks!BaseShockQ2_LR,MATCH(K$4,Q2BaseShocks!BaseShockQ2_CH,0),0)*K$183</f>
        <v>-35</v>
      </c>
      <c r="L172" s="58">
        <f ca="1">VLOOKUP($B172,Q2BaseShocks!BaseShockQ2_LR,MATCH(L$4,Q2BaseShocks!BaseShockQ2_CH,0),0)*L$183</f>
        <v>-35</v>
      </c>
      <c r="M172" s="58">
        <f ca="1"/>
        <v>-35.034332946659489</v>
      </c>
      <c r="N172" s="64">
        <f ca="1"/>
        <v>-44712.650224817648</v>
      </c>
      <c r="O172" s="64">
        <f ca="1"/>
        <v>0</v>
      </c>
      <c r="P172" s="64">
        <f ca="1"/>
        <v>0</v>
      </c>
      <c r="Q172" s="64">
        <f ca="1"/>
        <v>-5207.3788629260471</v>
      </c>
      <c r="R172" s="60">
        <f t="shared" ca="1" si="10"/>
        <v>-49920.029087743693</v>
      </c>
      <c r="S172" s="61">
        <f ca="1"/>
        <v>-49920.029087743693</v>
      </c>
      <c r="T172" s="62" cm="1">
        <f t="array" aca="1" ref="T172" ca="1">IF(OR(N172:R172+D172:H172&lt;-0.01),1,0)</f>
        <v>0</v>
      </c>
    </row>
    <row r="173" spans="1:20" x14ac:dyDescent="0.2">
      <c r="A173" s="47"/>
      <c r="B173" s="47" t="str">
        <f>'SAM and Preps'!B174</f>
        <v>trc</v>
      </c>
      <c r="C173" s="47" t="str">
        <f>VLOOKUP(B173,Notes!$A$12:$B$206,2,0)</f>
        <v>Margins</v>
      </c>
      <c r="D173" s="57">
        <f>Q1Impacts!C174</f>
        <v>0</v>
      </c>
      <c r="E173" s="57">
        <f>Q1Impacts!D174</f>
        <v>0</v>
      </c>
      <c r="F173" s="57">
        <f>Q1Impacts!E174</f>
        <v>0</v>
      </c>
      <c r="G173" s="57">
        <f>Q1Impacts!F174</f>
        <v>0</v>
      </c>
      <c r="H173" s="57">
        <f t="shared" si="11"/>
        <v>0</v>
      </c>
      <c r="I173" s="58"/>
      <c r="J173" s="58"/>
      <c r="K173" s="58"/>
      <c r="L173" s="58"/>
      <c r="M173" s="58">
        <v>0</v>
      </c>
      <c r="N173" s="64">
        <v>0</v>
      </c>
      <c r="O173" s="64">
        <v>0</v>
      </c>
      <c r="P173" s="64">
        <v>0</v>
      </c>
      <c r="Q173" s="64">
        <v>0</v>
      </c>
      <c r="R173" s="60">
        <f t="shared" si="10"/>
        <v>0</v>
      </c>
      <c r="S173" s="61">
        <v>0</v>
      </c>
    </row>
    <row r="174" spans="1:20" x14ac:dyDescent="0.2">
      <c r="A174" s="47"/>
      <c r="B174" s="47" t="str">
        <f>'SAM and Preps'!B175</f>
        <v>flab-p</v>
      </c>
      <c r="C174" s="47" t="str">
        <f>VLOOKUP(B174,Notes!$A$12:$B$206,2,0)</f>
        <v>Labor with primary school education (grades 1-7)</v>
      </c>
      <c r="D174" s="57">
        <f>Q1Impacts!C175</f>
        <v>0</v>
      </c>
      <c r="E174" s="57">
        <f>Q1Impacts!D175</f>
        <v>0</v>
      </c>
      <c r="F174" s="57">
        <f>Q1Impacts!E175</f>
        <v>0</v>
      </c>
      <c r="G174" s="57">
        <f>Q1Impacts!F175</f>
        <v>558.8534566711279</v>
      </c>
      <c r="H174" s="57">
        <f t="shared" si="11"/>
        <v>558.8534566711279</v>
      </c>
      <c r="I174" s="58"/>
      <c r="J174" s="58"/>
      <c r="K174" s="58"/>
      <c r="L174" s="58"/>
      <c r="M174" s="58">
        <v>0</v>
      </c>
      <c r="N174" s="64">
        <v>0</v>
      </c>
      <c r="O174" s="64">
        <v>0</v>
      </c>
      <c r="P174" s="64">
        <v>0</v>
      </c>
      <c r="Q174" s="64">
        <v>0</v>
      </c>
      <c r="R174" s="60">
        <f t="shared" si="10"/>
        <v>0</v>
      </c>
      <c r="S174" s="61">
        <v>0</v>
      </c>
    </row>
    <row r="175" spans="1:20" hidden="1" outlineLevel="1" x14ac:dyDescent="0.2">
      <c r="A175" s="47"/>
      <c r="B175" s="47" t="str">
        <f>'SAM and Preps'!B176</f>
        <v>flab-m</v>
      </c>
      <c r="C175" s="47" t="str">
        <f>VLOOKUP(B175,Notes!$A$12:$B$206,2,0)</f>
        <v>Labor with middle school education (grades 8-11)</v>
      </c>
      <c r="D175" s="57">
        <f>Q1Impacts!C176</f>
        <v>0</v>
      </c>
      <c r="E175" s="57">
        <f>Q1Impacts!D176</f>
        <v>0</v>
      </c>
      <c r="F175" s="57">
        <f>Q1Impacts!E176</f>
        <v>0</v>
      </c>
      <c r="G175" s="57">
        <f>Q1Impacts!F176</f>
        <v>1020.275501172206</v>
      </c>
      <c r="H175" s="57">
        <f t="shared" si="11"/>
        <v>1020.275501172206</v>
      </c>
      <c r="I175" s="58"/>
      <c r="J175" s="58"/>
      <c r="K175" s="58"/>
      <c r="L175" s="58"/>
      <c r="M175" s="58">
        <v>0</v>
      </c>
      <c r="N175" s="64">
        <v>0</v>
      </c>
      <c r="O175" s="64">
        <v>0</v>
      </c>
      <c r="P175" s="64">
        <v>0</v>
      </c>
      <c r="Q175" s="64">
        <v>0</v>
      </c>
      <c r="R175" s="60">
        <f t="shared" si="10"/>
        <v>0</v>
      </c>
      <c r="S175" s="61">
        <v>0</v>
      </c>
    </row>
    <row r="176" spans="1:20" hidden="1" outlineLevel="1" x14ac:dyDescent="0.2">
      <c r="A176" s="47"/>
      <c r="B176" s="47" t="str">
        <f>'SAM and Preps'!B177</f>
        <v>flab-s</v>
      </c>
      <c r="C176" s="47" t="str">
        <f>VLOOKUP(B176,Notes!$A$12:$B$206,2,0)</f>
        <v>Labor completed sedondary school education (grade 12)</v>
      </c>
      <c r="D176" s="57">
        <f>Q1Impacts!C177</f>
        <v>0</v>
      </c>
      <c r="E176" s="57">
        <f>Q1Impacts!D177</f>
        <v>0</v>
      </c>
      <c r="F176" s="57">
        <f>Q1Impacts!E177</f>
        <v>0</v>
      </c>
      <c r="G176" s="57">
        <f>Q1Impacts!F177</f>
        <v>2632.342070812927</v>
      </c>
      <c r="H176" s="57">
        <f t="shared" si="11"/>
        <v>2632.342070812927</v>
      </c>
      <c r="I176" s="58"/>
      <c r="J176" s="58"/>
      <c r="K176" s="58"/>
      <c r="L176" s="58"/>
      <c r="M176" s="58">
        <v>0</v>
      </c>
      <c r="N176" s="64">
        <v>0</v>
      </c>
      <c r="O176" s="64">
        <v>0</v>
      </c>
      <c r="P176" s="64">
        <v>0</v>
      </c>
      <c r="Q176" s="64">
        <v>0</v>
      </c>
      <c r="R176" s="60">
        <f t="shared" si="10"/>
        <v>0</v>
      </c>
      <c r="S176" s="61">
        <v>0</v>
      </c>
    </row>
    <row r="177" spans="1:19" hidden="1" outlineLevel="1" x14ac:dyDescent="0.2">
      <c r="A177" s="47"/>
      <c r="B177" s="47" t="str">
        <f>'SAM and Preps'!B178</f>
        <v>flab-t</v>
      </c>
      <c r="C177" s="47" t="str">
        <f>VLOOKUP(B177,Notes!$A$12:$B$206,2,0)</f>
        <v>Labor with tertiary education (certificates, diplomas or degrees)</v>
      </c>
      <c r="D177" s="57">
        <f>Q1Impacts!C178</f>
        <v>0</v>
      </c>
      <c r="E177" s="57">
        <f>Q1Impacts!D178</f>
        <v>0</v>
      </c>
      <c r="F177" s="57">
        <f>Q1Impacts!E178</f>
        <v>0</v>
      </c>
      <c r="G177" s="57">
        <f>Q1Impacts!F178</f>
        <v>6276.5289713437396</v>
      </c>
      <c r="H177" s="57">
        <f t="shared" si="11"/>
        <v>6276.5289713437396</v>
      </c>
      <c r="I177" s="58"/>
      <c r="J177" s="58"/>
      <c r="K177" s="58"/>
      <c r="L177" s="58"/>
      <c r="M177" s="58">
        <v>0</v>
      </c>
      <c r="N177" s="64">
        <v>0</v>
      </c>
      <c r="O177" s="64">
        <v>0</v>
      </c>
      <c r="P177" s="64">
        <v>0</v>
      </c>
      <c r="Q177" s="64">
        <v>0</v>
      </c>
      <c r="R177" s="60">
        <f t="shared" si="10"/>
        <v>0</v>
      </c>
      <c r="S177" s="61">
        <v>0</v>
      </c>
    </row>
    <row r="178" spans="1:19" collapsed="1" x14ac:dyDescent="0.2">
      <c r="A178" s="47"/>
      <c r="B178" s="47" t="str">
        <f>'SAM and Preps'!B179</f>
        <v>fcap</v>
      </c>
      <c r="C178" s="47" t="str">
        <f>VLOOKUP(B178,Notes!$A$12:$B$206,2,0)</f>
        <v>Capital</v>
      </c>
      <c r="D178" s="57">
        <f>Q1Impacts!C179</f>
        <v>0</v>
      </c>
      <c r="E178" s="57">
        <f>Q1Impacts!D179</f>
        <v>0</v>
      </c>
      <c r="F178" s="57">
        <f>Q1Impacts!E179</f>
        <v>0</v>
      </c>
      <c r="G178" s="57">
        <f>Q1Impacts!F179</f>
        <v>87528</v>
      </c>
      <c r="H178" s="57">
        <f t="shared" si="11"/>
        <v>87528</v>
      </c>
      <c r="I178" s="58"/>
      <c r="J178" s="58"/>
      <c r="K178" s="58"/>
      <c r="L178" s="58"/>
      <c r="M178" s="58">
        <v>0</v>
      </c>
      <c r="N178" s="64">
        <v>0</v>
      </c>
      <c r="O178" s="64">
        <v>0</v>
      </c>
      <c r="P178" s="64">
        <v>0</v>
      </c>
      <c r="Q178" s="64">
        <v>0</v>
      </c>
      <c r="R178" s="60">
        <f t="shared" si="10"/>
        <v>0</v>
      </c>
      <c r="S178" s="61">
        <v>0</v>
      </c>
    </row>
    <row r="179" spans="1:19" x14ac:dyDescent="0.2">
      <c r="A179" s="47"/>
      <c r="B179" s="47" t="str">
        <f>'SAM and Preps'!B180</f>
        <v>ent</v>
      </c>
      <c r="C179" s="47" t="str">
        <f>VLOOKUP(B179,Notes!$A$12:$B$206,2,0)</f>
        <v>Enterprises</v>
      </c>
      <c r="D179" s="57">
        <f>Q1Impacts!C181</f>
        <v>0</v>
      </c>
      <c r="E179" s="57">
        <f>Q1Impacts!D181</f>
        <v>0</v>
      </c>
      <c r="F179" s="57">
        <f>Q1Impacts!E181</f>
        <v>0</v>
      </c>
      <c r="G179" s="57">
        <f>Q1Impacts!F181</f>
        <v>0</v>
      </c>
      <c r="H179" s="57">
        <f t="shared" si="11"/>
        <v>0</v>
      </c>
      <c r="I179" s="58"/>
      <c r="J179" s="58"/>
      <c r="K179" s="58"/>
      <c r="L179" s="58"/>
      <c r="M179" s="58">
        <v>0</v>
      </c>
      <c r="N179" s="64">
        <v>0</v>
      </c>
      <c r="O179" s="64">
        <v>0</v>
      </c>
      <c r="P179" s="64">
        <v>0</v>
      </c>
      <c r="Q179" s="64">
        <v>0</v>
      </c>
      <c r="R179" s="60">
        <f t="shared" si="10"/>
        <v>0</v>
      </c>
      <c r="S179" s="61">
        <v>0</v>
      </c>
    </row>
    <row r="180" spans="1:19" x14ac:dyDescent="0.2">
      <c r="A180" s="47"/>
      <c r="B180" s="47"/>
      <c r="C180" s="47" t="s">
        <v>252</v>
      </c>
      <c r="D180" s="57">
        <f>SUM(D7:D178)</f>
        <v>2417271.0000000005</v>
      </c>
      <c r="E180" s="57">
        <f t="shared" ref="E180:H180" si="12">SUM(E7:E178)</f>
        <v>828934</v>
      </c>
      <c r="F180" s="57">
        <f t="shared" si="12"/>
        <v>828245</v>
      </c>
      <c r="G180" s="57">
        <f t="shared" si="12"/>
        <v>1319764.0000000007</v>
      </c>
      <c r="H180" s="57">
        <f t="shared" si="12"/>
        <v>5394213.9999999991</v>
      </c>
      <c r="I180" s="58">
        <f ca="1">100*N180/D180</f>
        <v>-15.208838307909961</v>
      </c>
      <c r="J180" s="58">
        <f t="shared" ref="J180:M180" ca="1" si="13">100*O180/E180</f>
        <v>0</v>
      </c>
      <c r="K180" s="58">
        <f t="shared" ca="1" si="13"/>
        <v>-37.99329806939727</v>
      </c>
      <c r="L180" s="58">
        <f t="shared" ca="1" si="13"/>
        <v>-25.061711454075361</v>
      </c>
      <c r="M180" s="58">
        <f t="shared" ca="1" si="13"/>
        <v>-18.780713464531463</v>
      </c>
      <c r="N180" s="64">
        <f t="shared" ref="N180" ca="1" si="14">SUM(N7:N178)</f>
        <v>-367638.83785399824</v>
      </c>
      <c r="O180" s="64">
        <f t="shared" ref="O180:S180" ca="1" si="15">SUM(O7:O178)</f>
        <v>0</v>
      </c>
      <c r="P180" s="64">
        <f t="shared" ca="1" si="15"/>
        <v>-314677.5915948794</v>
      </c>
      <c r="Q180" s="64">
        <f t="shared" ca="1" si="15"/>
        <v>-330755.44555476331</v>
      </c>
      <c r="R180" s="60">
        <f t="shared" ca="1" si="15"/>
        <v>-1013071.8750036411</v>
      </c>
      <c r="S180" s="61">
        <f t="shared" ca="1" si="15"/>
        <v>-1013071.8750036411</v>
      </c>
    </row>
    <row r="181" spans="1:19" x14ac:dyDescent="0.2">
      <c r="A181" s="47"/>
      <c r="B181" s="47"/>
      <c r="C181" s="47"/>
      <c r="D181" s="47"/>
      <c r="E181" s="47"/>
      <c r="F181" s="47"/>
      <c r="G181" s="65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1:19" x14ac:dyDescent="0.2">
      <c r="A182" s="47"/>
      <c r="B182" s="47"/>
      <c r="C182" s="47" t="s">
        <v>633</v>
      </c>
      <c r="I182" s="58">
        <v>-40</v>
      </c>
      <c r="J182" s="58"/>
      <c r="K182" s="58">
        <v>-20</v>
      </c>
      <c r="L182" s="58">
        <v>-30</v>
      </c>
      <c r="M182" s="58"/>
      <c r="N182" s="120">
        <f ca="1">100*N180/$R180</f>
        <v>36.28951182290762</v>
      </c>
      <c r="O182" s="120">
        <f t="shared" ref="O182:R182" ca="1" si="16">100*O180/$R180</f>
        <v>0</v>
      </c>
      <c r="P182" s="120">
        <f t="shared" ca="1" si="16"/>
        <v>31.061724183562831</v>
      </c>
      <c r="Q182" s="120">
        <f t="shared" ca="1" si="16"/>
        <v>32.648763993529535</v>
      </c>
      <c r="R182" s="120">
        <f t="shared" ca="1" si="16"/>
        <v>100</v>
      </c>
      <c r="S182" s="61" t="s">
        <v>703</v>
      </c>
    </row>
    <row r="183" spans="1:19" x14ac:dyDescent="0.2">
      <c r="A183" s="47"/>
      <c r="B183" s="47"/>
      <c r="C183" s="47" t="s">
        <v>607</v>
      </c>
      <c r="I183" s="114">
        <f t="array" ref="I183:L183">TRANSPOSE(Adj_Q2)</f>
        <v>0.5</v>
      </c>
      <c r="J183" s="114">
        <v>0.5</v>
      </c>
      <c r="K183" s="114">
        <v>0.5</v>
      </c>
      <c r="L183" s="114">
        <v>0.5</v>
      </c>
      <c r="M183" s="58"/>
      <c r="N183" s="120"/>
      <c r="O183" s="120"/>
      <c r="P183" s="120"/>
      <c r="Q183" s="120"/>
      <c r="R183" s="120"/>
      <c r="S183" s="61"/>
    </row>
    <row r="185" spans="1:19" x14ac:dyDescent="0.2">
      <c r="I185" s="66"/>
    </row>
  </sheetData>
  <autoFilter ref="T2:T185" xr:uid="{9AF51BEC-02DC-4CE6-BB39-5972181A043E}"/>
  <mergeCells count="5">
    <mergeCell ref="D2:H2"/>
    <mergeCell ref="I2:R2"/>
    <mergeCell ref="D3:H3"/>
    <mergeCell ref="I3:M3"/>
    <mergeCell ref="N3:R3"/>
  </mergeCells>
  <conditionalFormatting sqref="I68:M68 I173:M180 M69:M172">
    <cfRule type="cellIs" dxfId="349" priority="6" operator="greaterThan">
      <formula>0</formula>
    </cfRule>
  </conditionalFormatting>
  <conditionalFormatting sqref="I7:M68 I173:M180 M69:M172">
    <cfRule type="cellIs" dxfId="348" priority="5" operator="greaterThan">
      <formula>0</formula>
    </cfRule>
  </conditionalFormatting>
  <conditionalFormatting sqref="I182:M183">
    <cfRule type="cellIs" dxfId="347" priority="4" operator="greaterThan">
      <formula>0</formula>
    </cfRule>
  </conditionalFormatting>
  <conditionalFormatting sqref="I182:M183">
    <cfRule type="cellIs" dxfId="346" priority="3" operator="greaterThan">
      <formula>0</formula>
    </cfRule>
  </conditionalFormatting>
  <conditionalFormatting sqref="I70:L172">
    <cfRule type="cellIs" dxfId="345" priority="2" operator="greaterThan">
      <formula>0</formula>
    </cfRule>
  </conditionalFormatting>
  <conditionalFormatting sqref="I69:L172">
    <cfRule type="cellIs" dxfId="344" priority="1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E07FF-EFF5-4E23-B0C4-104FD0CA9F8C}">
  <sheetPr>
    <tabColor theme="9" tint="0.59999389629810485"/>
  </sheetPr>
  <dimension ref="A1:EL240"/>
  <sheetViews>
    <sheetView zoomScale="85" zoomScaleNormal="85" workbookViewId="0">
      <pane xSplit="7" ySplit="9" topLeftCell="H10" activePane="bottomRight" state="frozen"/>
      <selection activeCell="P2" sqref="P2"/>
      <selection pane="topRight" activeCell="P2" sqref="P2"/>
      <selection pane="bottomLeft" activeCell="P2" sqref="P2"/>
      <selection pane="bottomRight" activeCell="Q8" sqref="Q8"/>
    </sheetView>
  </sheetViews>
  <sheetFormatPr defaultRowHeight="12.75" outlineLevelRow="1" x14ac:dyDescent="0.2"/>
  <cols>
    <col min="1" max="1" width="9.140625" style="2"/>
    <col min="2" max="2" width="37.85546875" style="2" customWidth="1"/>
    <col min="3" max="6" width="10.7109375" style="2" hidden="1" customWidth="1"/>
    <col min="7" max="17" width="10.7109375" style="2" customWidth="1"/>
    <col min="18" max="18" width="8.42578125" style="2" hidden="1" customWidth="1"/>
    <col min="19" max="19" width="9.5703125" style="2" hidden="1" customWidth="1"/>
    <col min="20" max="20" width="11" style="2" hidden="1" customWidth="1"/>
    <col min="21" max="21" width="10.7109375" style="2" customWidth="1"/>
    <col min="22" max="22" width="13.7109375" style="2" hidden="1" customWidth="1"/>
    <col min="23" max="23" width="9.28515625" style="2" hidden="1" customWidth="1"/>
    <col min="24" max="24" width="9.28515625" style="2" customWidth="1"/>
    <col min="25" max="28" width="10.7109375" style="2" customWidth="1"/>
    <col min="29" max="29" width="3.7109375" style="2" customWidth="1"/>
    <col min="30" max="35" width="10.7109375" style="2" customWidth="1"/>
    <col min="36" max="36" width="3.7109375" style="2" customWidth="1"/>
    <col min="37" max="47" width="10.7109375" style="2" customWidth="1"/>
    <col min="48" max="48" width="3.7109375" style="2" customWidth="1"/>
    <col min="49" max="52" width="10.7109375" style="2" customWidth="1"/>
    <col min="53" max="16384" width="9.140625" style="2"/>
  </cols>
  <sheetData>
    <row r="1" spans="1:76" x14ac:dyDescent="0.2">
      <c r="A1" s="15" t="str" cm="1">
        <f t="array" aca="1" ref="A1" ca="1">MID(CELL("filename",A1),FIND("]",CELL("filename",A1))+1,255)</f>
        <v>Q2Impacts</v>
      </c>
    </row>
    <row r="5" spans="1:76" x14ac:dyDescent="0.2">
      <c r="P5" s="6"/>
    </row>
    <row r="6" spans="1:76" x14ac:dyDescent="0.2">
      <c r="A6" s="16"/>
      <c r="B6" s="16"/>
      <c r="C6" s="17" t="s">
        <v>257</v>
      </c>
      <c r="D6" s="17" t="s">
        <v>552</v>
      </c>
      <c r="E6" s="17" t="s">
        <v>554</v>
      </c>
      <c r="F6" s="17" t="s">
        <v>259</v>
      </c>
      <c r="G6" s="17" t="s">
        <v>575</v>
      </c>
      <c r="H6" s="17" t="s">
        <v>309</v>
      </c>
      <c r="I6" s="17" t="s">
        <v>261</v>
      </c>
      <c r="J6" s="17" t="s">
        <v>261</v>
      </c>
      <c r="K6" s="17" t="s">
        <v>261</v>
      </c>
      <c r="L6" s="17" t="s">
        <v>261</v>
      </c>
      <c r="M6" s="17" t="s">
        <v>261</v>
      </c>
      <c r="N6" s="17" t="s">
        <v>131</v>
      </c>
      <c r="O6" s="17" t="s">
        <v>123</v>
      </c>
      <c r="P6" s="17" t="s">
        <v>586</v>
      </c>
      <c r="Q6" s="17" t="s">
        <v>589</v>
      </c>
      <c r="R6" s="17"/>
      <c r="S6" s="17" t="s">
        <v>129</v>
      </c>
      <c r="T6" s="18" t="s">
        <v>310</v>
      </c>
      <c r="U6" s="18" t="s">
        <v>571</v>
      </c>
      <c r="V6" s="18" t="s">
        <v>253</v>
      </c>
      <c r="W6" s="18" t="s">
        <v>256</v>
      </c>
      <c r="X6" s="18" t="s">
        <v>587</v>
      </c>
      <c r="Y6" s="18" t="s">
        <v>305</v>
      </c>
      <c r="Z6" s="20" t="s">
        <v>304</v>
      </c>
      <c r="AA6" s="19" t="s">
        <v>590</v>
      </c>
      <c r="AB6" s="20" t="s">
        <v>304</v>
      </c>
      <c r="AC6" s="21"/>
      <c r="AD6" s="21"/>
      <c r="AE6" s="21" t="s">
        <v>587</v>
      </c>
      <c r="AF6" s="21"/>
      <c r="AG6" s="21" t="s">
        <v>307</v>
      </c>
      <c r="AH6" s="21"/>
      <c r="AI6" s="21" t="s">
        <v>119</v>
      </c>
      <c r="AJ6" s="17"/>
      <c r="AK6" s="17" t="s">
        <v>704</v>
      </c>
      <c r="AL6" s="17" t="s">
        <v>587</v>
      </c>
      <c r="AM6" s="17" t="s">
        <v>610</v>
      </c>
      <c r="AN6" s="17" t="s">
        <v>609</v>
      </c>
      <c r="AO6" s="17" t="s">
        <v>577</v>
      </c>
      <c r="AP6" s="17" t="s">
        <v>308</v>
      </c>
      <c r="AQ6" s="17" t="s">
        <v>308</v>
      </c>
      <c r="AR6" s="17" t="s">
        <v>308</v>
      </c>
      <c r="AS6" s="17" t="s">
        <v>308</v>
      </c>
      <c r="AT6" s="17" t="s">
        <v>308</v>
      </c>
      <c r="AU6" s="17" t="s">
        <v>577</v>
      </c>
      <c r="AV6" s="21"/>
      <c r="AW6" s="21"/>
      <c r="AX6" s="21" t="s">
        <v>308</v>
      </c>
      <c r="AY6" s="21"/>
      <c r="AZ6" s="21" t="s">
        <v>308</v>
      </c>
      <c r="BA6" s="197"/>
      <c r="BB6" s="198" t="s">
        <v>740</v>
      </c>
      <c r="BC6" s="198" t="s">
        <v>741</v>
      </c>
      <c r="BD6" s="198" t="s">
        <v>304</v>
      </c>
      <c r="BE6" s="198" t="s">
        <v>742</v>
      </c>
      <c r="BF6" s="198" t="s">
        <v>743</v>
      </c>
      <c r="BG6" s="198" t="s">
        <v>744</v>
      </c>
      <c r="BH6" s="198" t="s">
        <v>741</v>
      </c>
      <c r="BI6" s="198" t="s">
        <v>304</v>
      </c>
      <c r="BJ6" s="198" t="s">
        <v>742</v>
      </c>
      <c r="BK6" s="198" t="s">
        <v>743</v>
      </c>
      <c r="BL6" s="199"/>
      <c r="BM6" s="199"/>
      <c r="BN6" s="199" t="s">
        <v>742</v>
      </c>
      <c r="BO6" s="199"/>
      <c r="BP6" s="199" t="s">
        <v>742</v>
      </c>
      <c r="BQ6" s="200"/>
      <c r="BR6" s="200"/>
      <c r="BS6" s="200"/>
      <c r="BT6" s="200" t="s">
        <v>745</v>
      </c>
      <c r="BU6" s="200"/>
      <c r="BV6" s="200"/>
      <c r="BW6" s="200"/>
      <c r="BX6" s="200" t="s">
        <v>745</v>
      </c>
    </row>
    <row r="7" spans="1:76" x14ac:dyDescent="0.2">
      <c r="A7" s="16"/>
      <c r="B7" s="16"/>
      <c r="C7" s="17" t="s">
        <v>258</v>
      </c>
      <c r="D7" s="17" t="s">
        <v>553</v>
      </c>
      <c r="E7" s="17"/>
      <c r="F7" s="17"/>
      <c r="G7" s="17" t="s">
        <v>258</v>
      </c>
      <c r="H7" s="22" t="s">
        <v>260</v>
      </c>
      <c r="I7" s="22" t="s">
        <v>91</v>
      </c>
      <c r="J7" s="22" t="s">
        <v>92</v>
      </c>
      <c r="K7" s="22" t="s">
        <v>93</v>
      </c>
      <c r="L7" s="22" t="s">
        <v>94</v>
      </c>
      <c r="M7" s="22" t="s">
        <v>119</v>
      </c>
      <c r="N7" s="22" t="s">
        <v>302</v>
      </c>
      <c r="O7" s="17" t="s">
        <v>124</v>
      </c>
      <c r="P7" s="17" t="s">
        <v>556</v>
      </c>
      <c r="Q7" s="17" t="s">
        <v>570</v>
      </c>
      <c r="R7" s="17" t="s">
        <v>543</v>
      </c>
      <c r="S7" s="17" t="s">
        <v>128</v>
      </c>
      <c r="T7" s="18" t="s">
        <v>311</v>
      </c>
      <c r="U7" s="18" t="s">
        <v>255</v>
      </c>
      <c r="V7" s="18" t="s">
        <v>254</v>
      </c>
      <c r="W7" s="18" t="s">
        <v>130</v>
      </c>
      <c r="X7" s="18" t="s">
        <v>588</v>
      </c>
      <c r="Y7" s="18" t="s">
        <v>306</v>
      </c>
      <c r="Z7" s="20" t="s">
        <v>587</v>
      </c>
      <c r="AA7" s="19" t="s">
        <v>306</v>
      </c>
      <c r="AB7" s="20" t="s">
        <v>127</v>
      </c>
      <c r="AC7" s="21"/>
      <c r="AD7" s="21"/>
      <c r="AE7" s="21" t="s">
        <v>306</v>
      </c>
      <c r="AF7" s="21"/>
      <c r="AG7" s="21" t="s">
        <v>306</v>
      </c>
      <c r="AH7" s="21"/>
      <c r="AI7" s="21" t="s">
        <v>306</v>
      </c>
      <c r="AJ7" s="17"/>
      <c r="AK7" s="22" t="s">
        <v>585</v>
      </c>
      <c r="AL7" s="22" t="s">
        <v>585</v>
      </c>
      <c r="AM7" s="22" t="s">
        <v>585</v>
      </c>
      <c r="AN7" s="22" t="s">
        <v>585</v>
      </c>
      <c r="AO7" s="22" t="s">
        <v>584</v>
      </c>
      <c r="AP7" s="22" t="s">
        <v>578</v>
      </c>
      <c r="AQ7" s="22" t="s">
        <v>579</v>
      </c>
      <c r="AR7" s="22" t="s">
        <v>580</v>
      </c>
      <c r="AS7" s="22" t="s">
        <v>581</v>
      </c>
      <c r="AT7" s="22" t="s">
        <v>582</v>
      </c>
      <c r="AU7" s="22" t="s">
        <v>583</v>
      </c>
      <c r="AV7" s="21"/>
      <c r="AW7" s="21"/>
      <c r="AX7" s="21" t="s">
        <v>585</v>
      </c>
      <c r="AY7" s="21"/>
      <c r="AZ7" s="21" t="s">
        <v>582</v>
      </c>
      <c r="BA7" s="197"/>
      <c r="BB7" s="201" t="s">
        <v>585</v>
      </c>
      <c r="BC7" s="201" t="s">
        <v>585</v>
      </c>
      <c r="BD7" s="201" t="s">
        <v>746</v>
      </c>
      <c r="BE7" s="201" t="s">
        <v>747</v>
      </c>
      <c r="BF7" s="201" t="s">
        <v>746</v>
      </c>
      <c r="BG7" s="201" t="s">
        <v>748</v>
      </c>
      <c r="BH7" s="201" t="s">
        <v>749</v>
      </c>
      <c r="BI7" s="201" t="s">
        <v>771</v>
      </c>
      <c r="BJ7" s="201" t="s">
        <v>750</v>
      </c>
      <c r="BK7" s="201" t="s">
        <v>751</v>
      </c>
      <c r="BL7" s="199"/>
      <c r="BM7" s="199"/>
      <c r="BN7" s="199" t="s">
        <v>747</v>
      </c>
      <c r="BO7" s="199"/>
      <c r="BP7" s="199" t="s">
        <v>750</v>
      </c>
      <c r="BQ7" s="200"/>
      <c r="BR7" s="200"/>
      <c r="BS7" s="202" t="str">
        <f ca="1">$A$1</f>
        <v>Q2Impacts</v>
      </c>
      <c r="BT7" s="200" t="s">
        <v>747</v>
      </c>
      <c r="BU7" s="200"/>
      <c r="BV7" s="200"/>
      <c r="BW7" s="202" t="str">
        <f ca="1">$A$1</f>
        <v>Q2Impacts</v>
      </c>
      <c r="BX7" s="200" t="s">
        <v>750</v>
      </c>
    </row>
    <row r="8" spans="1:76" x14ac:dyDescent="0.2">
      <c r="A8" s="23" t="s">
        <v>3</v>
      </c>
      <c r="B8" s="23" t="str">
        <f>VLOOKUP(A8,Notes!$A$12:$B$206,2,0)</f>
        <v>Agriculture</v>
      </c>
      <c r="C8" s="24">
        <f>SUM('SAM and Preps'!FS8:GG8)</f>
        <v>0</v>
      </c>
      <c r="D8" s="24">
        <f>'SAM and Preps'!GH8</f>
        <v>0</v>
      </c>
      <c r="E8" s="24">
        <f>'SAM and Preps'!GM8</f>
        <v>0</v>
      </c>
      <c r="F8" s="24">
        <f>'SAM and Preps'!GO8</f>
        <v>0</v>
      </c>
      <c r="G8" s="24">
        <f t="array" ref="G8:G180">f</f>
        <v>0</v>
      </c>
      <c r="H8" s="25">
        <f>SUM('SAM and Preps'!C$175:C$179)</f>
        <v>71772.679721382781</v>
      </c>
      <c r="I8" s="24">
        <f>IFERROR(VLOOKUP($A8,Employment!$A$5:$F$66,3,0),0)</f>
        <v>278.70519949748518</v>
      </c>
      <c r="J8" s="24">
        <f>IFERROR(VLOOKUP($A8,Employment!$A$5:$F$66,4,0),0)</f>
        <v>182.56243160016422</v>
      </c>
      <c r="K8" s="24">
        <f>IFERROR(VLOOKUP($A8,Employment!$A$5:$F$66,5,0),0)</f>
        <v>118.65125562135289</v>
      </c>
      <c r="L8" s="24">
        <f>IFERROR(VLOOKUP($A8,Employment!$A$5:$F$66,6,0),0)</f>
        <v>71.019604810004509</v>
      </c>
      <c r="M8" s="24">
        <f t="shared" ref="M8:M71" si="0">SUM(I8:L8)</f>
        <v>650.9384915290068</v>
      </c>
      <c r="N8" s="25" cm="1">
        <f t="array" ref="N8:N180">x</f>
        <v>192501.30452507257</v>
      </c>
      <c r="O8" s="26">
        <v>0</v>
      </c>
      <c r="P8" s="27">
        <f t="array" ref="P8:P180">Q2Shock!shock</f>
        <v>0</v>
      </c>
      <c r="Q8" s="28">
        <f t="array" aca="1" ref="Q8:Q180" ca="1">IF(Constraint_Selector_Mod_Q2=1,dm_exo,MMULT(MINVERSE(M),MMULT(N,dm_exo)))</f>
        <v>-23503.014146844635</v>
      </c>
      <c r="R8" s="28">
        <v>0</v>
      </c>
      <c r="S8" s="26" t="e" cm="1">
        <f t="array" ref="S8">MMULT(MINVERSE(_xlfn.MUNIT(ROWS(x))-Z/TRANSPOSE(x)),df)</f>
        <v>#VALUE!</v>
      </c>
      <c r="T8" s="29" t="e" cm="1">
        <f t="array" aca="1" ref="T8:T180" ca="1">(dm_endo/dx-1)*100</f>
        <v>#VALUE!</v>
      </c>
      <c r="U8" s="30">
        <f t="array" ref="U8:U179" ca="1">dm_endo/x*100</f>
        <v>-12.209275259110495</v>
      </c>
      <c r="V8" s="31" t="e" cm="1">
        <f t="array" ref="V8:V180">dx/x*100</f>
        <v>#VALUE!</v>
      </c>
      <c r="W8" s="32" t="e" cm="1">
        <f t="array" aca="1" ref="W8:W180" ca="1">(dm_endo-dx)/x*100</f>
        <v>#VALUE!</v>
      </c>
      <c r="X8" s="28">
        <f t="array" aca="1" ref="X8:X69" ca="1">MMULT(Z/TRANSPOSE(x),dm_exo)</f>
        <v>-7538.7923562395636</v>
      </c>
      <c r="Y8" s="28">
        <f ca="1">Q8-X8</f>
        <v>-15964.221790605072</v>
      </c>
      <c r="Z8" s="33">
        <f ca="1">RANK(X8,X$8:X$69,1)</f>
        <v>21</v>
      </c>
      <c r="AA8" s="33">
        <f ca="1">RANK(Y8,Y$8:Y$69,1)</f>
        <v>18</v>
      </c>
      <c r="AB8" s="33">
        <f t="shared" ref="AB8:AB39" ca="1" si="1">RANK(Q8,Q$8:Q$69,1)</f>
        <v>20</v>
      </c>
      <c r="AC8" s="21">
        <v>1</v>
      </c>
      <c r="AD8" s="6" t="str">
        <f ca="1">INDEX($A$8:$A$69,MATCH($AC8,$Z$8:$Z$69,0),1)</f>
        <v>acnst</v>
      </c>
      <c r="AE8" s="6">
        <f ca="1">INDEX($X$8:$X$69,MATCH($AC8,$Z$8:$Z$69,0),1)</f>
        <v>-115891.21759433852</v>
      </c>
      <c r="AF8" s="6" t="str">
        <f t="shared" ref="AF8:AF39" ca="1" si="2">INDEX($A$8:$A$69,MATCH($AC8,$AA$8:$AA$69,0),1)</f>
        <v>awtrd</v>
      </c>
      <c r="AG8" s="6">
        <f t="shared" ref="AG8:AG39" ca="1" si="3">INDEX($Y$8:$Y$69,MATCH($AC8,$AA$8:$AA$69,0),1)</f>
        <v>-79048.753619271156</v>
      </c>
      <c r="AH8" s="6" t="str">
        <f t="shared" ref="AH8:AH39" ca="1" si="4">INDEX($A$8:$A$69,MATCH($AC8,$AB$8:$AB$69,0),1)</f>
        <v>acnst</v>
      </c>
      <c r="AI8" s="6">
        <f t="shared" ref="AI8:AI39" ca="1" si="5">INDEX($Q$8:$Q$69,MATCH($AC8,$AB$8:$AB$69,0),1)</f>
        <v>-138885.7459078145</v>
      </c>
      <c r="AJ8" s="17"/>
      <c r="AK8" s="6">
        <f t="array" ref="AK8:AK69">gdp_act/x_act*x_act</f>
        <v>71772.679721382781</v>
      </c>
      <c r="AL8" s="6">
        <f t="array" ref="AL8:AL69" ca="1">gdp_act/x_act*first_rnd</f>
        <v>-2810.7826625139433</v>
      </c>
      <c r="AM8" s="6">
        <f ca="1">AN8-AL8</f>
        <v>-5952.1413655094593</v>
      </c>
      <c r="AN8" s="6" cm="1">
        <f t="array" aca="1" ref="AN8:AN69" ca="1">gdp_act/x_act*dm_endo_act</f>
        <v>-8762.9240280234026</v>
      </c>
      <c r="AO8" s="33">
        <f ca="1">RANK(AN8,AN$8:AN$69,1)</f>
        <v>21</v>
      </c>
      <c r="AP8" s="34" cm="1">
        <f t="array" aca="1" ref="AP8:AS69" ca="1">EMP_all*EMP_ELAS_all/x_act*dm_endo_act</f>
        <v>-34.027884968101006</v>
      </c>
      <c r="AQ8" s="34">
        <f ca="1"/>
        <v>-22.289549793789366</v>
      </c>
      <c r="AR8" s="34">
        <f ca="1"/>
        <v>-14.486458397201789</v>
      </c>
      <c r="AS8" s="34">
        <f ca="1"/>
        <v>-8.6709790391859265</v>
      </c>
      <c r="AT8" s="34">
        <f ca="1">SUM(AP8:AS8)</f>
        <v>-79.474872198278078</v>
      </c>
      <c r="AU8" s="33">
        <f ca="1">RANK(AT8,AT$8:AT$69,1)</f>
        <v>6</v>
      </c>
      <c r="AV8" s="21">
        <v>1</v>
      </c>
      <c r="AW8" s="6" t="str">
        <f t="shared" ref="AW8:AW39" ca="1" si="6">INDEX($A$8:$A$69,MATCH($AV8,$AO$8:$AO$69,0),1)</f>
        <v>anobs</v>
      </c>
      <c r="AX8" s="6">
        <f ca="1">INDEX($AN$8:$AN$69,MATCH($AV8,$AO$8:$AO$69,0),1)</f>
        <v>-78981.574398384371</v>
      </c>
      <c r="AY8" s="6" t="str">
        <f t="shared" ref="AY8:AY39" ca="1" si="7">INDEX($A$8:$A$69,MATCH($AV8,$AU$8:$AU$69,0),1)</f>
        <v>acnst</v>
      </c>
      <c r="AZ8" s="6">
        <f ca="1">INDEX($AT$8:$AT$69,MATCH($AV8,$AU$8:$AU$69,0),1)</f>
        <v>-421.59512604232003</v>
      </c>
      <c r="BA8" s="197"/>
      <c r="BB8" s="36">
        <f>100*AK8/SUM(AK$8:AK$69)</f>
        <v>2.0198072663457785</v>
      </c>
      <c r="BC8" s="36">
        <f t="array" aca="1" ref="BC8:BC69" ca="1">100*_xlfn.ANCHORARRAY(AN8)/AK8:AK69</f>
        <v>-12.209275259110493</v>
      </c>
      <c r="BD8" s="33">
        <f ca="1">RANK(BC8,BC$8:BC$69,1)</f>
        <v>54</v>
      </c>
      <c r="BE8" s="203">
        <f t="array" ref="BE8:BE69" ca="1">BB8:BB69*BC8:BC69/100</f>
        <v>-0.24660382885167109</v>
      </c>
      <c r="BF8" s="33">
        <f ca="1">RANK(BE8,BE$8:BE$69,1)</f>
        <v>21</v>
      </c>
      <c r="BG8" s="36">
        <f>100*M8/SUM(M$8:M$69)</f>
        <v>4.2974746915495263</v>
      </c>
      <c r="BH8" s="36">
        <f t="array" ref="BH8:BH69" ca="1">100*AT8:AT69/M8:M69</f>
        <v>-12.209275259110493</v>
      </c>
      <c r="BI8" s="33">
        <f ca="1">RANK(BH8,BH$8:BH$69,1)</f>
        <v>34</v>
      </c>
      <c r="BJ8" s="203">
        <f t="array" ref="BJ8:BJ69" ca="1">BG8:BG69*BH8:BH69/100</f>
        <v>-0.52469051428189128</v>
      </c>
      <c r="BK8" s="33">
        <f ca="1">RANK(BJ8,BJ$8:BJ$69,1)</f>
        <v>6</v>
      </c>
      <c r="BL8" s="204">
        <v>1</v>
      </c>
      <c r="BM8" s="6" t="str">
        <f t="shared" ref="BM8:BM69" ca="1" si="8">INDEX($A$8:$A$69,MATCH($BL8,$BF$8:$BF$69,0),1)</f>
        <v>anobs</v>
      </c>
      <c r="BN8" s="42">
        <f t="shared" ref="BN8:BN69" ca="1" si="9">INDEX($BE$8:$BE$69,MATCH($BL8,$BF$8:$BF$69,0),1)</f>
        <v>-2.2226780231219294</v>
      </c>
      <c r="BO8" s="6" t="str">
        <f ca="1">INDEX($A$8:$A$69,MATCH($BL8,$BK$8:$BK$69,0),1)</f>
        <v>acnst</v>
      </c>
      <c r="BP8" s="42">
        <f ca="1">INDEX($BJ$8:$BJ$69,MATCH($BL8,$BK$8:$BK$69,0),1)</f>
        <v>-2.7833572723464717</v>
      </c>
      <c r="BQ8" s="205">
        <v>1</v>
      </c>
      <c r="BR8" s="6" t="str">
        <f ca="1">INDEX($A$8:$A$69,MATCH($BQ8,$BD$8:$BD$69,0),1)</f>
        <v>aotrp</v>
      </c>
      <c r="BS8" s="6" t="str">
        <f ca="1">VLOOKUP(BR8,Notes!$A$12:$B$206,2,0)</f>
        <v>Other transport equipment</v>
      </c>
      <c r="BT8" s="42">
        <f ca="1">INDEX($BC$8:$BC$69,MATCH($BL8,$BD$8:$BD$69,0),1)</f>
        <v>-38.691496083065566</v>
      </c>
      <c r="BU8" s="205">
        <v>1</v>
      </c>
      <c r="BV8" s="6" t="str">
        <f ca="1">INDEX($A$8:$A$69,MATCH($BU8,$BI$8:$BI$69,0),1)</f>
        <v>acnst</v>
      </c>
      <c r="BW8" s="6" t="str">
        <f ca="1">VLOOKUP(BV8,Notes!$A$12:$B$206,2,0)</f>
        <v>Construction</v>
      </c>
      <c r="BX8" s="42">
        <f t="shared" ref="BX8:BX69" ca="1" si="10">INDEX($BH$8:$BH$69,MATCH($BQ8,$BI$8:$BI$69,0),1)</f>
        <v>-33.754613774405129</v>
      </c>
    </row>
    <row r="9" spans="1:76" hidden="1" outlineLevel="1" x14ac:dyDescent="0.2">
      <c r="A9" s="23" t="s">
        <v>4</v>
      </c>
      <c r="B9" s="23" t="str">
        <f>VLOOKUP(A9,Notes!$A$12:$B$206,2,0)</f>
        <v>Forestry</v>
      </c>
      <c r="C9" s="24">
        <f>SUM('SAM and Preps'!FS9:GG9)</f>
        <v>0</v>
      </c>
      <c r="D9" s="24">
        <f>'SAM and Preps'!GH9</f>
        <v>0</v>
      </c>
      <c r="E9" s="24">
        <f>'SAM and Preps'!GM9</f>
        <v>0</v>
      </c>
      <c r="F9" s="24">
        <f>'SAM and Preps'!GO9</f>
        <v>0</v>
      </c>
      <c r="G9" s="24">
        <v>0</v>
      </c>
      <c r="H9" s="25">
        <f>SUM('SAM and Preps'!D$175:D$179)</f>
        <v>6711.9146317608192</v>
      </c>
      <c r="I9" s="24">
        <f>IFERROR(VLOOKUP($A9,Employment!$A$5:$F$66,3,0),0)</f>
        <v>19.712242594384286</v>
      </c>
      <c r="J9" s="24">
        <f>IFERROR(VLOOKUP($A9,Employment!$A$5:$F$66,4,0),0)</f>
        <v>9.4435741429655629</v>
      </c>
      <c r="K9" s="24">
        <f>IFERROR(VLOOKUP($A9,Employment!$A$5:$F$66,5,0),0)</f>
        <v>7.977709051102396</v>
      </c>
      <c r="L9" s="24">
        <f>IFERROR(VLOOKUP($A9,Employment!$A$5:$F$66,6,0),0)</f>
        <v>2.5470078690151801</v>
      </c>
      <c r="M9" s="24">
        <f t="shared" si="0"/>
        <v>39.680533657467429</v>
      </c>
      <c r="N9" s="25">
        <v>19126.046433830546</v>
      </c>
      <c r="O9" s="26">
        <v>0</v>
      </c>
      <c r="P9" s="27">
        <v>0</v>
      </c>
      <c r="Q9" s="28">
        <f ca="1"/>
        <v>-3035.5760350189039</v>
      </c>
      <c r="R9" s="28">
        <v>0</v>
      </c>
      <c r="S9" s="28"/>
      <c r="T9" s="35" t="e">
        <f ca="1"/>
        <v>#DIV/0!</v>
      </c>
      <c r="U9" s="30">
        <f ca="1"/>
        <v>-15.871424580720008</v>
      </c>
      <c r="V9" s="31">
        <v>0</v>
      </c>
      <c r="W9" s="32">
        <f ca="1"/>
        <v>-15.871424580720008</v>
      </c>
      <c r="X9" s="28">
        <f ca="1"/>
        <v>-269.93657568848352</v>
      </c>
      <c r="Y9" s="28">
        <f ca="1">Q9-X9</f>
        <v>-2765.6394593304203</v>
      </c>
      <c r="Z9" s="33">
        <f t="shared" ref="Z9:Z69" ca="1" si="11">RANK(X9,X$8:X$69,1)</f>
        <v>56</v>
      </c>
      <c r="AA9" s="33">
        <f t="shared" ref="AA9:AA40" ca="1" si="12">RANK(Y9,Y$8:Y$69,1)</f>
        <v>47</v>
      </c>
      <c r="AB9" s="33">
        <f t="shared" ca="1" si="1"/>
        <v>50</v>
      </c>
      <c r="AC9" s="21">
        <v>2</v>
      </c>
      <c r="AD9" s="6" t="str">
        <f t="shared" ref="AD9:AD69" ca="1" si="13">INDEX($A$8:$A$69,MATCH($AC9,$Z$8:$Z$69,0),1)</f>
        <v>anobs</v>
      </c>
      <c r="AE9" s="6">
        <f t="shared" ref="AE9:AE69" ca="1" si="14">INDEX($X$8:$X$69,MATCH($AC9,$Z$8:$Z$69,0),1)</f>
        <v>-64433.378142735215</v>
      </c>
      <c r="AF9" s="6" t="str">
        <f t="shared" ca="1" si="2"/>
        <v>artrd</v>
      </c>
      <c r="AG9" s="6">
        <f t="shared" ca="1" si="3"/>
        <v>-63499.592560558332</v>
      </c>
      <c r="AH9" s="6" t="str">
        <f t="shared" ca="1" si="4"/>
        <v>anobs</v>
      </c>
      <c r="AI9" s="6">
        <f t="shared" ca="1" si="5"/>
        <v>-120508.40480434112</v>
      </c>
      <c r="AJ9" s="17"/>
      <c r="AK9" s="6">
        <v>6711.9146317608192</v>
      </c>
      <c r="AL9" s="6">
        <f ca="1"/>
        <v>-94.728999967615394</v>
      </c>
      <c r="AM9" s="6">
        <f t="shared" ref="AM9:AM69" ca="1" si="15">AN9-AL9</f>
        <v>-970.54746873461409</v>
      </c>
      <c r="AN9" s="6">
        <f ca="1"/>
        <v>-1065.2764687022295</v>
      </c>
      <c r="AO9" s="33">
        <f t="shared" ref="AO9:AO69" ca="1" si="16">RANK(AN9,AN$8:AN$69,1)</f>
        <v>50</v>
      </c>
      <c r="AP9" s="34">
        <f ca="1"/>
        <v>-3.1286137165362669</v>
      </c>
      <c r="AQ9" s="34">
        <f ca="1"/>
        <v>-1.4988297478251553</v>
      </c>
      <c r="AR9" s="34">
        <f ca="1"/>
        <v>-1.2661760753149907</v>
      </c>
      <c r="AS9" s="34">
        <f ca="1"/>
        <v>-0.40424643299574814</v>
      </c>
      <c r="AT9" s="34">
        <f t="shared" ref="AT9:AT69" ca="1" si="17">SUM(AP9:AS9)</f>
        <v>-6.2978659726721604</v>
      </c>
      <c r="AU9" s="33">
        <f t="shared" ref="AU9:AU69" ca="1" si="18">RANK(AT9,AT$8:AT$69,1)</f>
        <v>39</v>
      </c>
      <c r="AV9" s="21">
        <v>2</v>
      </c>
      <c r="AW9" s="6" t="str">
        <f t="shared" ca="1" si="6"/>
        <v>altrp</v>
      </c>
      <c r="AX9" s="6">
        <f t="shared" ref="AX9:AX69" ca="1" si="19">INDEX($AN$8:$AN$69,MATCH($AV9,$AO$8:$AO$69,0),1)</f>
        <v>-49125.362867223877</v>
      </c>
      <c r="AY9" s="6" t="str">
        <f t="shared" ca="1" si="7"/>
        <v>artrd</v>
      </c>
      <c r="AZ9" s="6">
        <f t="shared" ref="AZ9:AZ69" ca="1" si="20">INDEX($AT$8:$AT$69,MATCH($AV9,$AU$8:$AU$69,0),1)</f>
        <v>-261.24972002283062</v>
      </c>
      <c r="BA9" s="197"/>
      <c r="BB9" s="36">
        <f t="shared" ref="BB9:BB69" si="21">100*AK9/SUM(AK$8:AK$69)</f>
        <v>0.18888487927369624</v>
      </c>
      <c r="BC9" s="36">
        <f ca="1"/>
        <v>-15.871424580720008</v>
      </c>
      <c r="BD9" s="33">
        <f t="shared" ref="BD9:BD69" ca="1" si="22">RANK(BC9,BC$8:BC$69,1)</f>
        <v>49</v>
      </c>
      <c r="BE9" s="203">
        <f ca="1"/>
        <v>-2.9978721158308737E-2</v>
      </c>
      <c r="BF9" s="33">
        <f t="shared" ref="BF9:BF69" ca="1" si="23">RANK(BE9,BE$8:BE$69,1)</f>
        <v>50</v>
      </c>
      <c r="BG9" s="36">
        <f t="shared" ref="BG9:BG69" si="24">100*M9/SUM(M$8:M$69)</f>
        <v>0.26196958907682993</v>
      </c>
      <c r="BH9" s="42">
        <f ca="1"/>
        <v>-15.871424580720005</v>
      </c>
      <c r="BI9" s="33">
        <f t="shared" ref="BI9:BI69" ca="1" si="25">RANK(BH9,BH$8:BH$69,1)</f>
        <v>26</v>
      </c>
      <c r="BJ9" s="203">
        <f ca="1"/>
        <v>-4.1578305754751167E-2</v>
      </c>
      <c r="BK9" s="33">
        <f t="shared" ref="BK9:BK69" ca="1" si="26">RANK(BJ9,BJ$8:BJ$69,1)</f>
        <v>39</v>
      </c>
      <c r="BL9" s="204">
        <v>2</v>
      </c>
      <c r="BM9" s="6" t="str">
        <f t="shared" ca="1" si="8"/>
        <v>altrp</v>
      </c>
      <c r="BN9" s="42">
        <f t="shared" ca="1" si="9"/>
        <v>-1.3824726242112257</v>
      </c>
      <c r="BO9" s="6" t="str">
        <f t="shared" ref="BO9:BO69" ca="1" si="27">INDEX($A$8:$A$69,MATCH($AV9,$AU$8:$AU$69,0),1)</f>
        <v>artrd</v>
      </c>
      <c r="BP9" s="42">
        <f t="shared" ref="BP9:BP69" ca="1" si="28">INDEX($BJ$8:$BJ$69,MATCH($BL9,$BK$8:$BK$69,0),1)</f>
        <v>-1.7247621312657995</v>
      </c>
      <c r="BQ9" s="205">
        <v>2</v>
      </c>
      <c r="BR9" s="6" t="str">
        <f t="shared" ref="BR9:BR69" ca="1" si="29">INDEX($A$8:$A$69,MATCH($BL9,$BF$8:$BF$69,0),1)</f>
        <v>altrp</v>
      </c>
      <c r="BS9" s="6" t="str">
        <f ca="1">VLOOKUP(BR9,Notes!$A$12:$B$206,2,0)</f>
        <v>Land transport, transport via pipe lines</v>
      </c>
      <c r="BT9" s="42">
        <f t="shared" ref="BT9:BT69" ca="1" si="30">INDEX($BC$8:$BC$69,MATCH($BL9,$BD$8:$BD$69,0),1)</f>
        <v>-36.944072932412794</v>
      </c>
      <c r="BU9" s="205">
        <v>2</v>
      </c>
      <c r="BV9" s="6" t="str">
        <f t="shared" ref="BV9:BV69" ca="1" si="31">INDEX($A$8:$A$69,MATCH($AV9,$AU$8:$AU$69,0),1)</f>
        <v>artrd</v>
      </c>
      <c r="BW9" s="6" t="str">
        <f ca="1">VLOOKUP(BV9,Notes!$A$12:$B$206,2,0)</f>
        <v>Retail trade</v>
      </c>
      <c r="BX9" s="42">
        <f t="shared" ca="1" si="10"/>
        <v>-30.121954385501446</v>
      </c>
    </row>
    <row r="10" spans="1:76" hidden="1" outlineLevel="1" x14ac:dyDescent="0.2">
      <c r="A10" s="23" t="s">
        <v>5</v>
      </c>
      <c r="B10" s="23" t="str">
        <f>VLOOKUP(A10,Notes!$A$12:$B$206,2,0)</f>
        <v>Fishing</v>
      </c>
      <c r="C10" s="24">
        <f>SUM('SAM and Preps'!FS10:GG10)</f>
        <v>0</v>
      </c>
      <c r="D10" s="24">
        <f>'SAM and Preps'!GH10</f>
        <v>0</v>
      </c>
      <c r="E10" s="24">
        <f>'SAM and Preps'!GM10</f>
        <v>0</v>
      </c>
      <c r="F10" s="24">
        <f>'SAM and Preps'!GO10</f>
        <v>0</v>
      </c>
      <c r="G10" s="24">
        <v>0</v>
      </c>
      <c r="H10" s="25">
        <f>SUM('SAM and Preps'!E$175:E$179)</f>
        <v>5109.3359822034436</v>
      </c>
      <c r="I10" s="24">
        <f>IFERROR(VLOOKUP($A10,Employment!$A$5:$F$66,3,0),0)</f>
        <v>3.1047124062117533</v>
      </c>
      <c r="J10" s="24">
        <f>IFERROR(VLOOKUP($A10,Employment!$A$5:$F$66,4,0),0)</f>
        <v>2.4683774475389817</v>
      </c>
      <c r="K10" s="24">
        <f>IFERROR(VLOOKUP($A10,Employment!$A$5:$F$66,5,0),0)</f>
        <v>4.0293647287822614</v>
      </c>
      <c r="L10" s="24">
        <f>IFERROR(VLOOKUP($A10,Employment!$A$5:$F$66,6,0),0)</f>
        <v>1.7785202309927479</v>
      </c>
      <c r="M10" s="24">
        <f t="shared" si="0"/>
        <v>11.380974813525743</v>
      </c>
      <c r="N10" s="25">
        <v>7162.95166339153</v>
      </c>
      <c r="O10" s="26">
        <v>0</v>
      </c>
      <c r="P10" s="27">
        <v>0</v>
      </c>
      <c r="Q10" s="28">
        <f ca="1"/>
        <v>-931.55506711712883</v>
      </c>
      <c r="R10" s="28">
        <v>0</v>
      </c>
      <c r="S10" s="28"/>
      <c r="T10" s="35" t="e">
        <f ca="1"/>
        <v>#DIV/0!</v>
      </c>
      <c r="U10" s="30">
        <f ca="1"/>
        <v>-13.005184327546532</v>
      </c>
      <c r="V10" s="31">
        <v>0</v>
      </c>
      <c r="W10" s="32">
        <f ca="1"/>
        <v>-13.005184327546532</v>
      </c>
      <c r="X10" s="28">
        <f ca="1"/>
        <v>-355.59383254317527</v>
      </c>
      <c r="Y10" s="28">
        <f t="shared" ref="Y10:Y69" ca="1" si="32">Q10-X10</f>
        <v>-575.96123457395356</v>
      </c>
      <c r="Z10" s="33">
        <f t="shared" ca="1" si="11"/>
        <v>55</v>
      </c>
      <c r="AA10" s="33">
        <f t="shared" ca="1" si="12"/>
        <v>55</v>
      </c>
      <c r="AB10" s="33">
        <f t="shared" ca="1" si="1"/>
        <v>58</v>
      </c>
      <c r="AC10" s="21">
        <v>3</v>
      </c>
      <c r="AD10" s="6" t="str">
        <f t="shared" ca="1" si="13"/>
        <v>amtvp</v>
      </c>
      <c r="AE10" s="6">
        <f t="shared" ca="1" si="14"/>
        <v>-44179.770745783157</v>
      </c>
      <c r="AF10" s="6" t="str">
        <f t="shared" ca="1" si="2"/>
        <v>anobs</v>
      </c>
      <c r="AG10" s="6">
        <f t="shared" ca="1" si="3"/>
        <v>-56075.026661605902</v>
      </c>
      <c r="AH10" s="6" t="str">
        <f t="shared" ca="1" si="4"/>
        <v>altrp</v>
      </c>
      <c r="AI10" s="6">
        <f t="shared" ca="1" si="5"/>
        <v>-91069.970179875207</v>
      </c>
      <c r="AJ10" s="17"/>
      <c r="AK10" s="6">
        <v>5109.3359822034436</v>
      </c>
      <c r="AL10" s="6">
        <f ca="1"/>
        <v>-253.64520787541176</v>
      </c>
      <c r="AM10" s="6">
        <f t="shared" ca="1" si="15"/>
        <v>-410.83335452380607</v>
      </c>
      <c r="AN10" s="6">
        <f ca="1"/>
        <v>-664.47856239921782</v>
      </c>
      <c r="AO10" s="33">
        <f t="shared" ca="1" si="16"/>
        <v>52</v>
      </c>
      <c r="AP10" s="34">
        <f ca="1"/>
        <v>-0.4037735712680437</v>
      </c>
      <c r="AQ10" s="34">
        <f ca="1"/>
        <v>-0.32101703695203271</v>
      </c>
      <c r="AR10" s="34">
        <f ca="1"/>
        <v>-0.52402631020727841</v>
      </c>
      <c r="AS10" s="34">
        <f ca="1"/>
        <v>-0.23129983434331319</v>
      </c>
      <c r="AT10" s="34">
        <f t="shared" ca="1" si="17"/>
        <v>-1.480116752770668</v>
      </c>
      <c r="AU10" s="33">
        <f t="shared" ca="1" si="18"/>
        <v>57</v>
      </c>
      <c r="AV10" s="21">
        <v>3</v>
      </c>
      <c r="AW10" s="6" t="str">
        <f t="shared" ca="1" si="6"/>
        <v>acnst</v>
      </c>
      <c r="AX10" s="6">
        <f t="shared" ca="1" si="19"/>
        <v>-41478.896179582065</v>
      </c>
      <c r="AY10" s="6" t="str">
        <f t="shared" ca="1" si="7"/>
        <v>aobus</v>
      </c>
      <c r="AZ10" s="6">
        <f t="shared" ca="1" si="20"/>
        <v>-228.10289590869496</v>
      </c>
      <c r="BA10" s="197"/>
      <c r="BB10" s="36">
        <f t="shared" si="21"/>
        <v>0.14378554601998406</v>
      </c>
      <c r="BC10" s="36">
        <f ca="1"/>
        <v>-13.00518432754653</v>
      </c>
      <c r="BD10" s="33">
        <f t="shared" ca="1" si="22"/>
        <v>53</v>
      </c>
      <c r="BE10" s="203">
        <f ca="1"/>
        <v>-1.8699575296268169E-2</v>
      </c>
      <c r="BF10" s="33">
        <f t="shared" ca="1" si="23"/>
        <v>52</v>
      </c>
      <c r="BG10" s="36">
        <f t="shared" si="24"/>
        <v>7.5136824542983718E-2</v>
      </c>
      <c r="BH10" s="42">
        <f ca="1"/>
        <v>-13.005184327546532</v>
      </c>
      <c r="BI10" s="33">
        <f t="shared" ca="1" si="25"/>
        <v>32</v>
      </c>
      <c r="BJ10" s="203">
        <f ca="1"/>
        <v>-9.7716825296802548E-3</v>
      </c>
      <c r="BK10" s="33">
        <f t="shared" ca="1" si="26"/>
        <v>57</v>
      </c>
      <c r="BL10" s="204">
        <v>3</v>
      </c>
      <c r="BM10" s="6" t="str">
        <f t="shared" ca="1" si="8"/>
        <v>acnst</v>
      </c>
      <c r="BN10" s="42">
        <f t="shared" ca="1" si="9"/>
        <v>-1.1672878347129925</v>
      </c>
      <c r="BO10" s="6" t="str">
        <f t="shared" ca="1" si="27"/>
        <v>aobus</v>
      </c>
      <c r="BP10" s="42">
        <f t="shared" ca="1" si="28"/>
        <v>-1.5059278795054791</v>
      </c>
      <c r="BQ10" s="205">
        <v>3</v>
      </c>
      <c r="BR10" s="6" t="str">
        <f t="shared" ca="1" si="29"/>
        <v>acnst</v>
      </c>
      <c r="BS10" s="6" t="str">
        <f ca="1">VLOOKUP(BR10,Notes!$A$12:$B$206,2,0)</f>
        <v>Construction</v>
      </c>
      <c r="BT10" s="42">
        <f t="shared" ca="1" si="30"/>
        <v>-33.969260952736001</v>
      </c>
      <c r="BU10" s="205">
        <v>3</v>
      </c>
      <c r="BV10" s="6" t="str">
        <f t="shared" ca="1" si="31"/>
        <v>aobus</v>
      </c>
      <c r="BW10" s="6" t="str">
        <f ca="1">VLOOKUP(BV10,Notes!$A$12:$B$206,2,0)</f>
        <v>Other business activities</v>
      </c>
      <c r="BX10" s="42">
        <f t="shared" ca="1" si="10"/>
        <v>-29.926728998998485</v>
      </c>
    </row>
    <row r="11" spans="1:76" hidden="1" outlineLevel="1" x14ac:dyDescent="0.2">
      <c r="A11" s="23" t="s">
        <v>6</v>
      </c>
      <c r="B11" s="23" t="str">
        <f>VLOOKUP(A11,Notes!$A$12:$B$206,2,0)</f>
        <v>Mining of coal and lignite</v>
      </c>
      <c r="C11" s="24">
        <f>SUM('SAM and Preps'!FS11:GG11)</f>
        <v>0</v>
      </c>
      <c r="D11" s="24">
        <f>'SAM and Preps'!GH11</f>
        <v>0</v>
      </c>
      <c r="E11" s="24">
        <f>'SAM and Preps'!GM11</f>
        <v>0</v>
      </c>
      <c r="F11" s="24">
        <f>'SAM and Preps'!GO11</f>
        <v>0</v>
      </c>
      <c r="G11" s="24">
        <v>0</v>
      </c>
      <c r="H11" s="25">
        <f>SUM('SAM and Preps'!F$175:F$179)</f>
        <v>66041.550037649853</v>
      </c>
      <c r="I11" s="24">
        <f>IFERROR(VLOOKUP($A11,Employment!$A$5:$F$66,3,0),0)</f>
        <v>10.787748902943095</v>
      </c>
      <c r="J11" s="24">
        <f>IFERROR(VLOOKUP($A11,Employment!$A$5:$F$66,4,0),0)</f>
        <v>14.660034582108979</v>
      </c>
      <c r="K11" s="24">
        <f>IFERROR(VLOOKUP($A11,Employment!$A$5:$F$66,5,0),0)</f>
        <v>24.413334756346522</v>
      </c>
      <c r="L11" s="24">
        <f>IFERROR(VLOOKUP($A11,Employment!$A$5:$F$66,6,0),0)</f>
        <v>32.174733547481992</v>
      </c>
      <c r="M11" s="24">
        <f t="shared" si="0"/>
        <v>82.035851788880592</v>
      </c>
      <c r="N11" s="25">
        <v>112598.50314129386</v>
      </c>
      <c r="O11" s="26">
        <v>0</v>
      </c>
      <c r="P11" s="27">
        <v>0</v>
      </c>
      <c r="Q11" s="28">
        <f ca="1"/>
        <v>-20655.526110454968</v>
      </c>
      <c r="R11" s="28">
        <v>0</v>
      </c>
      <c r="S11" s="28"/>
      <c r="T11" s="35" t="e">
        <f ca="1"/>
        <v>#DIV/0!</v>
      </c>
      <c r="U11" s="30">
        <f ca="1"/>
        <v>-18.344405595281714</v>
      </c>
      <c r="V11" s="31">
        <v>0</v>
      </c>
      <c r="W11" s="32">
        <f ca="1"/>
        <v>-18.344405595281714</v>
      </c>
      <c r="X11" s="28">
        <f ca="1"/>
        <v>-11141.420245179172</v>
      </c>
      <c r="Y11" s="28">
        <f t="shared" ca="1" si="32"/>
        <v>-9514.1058652757965</v>
      </c>
      <c r="Z11" s="33">
        <f t="shared" ca="1" si="11"/>
        <v>15</v>
      </c>
      <c r="AA11" s="33">
        <f t="shared" ca="1" si="12"/>
        <v>27</v>
      </c>
      <c r="AB11" s="33">
        <f t="shared" ca="1" si="1"/>
        <v>24</v>
      </c>
      <c r="AC11" s="21">
        <v>4</v>
      </c>
      <c r="AD11" s="6" t="str">
        <f t="shared" ca="1" si="13"/>
        <v>amore</v>
      </c>
      <c r="AE11" s="6">
        <f t="shared" ca="1" si="14"/>
        <v>-38274.604002128646</v>
      </c>
      <c r="AF11" s="6" t="str">
        <f t="shared" ca="1" si="2"/>
        <v>altrp</v>
      </c>
      <c r="AG11" s="6">
        <f t="shared" ca="1" si="3"/>
        <v>-53235.606220543355</v>
      </c>
      <c r="AH11" s="6" t="str">
        <f t="shared" ca="1" si="4"/>
        <v>awtrd</v>
      </c>
      <c r="AI11" s="6">
        <f t="shared" ca="1" si="5"/>
        <v>-79508.162120979207</v>
      </c>
      <c r="AJ11" s="17"/>
      <c r="AK11" s="6">
        <v>66041.550037649853</v>
      </c>
      <c r="AL11" s="6">
        <f ca="1"/>
        <v>-6534.6931094561123</v>
      </c>
      <c r="AM11" s="6">
        <f t="shared" ca="1" si="15"/>
        <v>-5580.2366908613012</v>
      </c>
      <c r="AN11" s="6">
        <f ca="1"/>
        <v>-12114.929800317414</v>
      </c>
      <c r="AO11" s="33">
        <f t="shared" ca="1" si="16"/>
        <v>14</v>
      </c>
      <c r="AP11" s="34">
        <f ca="1"/>
        <v>-1.3258954369488116</v>
      </c>
      <c r="AQ11" s="34">
        <f ca="1"/>
        <v>-1.8018284567809248</v>
      </c>
      <c r="AR11" s="34">
        <f ca="1"/>
        <v>-2.1720633563134721</v>
      </c>
      <c r="AS11" s="34">
        <f ca="1"/>
        <v>-2.537973357095046</v>
      </c>
      <c r="AT11" s="34">
        <f t="shared" ca="1" si="17"/>
        <v>-7.8377606071382546</v>
      </c>
      <c r="AU11" s="33">
        <f t="shared" ca="1" si="18"/>
        <v>33</v>
      </c>
      <c r="AV11" s="21">
        <v>4</v>
      </c>
      <c r="AW11" s="6" t="str">
        <f t="shared" ca="1" si="6"/>
        <v>awtrd</v>
      </c>
      <c r="AX11" s="6">
        <f t="shared" ca="1" si="19"/>
        <v>-40775.712978289739</v>
      </c>
      <c r="AY11" s="6" t="str">
        <f t="shared" ca="1" si="7"/>
        <v>aeduc</v>
      </c>
      <c r="AZ11" s="6">
        <f t="shared" ca="1" si="20"/>
        <v>-93.73607722581005</v>
      </c>
      <c r="BA11" s="197"/>
      <c r="BB11" s="36">
        <f t="shared" si="21"/>
        <v>1.8585233707951285</v>
      </c>
      <c r="BC11" s="36">
        <f ca="1"/>
        <v>-18.344405595281714</v>
      </c>
      <c r="BD11" s="33">
        <f t="shared" ca="1" si="22"/>
        <v>41</v>
      </c>
      <c r="BE11" s="203">
        <f ca="1"/>
        <v>-0.34093506522175987</v>
      </c>
      <c r="BF11" s="33">
        <f t="shared" ca="1" si="23"/>
        <v>14</v>
      </c>
      <c r="BG11" s="36">
        <f t="shared" si="24"/>
        <v>0.54159801801598062</v>
      </c>
      <c r="BH11" s="42">
        <f ca="1"/>
        <v>-9.5540674427428947</v>
      </c>
      <c r="BI11" s="33">
        <f t="shared" ca="1" si="25"/>
        <v>50</v>
      </c>
      <c r="BJ11" s="203">
        <f ca="1"/>
        <v>-5.1744639909805601E-2</v>
      </c>
      <c r="BK11" s="33">
        <f t="shared" ca="1" si="26"/>
        <v>33</v>
      </c>
      <c r="BL11" s="204">
        <v>4</v>
      </c>
      <c r="BM11" s="6" t="str">
        <f t="shared" ca="1" si="8"/>
        <v>awtrd</v>
      </c>
      <c r="BN11" s="42">
        <f t="shared" ca="1" si="9"/>
        <v>-1.1474990439773527</v>
      </c>
      <c r="BO11" s="6" t="str">
        <f t="shared" ca="1" si="27"/>
        <v>aeduc</v>
      </c>
      <c r="BP11" s="42">
        <f t="shared" ca="1" si="28"/>
        <v>-0.6188425247627255</v>
      </c>
      <c r="BQ11" s="205">
        <v>4</v>
      </c>
      <c r="BR11" s="6" t="str">
        <f t="shared" ca="1" si="29"/>
        <v>awtrd</v>
      </c>
      <c r="BS11" s="6" t="str">
        <f ca="1">VLOOKUP(BR11,Notes!$A$12:$B$206,2,0)</f>
        <v>Wholesale trade, commission trade</v>
      </c>
      <c r="BT11" s="42">
        <f t="shared" ca="1" si="30"/>
        <v>-33.913020317286005</v>
      </c>
      <c r="BU11" s="205">
        <v>4</v>
      </c>
      <c r="BV11" s="6" t="str">
        <f t="shared" ca="1" si="31"/>
        <v>aeduc</v>
      </c>
      <c r="BW11" s="6" t="str">
        <f ca="1">VLOOKUP(BV11,Notes!$A$12:$B$206,2,0)</f>
        <v>Education</v>
      </c>
      <c r="BX11" s="42">
        <f t="shared" ca="1" si="10"/>
        <v>-29.674041729028463</v>
      </c>
    </row>
    <row r="12" spans="1:76" hidden="1" outlineLevel="1" x14ac:dyDescent="0.2">
      <c r="A12" s="23" t="s">
        <v>264</v>
      </c>
      <c r="B12" s="23" t="str">
        <f>VLOOKUP(A12,Notes!$A$12:$B$206,2,0)</f>
        <v>Mining of gold and uranium ore</v>
      </c>
      <c r="C12" s="24">
        <f>SUM('SAM and Preps'!FS12:GG12)</f>
        <v>0</v>
      </c>
      <c r="D12" s="24">
        <f>'SAM and Preps'!GH12</f>
        <v>0</v>
      </c>
      <c r="E12" s="24">
        <f>'SAM and Preps'!GM12</f>
        <v>0</v>
      </c>
      <c r="F12" s="24">
        <f>'SAM and Preps'!GO12</f>
        <v>0</v>
      </c>
      <c r="G12" s="24">
        <v>0</v>
      </c>
      <c r="H12" s="25">
        <f>SUM('SAM and Preps'!G$175:G$179)</f>
        <v>40940.266271125038</v>
      </c>
      <c r="I12" s="24">
        <f>IFERROR(VLOOKUP($A12,Employment!$A$5:$F$66,3,0),0)</f>
        <v>12.280993347091618</v>
      </c>
      <c r="J12" s="24">
        <f>IFERROR(VLOOKUP($A12,Employment!$A$5:$F$66,4,0),0)</f>
        <v>20.416574772539583</v>
      </c>
      <c r="K12" s="24">
        <f>IFERROR(VLOOKUP($A12,Employment!$A$5:$F$66,5,0),0)</f>
        <v>42.085950975205527</v>
      </c>
      <c r="L12" s="24">
        <f>IFERROR(VLOOKUP($A12,Employment!$A$5:$F$66,6,0),0)</f>
        <v>33.619297809937294</v>
      </c>
      <c r="M12" s="24">
        <f t="shared" si="0"/>
        <v>108.40281690477401</v>
      </c>
      <c r="N12" s="25">
        <v>74075.191799659471</v>
      </c>
      <c r="O12" s="26">
        <v>0</v>
      </c>
      <c r="P12" s="27">
        <v>0</v>
      </c>
      <c r="Q12" s="28">
        <f ca="1"/>
        <v>-16005.580614645545</v>
      </c>
      <c r="R12" s="28">
        <v>0</v>
      </c>
      <c r="S12" s="28"/>
      <c r="T12" s="35" t="e">
        <f ca="1"/>
        <v>#DIV/0!</v>
      </c>
      <c r="U12" s="30">
        <f ca="1"/>
        <v>-21.60720779223028</v>
      </c>
      <c r="V12" s="31">
        <v>0</v>
      </c>
      <c r="W12" s="32">
        <f ca="1"/>
        <v>-21.60720779223028</v>
      </c>
      <c r="X12" s="28">
        <f ca="1"/>
        <v>-11287.508019982712</v>
      </c>
      <c r="Y12" s="28">
        <f t="shared" ca="1" si="32"/>
        <v>-4718.0725946628336</v>
      </c>
      <c r="Z12" s="33">
        <f t="shared" ca="1" si="11"/>
        <v>14</v>
      </c>
      <c r="AA12" s="33">
        <f t="shared" ca="1" si="12"/>
        <v>40</v>
      </c>
      <c r="AB12" s="33">
        <f t="shared" ca="1" si="1"/>
        <v>29</v>
      </c>
      <c r="AC12" s="21">
        <v>5</v>
      </c>
      <c r="AD12" s="6" t="str">
        <f t="shared" ca="1" si="13"/>
        <v>altrp</v>
      </c>
      <c r="AE12" s="6">
        <f t="shared" ca="1" si="14"/>
        <v>-37834.363959331851</v>
      </c>
      <c r="AF12" s="6" t="str">
        <f t="shared" ca="1" si="2"/>
        <v>aobus</v>
      </c>
      <c r="AG12" s="6">
        <f t="shared" ca="1" si="3"/>
        <v>-41357.026216584534</v>
      </c>
      <c r="AH12" s="6" t="str">
        <f t="shared" ca="1" si="4"/>
        <v>artrd</v>
      </c>
      <c r="AI12" s="6">
        <f t="shared" ca="1" si="5"/>
        <v>-63757.171093557627</v>
      </c>
      <c r="AJ12" s="17"/>
      <c r="AK12" s="6">
        <v>40940.266271125038</v>
      </c>
      <c r="AL12" s="6">
        <f ca="1"/>
        <v>-6238.4392486672696</v>
      </c>
      <c r="AM12" s="6">
        <f t="shared" ca="1" si="15"/>
        <v>-2607.6091552270827</v>
      </c>
      <c r="AN12" s="6">
        <f ca="1"/>
        <v>-8846.0484038943523</v>
      </c>
      <c r="AO12" s="33">
        <f t="shared" ca="1" si="16"/>
        <v>20</v>
      </c>
      <c r="AP12" s="34">
        <f ca="1"/>
        <v>-1.7778984334755619</v>
      </c>
      <c r="AQ12" s="34">
        <f ca="1"/>
        <v>-2.9556726625563248</v>
      </c>
      <c r="AR12" s="34">
        <f ca="1"/>
        <v>-4.4103954560961798</v>
      </c>
      <c r="AS12" s="34">
        <f ca="1"/>
        <v>-3.1236023605152057</v>
      </c>
      <c r="AT12" s="34">
        <f t="shared" ca="1" si="17"/>
        <v>-12.267568912643272</v>
      </c>
      <c r="AU12" s="33">
        <f t="shared" ca="1" si="18"/>
        <v>24</v>
      </c>
      <c r="AV12" s="21">
        <v>5</v>
      </c>
      <c r="AW12" s="6" t="str">
        <f t="shared" ca="1" si="6"/>
        <v>artrd</v>
      </c>
      <c r="AX12" s="6">
        <f t="shared" ca="1" si="19"/>
        <v>-33151.511354739065</v>
      </c>
      <c r="AY12" s="6" t="str">
        <f t="shared" ca="1" si="7"/>
        <v>anobs</v>
      </c>
      <c r="AZ12" s="6">
        <f t="shared" ca="1" si="20"/>
        <v>-87.101710552174438</v>
      </c>
      <c r="BA12" s="197"/>
      <c r="BB12" s="36">
        <f t="shared" si="21"/>
        <v>1.1521298580678965</v>
      </c>
      <c r="BC12" s="36">
        <f ca="1"/>
        <v>-21.607207792230273</v>
      </c>
      <c r="BD12" s="33">
        <f t="shared" ca="1" si="22"/>
        <v>32</v>
      </c>
      <c r="BE12" s="203">
        <f ca="1"/>
        <v>-0.24894309246905813</v>
      </c>
      <c r="BF12" s="33">
        <f t="shared" ca="1" si="23"/>
        <v>20</v>
      </c>
      <c r="BG12" s="36">
        <f t="shared" si="24"/>
        <v>0.71567186178632081</v>
      </c>
      <c r="BH12" s="42">
        <f ca="1"/>
        <v>-11.31665141452889</v>
      </c>
      <c r="BI12" s="33">
        <f t="shared" ca="1" si="25"/>
        <v>40</v>
      </c>
      <c r="BJ12" s="203">
        <f ca="1"/>
        <v>-8.0990089870226906E-2</v>
      </c>
      <c r="BK12" s="33">
        <f t="shared" ca="1" si="26"/>
        <v>24</v>
      </c>
      <c r="BL12" s="204">
        <v>5</v>
      </c>
      <c r="BM12" s="6" t="str">
        <f t="shared" ca="1" si="8"/>
        <v>artrd</v>
      </c>
      <c r="BN12" s="42">
        <f t="shared" ca="1" si="9"/>
        <v>-0.93294083186777943</v>
      </c>
      <c r="BO12" s="6" t="str">
        <f t="shared" ca="1" si="27"/>
        <v>anobs</v>
      </c>
      <c r="BP12" s="42">
        <f t="shared" ca="1" si="28"/>
        <v>-0.57504265235475305</v>
      </c>
      <c r="BQ12" s="205">
        <v>5</v>
      </c>
      <c r="BR12" s="6" t="str">
        <f t="shared" ca="1" si="29"/>
        <v>artrd</v>
      </c>
      <c r="BS12" s="6" t="str">
        <f ca="1">VLOOKUP(BR12,Notes!$A$12:$B$206,2,0)</f>
        <v>Retail trade</v>
      </c>
      <c r="BT12" s="42">
        <f t="shared" ca="1" si="30"/>
        <v>-33.820316493326544</v>
      </c>
      <c r="BU12" s="205">
        <v>5</v>
      </c>
      <c r="BV12" s="6" t="str">
        <f t="shared" ca="1" si="31"/>
        <v>anobs</v>
      </c>
      <c r="BW12" s="6" t="str">
        <f ca="1">VLOOKUP(BV12,Notes!$A$12:$B$206,2,0)</f>
        <v>Non-observed, informal, non-profit, households,</v>
      </c>
      <c r="BX12" s="42">
        <f t="shared" ca="1" si="10"/>
        <v>-29.463867691028913</v>
      </c>
    </row>
    <row r="13" spans="1:76" hidden="1" outlineLevel="1" x14ac:dyDescent="0.2">
      <c r="A13" s="23" t="s">
        <v>7</v>
      </c>
      <c r="B13" s="23" t="str">
        <f>VLOOKUP(A13,Notes!$A$12:$B$206,2,0)</f>
        <v>Mining of metal ores</v>
      </c>
      <c r="C13" s="24">
        <f>SUM('SAM and Preps'!FS13:GG13)</f>
        <v>0</v>
      </c>
      <c r="D13" s="24">
        <f>'SAM and Preps'!GH13</f>
        <v>0</v>
      </c>
      <c r="E13" s="24">
        <f>'SAM and Preps'!GM13</f>
        <v>0</v>
      </c>
      <c r="F13" s="24">
        <f>'SAM and Preps'!GO13</f>
        <v>0</v>
      </c>
      <c r="G13" s="24">
        <v>0</v>
      </c>
      <c r="H13" s="25">
        <f>SUM('SAM and Preps'!H$175:H$179)</f>
        <v>127526.83286913998</v>
      </c>
      <c r="I13" s="24">
        <f>IFERROR(VLOOKUP($A13,Employment!$A$5:$F$66,3,0),0)</f>
        <v>26.490556416429392</v>
      </c>
      <c r="J13" s="24">
        <f>IFERROR(VLOOKUP($A13,Employment!$A$5:$F$66,4,0),0)</f>
        <v>32.771039767067741</v>
      </c>
      <c r="K13" s="24">
        <f>IFERROR(VLOOKUP($A13,Employment!$A$5:$F$66,5,0),0)</f>
        <v>55.557380284250634</v>
      </c>
      <c r="L13" s="24">
        <f>IFERROR(VLOOKUP($A13,Employment!$A$5:$F$66,6,0),0)</f>
        <v>62.2227387770943</v>
      </c>
      <c r="M13" s="24">
        <f t="shared" si="0"/>
        <v>177.04171524484207</v>
      </c>
      <c r="N13" s="25">
        <v>256827.38268893352</v>
      </c>
      <c r="O13" s="26">
        <v>0</v>
      </c>
      <c r="P13" s="27">
        <v>0</v>
      </c>
      <c r="Q13" s="28">
        <f ca="1"/>
        <v>-55317.209559469877</v>
      </c>
      <c r="R13" s="28">
        <v>0</v>
      </c>
      <c r="S13" s="28"/>
      <c r="T13" s="35" t="e">
        <f ca="1"/>
        <v>#DIV/0!</v>
      </c>
      <c r="U13" s="30">
        <f ca="1"/>
        <v>-21.538672777142875</v>
      </c>
      <c r="V13" s="31">
        <v>0</v>
      </c>
      <c r="W13" s="32">
        <f ca="1"/>
        <v>-21.538672777142875</v>
      </c>
      <c r="X13" s="28">
        <f ca="1"/>
        <v>-38274.604002128646</v>
      </c>
      <c r="Y13" s="28">
        <f t="shared" ca="1" si="32"/>
        <v>-17042.60555734123</v>
      </c>
      <c r="Z13" s="33">
        <f t="shared" ca="1" si="11"/>
        <v>4</v>
      </c>
      <c r="AA13" s="33">
        <f t="shared" ca="1" si="12"/>
        <v>16</v>
      </c>
      <c r="AB13" s="33">
        <f t="shared" ca="1" si="1"/>
        <v>9</v>
      </c>
      <c r="AC13" s="21">
        <v>6</v>
      </c>
      <c r="AD13" s="6" t="str">
        <f t="shared" ca="1" si="13"/>
        <v>areal</v>
      </c>
      <c r="AE13" s="6">
        <f t="shared" ca="1" si="14"/>
        <v>-36843.114475224043</v>
      </c>
      <c r="AF13" s="6" t="str">
        <f t="shared" ca="1" si="2"/>
        <v>aofin</v>
      </c>
      <c r="AG13" s="6">
        <f t="shared" ca="1" si="3"/>
        <v>-31429.729307498314</v>
      </c>
      <c r="AH13" s="6" t="str">
        <f t="shared" ca="1" si="4"/>
        <v>areal</v>
      </c>
      <c r="AI13" s="6">
        <f t="shared" ca="1" si="5"/>
        <v>-59208.588780727092</v>
      </c>
      <c r="AJ13" s="17"/>
      <c r="AK13" s="6">
        <v>127526.83286913998</v>
      </c>
      <c r="AL13" s="6">
        <f ca="1"/>
        <v>-19005.134797576615</v>
      </c>
      <c r="AM13" s="6">
        <f t="shared" ca="1" si="15"/>
        <v>-8462.4524371613334</v>
      </c>
      <c r="AN13" s="6">
        <f ca="1"/>
        <v>-27467.587234737948</v>
      </c>
      <c r="AO13" s="33">
        <f t="shared" ca="1" si="16"/>
        <v>7</v>
      </c>
      <c r="AP13" s="34">
        <f ca="1"/>
        <v>-3.8228285564640321</v>
      </c>
      <c r="AQ13" s="34">
        <f ca="1"/>
        <v>-4.7291595041343779</v>
      </c>
      <c r="AR13" s="34">
        <f ca="1"/>
        <v>-5.8036663363441523</v>
      </c>
      <c r="AS13" s="34">
        <f ca="1"/>
        <v>-5.7628394022151346</v>
      </c>
      <c r="AT13" s="34">
        <f t="shared" ca="1" si="17"/>
        <v>-20.118493799157697</v>
      </c>
      <c r="AU13" s="33">
        <f t="shared" ca="1" si="18"/>
        <v>18</v>
      </c>
      <c r="AV13" s="21">
        <v>6</v>
      </c>
      <c r="AW13" s="6" t="str">
        <f t="shared" ca="1" si="6"/>
        <v>areal</v>
      </c>
      <c r="AX13" s="6">
        <f t="shared" ca="1" si="19"/>
        <v>-28683.254135410778</v>
      </c>
      <c r="AY13" s="6" t="str">
        <f t="shared" ca="1" si="7"/>
        <v>aagri</v>
      </c>
      <c r="AZ13" s="6">
        <f t="shared" ca="1" si="20"/>
        <v>-79.474872198278078</v>
      </c>
      <c r="BA13" s="197"/>
      <c r="BB13" s="36">
        <f t="shared" si="21"/>
        <v>3.5888255069068231</v>
      </c>
      <c r="BC13" s="36">
        <f ca="1"/>
        <v>-21.538672777142878</v>
      </c>
      <c r="BD13" s="33">
        <f t="shared" ca="1" si="22"/>
        <v>33</v>
      </c>
      <c r="BE13" s="203">
        <f ca="1"/>
        <v>-0.7729853824752998</v>
      </c>
      <c r="BF13" s="33">
        <f t="shared" ca="1" si="23"/>
        <v>7</v>
      </c>
      <c r="BG13" s="36">
        <f t="shared" si="24"/>
        <v>1.1688236300577148</v>
      </c>
      <c r="BH13" s="42">
        <f ca="1"/>
        <v>-11.36370248748131</v>
      </c>
      <c r="BI13" s="33">
        <f t="shared" ca="1" si="25"/>
        <v>38</v>
      </c>
      <c r="BJ13" s="203">
        <f ca="1"/>
        <v>-0.13282163992313789</v>
      </c>
      <c r="BK13" s="33">
        <f t="shared" ca="1" si="26"/>
        <v>18</v>
      </c>
      <c r="BL13" s="204">
        <v>6</v>
      </c>
      <c r="BM13" s="6" t="str">
        <f t="shared" ca="1" si="8"/>
        <v>areal</v>
      </c>
      <c r="BN13" s="42">
        <f t="shared" ca="1" si="9"/>
        <v>-0.80719635033893244</v>
      </c>
      <c r="BO13" s="6" t="str">
        <f t="shared" ca="1" si="27"/>
        <v>aagri</v>
      </c>
      <c r="BP13" s="42">
        <f t="shared" ca="1" si="28"/>
        <v>-0.52469051428189128</v>
      </c>
      <c r="BQ13" s="205">
        <v>6</v>
      </c>
      <c r="BR13" s="6" t="str">
        <f t="shared" ca="1" si="29"/>
        <v>areal</v>
      </c>
      <c r="BS13" s="6" t="str">
        <f ca="1">VLOOKUP(BR13,Notes!$A$12:$B$206,2,0)</f>
        <v>Real estate activities</v>
      </c>
      <c r="BT13" s="42">
        <f t="shared" ca="1" si="30"/>
        <v>-33.744015607081458</v>
      </c>
      <c r="BU13" s="205">
        <v>6</v>
      </c>
      <c r="BV13" s="6" t="str">
        <f t="shared" ca="1" si="31"/>
        <v>aagri</v>
      </c>
      <c r="BW13" s="6" t="str">
        <f ca="1">VLOOKUP(BV13,Notes!$A$12:$B$206,2,0)</f>
        <v>Agriculture</v>
      </c>
      <c r="BX13" s="42">
        <f t="shared" ca="1" si="10"/>
        <v>-29.448809027814139</v>
      </c>
    </row>
    <row r="14" spans="1:76" hidden="1" outlineLevel="1" x14ac:dyDescent="0.2">
      <c r="A14" s="23" t="s">
        <v>8</v>
      </c>
      <c r="B14" s="23" t="str">
        <f>VLOOKUP(A14,Notes!$A$12:$B$206,2,0)</f>
        <v>Other mining and quarrying</v>
      </c>
      <c r="C14" s="24">
        <f>SUM('SAM and Preps'!FS14:GG14)</f>
        <v>0</v>
      </c>
      <c r="D14" s="24">
        <f>'SAM and Preps'!GH14</f>
        <v>0</v>
      </c>
      <c r="E14" s="24">
        <f>'SAM and Preps'!GM14</f>
        <v>0</v>
      </c>
      <c r="F14" s="24">
        <f>'SAM and Preps'!GO14</f>
        <v>0</v>
      </c>
      <c r="G14" s="24">
        <v>0</v>
      </c>
      <c r="H14" s="25">
        <f>SUM('SAM and Preps'!I$175:I$179)</f>
        <v>44443.674617146105</v>
      </c>
      <c r="I14" s="24">
        <f>IFERROR(VLOOKUP($A14,Employment!$A$5:$F$66,3,0),0)</f>
        <v>4.8793422225313616</v>
      </c>
      <c r="J14" s="24">
        <f>IFERROR(VLOOKUP($A14,Employment!$A$5:$F$66,4,0),0)</f>
        <v>9.573705699680831</v>
      </c>
      <c r="K14" s="24">
        <f>IFERROR(VLOOKUP($A14,Employment!$A$5:$F$66,5,0),0)</f>
        <v>15.325551016446928</v>
      </c>
      <c r="L14" s="24">
        <f>IFERROR(VLOOKUP($A14,Employment!$A$5:$F$66,6,0),0)</f>
        <v>30.741017122844251</v>
      </c>
      <c r="M14" s="24">
        <f t="shared" si="0"/>
        <v>60.51961606150337</v>
      </c>
      <c r="N14" s="25">
        <v>90055.886579330079</v>
      </c>
      <c r="O14" s="26">
        <v>0</v>
      </c>
      <c r="P14" s="27">
        <v>0</v>
      </c>
      <c r="Q14" s="28">
        <f ca="1"/>
        <v>-18440.466013927875</v>
      </c>
      <c r="R14" s="28">
        <v>0</v>
      </c>
      <c r="S14" s="28"/>
      <c r="T14" s="35" t="e">
        <f ca="1"/>
        <v>#DIV/0!</v>
      </c>
      <c r="U14" s="30">
        <f ca="1"/>
        <v>-20.476691435027625</v>
      </c>
      <c r="V14" s="31">
        <v>0</v>
      </c>
      <c r="W14" s="32">
        <f ca="1"/>
        <v>-20.476691435027625</v>
      </c>
      <c r="X14" s="28">
        <f ca="1"/>
        <v>-5841.5404416408746</v>
      </c>
      <c r="Y14" s="28">
        <f t="shared" ca="1" si="32"/>
        <v>-12598.925572287</v>
      </c>
      <c r="Z14" s="33">
        <f t="shared" ca="1" si="11"/>
        <v>28</v>
      </c>
      <c r="AA14" s="33">
        <f t="shared" ca="1" si="12"/>
        <v>22</v>
      </c>
      <c r="AB14" s="33">
        <f t="shared" ca="1" si="1"/>
        <v>26</v>
      </c>
      <c r="AC14" s="21">
        <v>7</v>
      </c>
      <c r="AD14" s="6" t="str">
        <f t="shared" ca="1" si="13"/>
        <v>afood</v>
      </c>
      <c r="AE14" s="6">
        <f t="shared" ca="1" si="14"/>
        <v>-32176.58083899986</v>
      </c>
      <c r="AF14" s="6" t="str">
        <f t="shared" ca="1" si="2"/>
        <v>afins</v>
      </c>
      <c r="AG14" s="6">
        <f t="shared" ca="1" si="3"/>
        <v>-29661.381187305316</v>
      </c>
      <c r="AH14" s="6" t="str">
        <f t="shared" ca="1" si="4"/>
        <v>amtvp</v>
      </c>
      <c r="AI14" s="6">
        <f t="shared" ca="1" si="5"/>
        <v>-58789.411190798506</v>
      </c>
      <c r="AJ14" s="17"/>
      <c r="AK14" s="6">
        <v>44443.674617146105</v>
      </c>
      <c r="AL14" s="6">
        <f ca="1"/>
        <v>-2882.8712093405311</v>
      </c>
      <c r="AM14" s="6">
        <f t="shared" ca="1" si="15"/>
        <v>-6217.7229044001715</v>
      </c>
      <c r="AN14" s="6">
        <f ca="1"/>
        <v>-9100.5941137407026</v>
      </c>
      <c r="AO14" s="33">
        <f t="shared" ca="1" si="16"/>
        <v>19</v>
      </c>
      <c r="AP14" s="34">
        <f ca="1"/>
        <v>-0.66941566014773313</v>
      </c>
      <c r="AQ14" s="34">
        <f ca="1"/>
        <v>-1.3134533772642685</v>
      </c>
      <c r="AR14" s="34">
        <f ca="1"/>
        <v>-1.5220104092924551</v>
      </c>
      <c r="AS14" s="34">
        <f ca="1"/>
        <v>-2.7067395847005447</v>
      </c>
      <c r="AT14" s="34">
        <f t="shared" ca="1" si="17"/>
        <v>-6.211619031405001</v>
      </c>
      <c r="AU14" s="33">
        <f t="shared" ca="1" si="18"/>
        <v>40</v>
      </c>
      <c r="AV14" s="21">
        <v>7</v>
      </c>
      <c r="AW14" s="6" t="str">
        <f t="shared" ca="1" si="6"/>
        <v>amore</v>
      </c>
      <c r="AX14" s="6">
        <f t="shared" ca="1" si="19"/>
        <v>-27467.587234737948</v>
      </c>
      <c r="AY14" s="6" t="str">
        <f t="shared" ca="1" si="7"/>
        <v>amtvs</v>
      </c>
      <c r="AZ14" s="6">
        <f t="shared" ca="1" si="20"/>
        <v>-67.939589125198239</v>
      </c>
      <c r="BA14" s="197"/>
      <c r="BB14" s="36">
        <f t="shared" si="21"/>
        <v>1.2507218245618219</v>
      </c>
      <c r="BC14" s="36">
        <f ca="1"/>
        <v>-20.476691435027622</v>
      </c>
      <c r="BD14" s="33">
        <f t="shared" ca="1" si="22"/>
        <v>35</v>
      </c>
      <c r="BE14" s="203">
        <f ca="1"/>
        <v>-0.2561064487260718</v>
      </c>
      <c r="BF14" s="33">
        <f t="shared" ca="1" si="23"/>
        <v>19</v>
      </c>
      <c r="BG14" s="36">
        <f t="shared" si="24"/>
        <v>0.39954853146829977</v>
      </c>
      <c r="BH14" s="42">
        <f ca="1"/>
        <v>-10.263811034578296</v>
      </c>
      <c r="BI14" s="33">
        <f t="shared" ca="1" si="25"/>
        <v>46</v>
      </c>
      <c r="BJ14" s="203">
        <f ca="1"/>
        <v>-4.1008906261338886E-2</v>
      </c>
      <c r="BK14" s="33">
        <f t="shared" ca="1" si="26"/>
        <v>40</v>
      </c>
      <c r="BL14" s="204">
        <v>7</v>
      </c>
      <c r="BM14" s="6" t="str">
        <f t="shared" ca="1" si="8"/>
        <v>amore</v>
      </c>
      <c r="BN14" s="42">
        <f t="shared" ca="1" si="9"/>
        <v>-0.7729853824752998</v>
      </c>
      <c r="BO14" s="6" t="str">
        <f t="shared" ca="1" si="27"/>
        <v>amtvs</v>
      </c>
      <c r="BP14" s="42">
        <f t="shared" ca="1" si="28"/>
        <v>-0.44853495164189766</v>
      </c>
      <c r="BQ14" s="205">
        <v>7</v>
      </c>
      <c r="BR14" s="6" t="str">
        <f t="shared" ca="1" si="29"/>
        <v>amore</v>
      </c>
      <c r="BS14" s="6" t="str">
        <f ca="1">VLOOKUP(BR14,Notes!$A$12:$B$206,2,0)</f>
        <v>Mining of metal ores</v>
      </c>
      <c r="BT14" s="42">
        <f t="shared" ca="1" si="30"/>
        <v>-33.331489476280439</v>
      </c>
      <c r="BU14" s="205">
        <v>7</v>
      </c>
      <c r="BV14" s="6" t="str">
        <f t="shared" ca="1" si="31"/>
        <v>amtvs</v>
      </c>
      <c r="BW14" s="6" t="str">
        <f ca="1">VLOOKUP(BV14,Notes!$A$12:$B$206,2,0)</f>
        <v>Sale, maintenance, repair of motor vehicles</v>
      </c>
      <c r="BX14" s="42">
        <f t="shared" ca="1" si="10"/>
        <v>-26.038579020572204</v>
      </c>
    </row>
    <row r="15" spans="1:76" hidden="1" outlineLevel="1" x14ac:dyDescent="0.2">
      <c r="A15" s="23" t="s">
        <v>9</v>
      </c>
      <c r="B15" s="23" t="str">
        <f>VLOOKUP(A15,Notes!$A$12:$B$206,2,0)</f>
        <v>Food</v>
      </c>
      <c r="C15" s="24">
        <f>SUM('SAM and Preps'!FS15:GG15)</f>
        <v>0</v>
      </c>
      <c r="D15" s="24">
        <f>'SAM and Preps'!GH15</f>
        <v>0</v>
      </c>
      <c r="E15" s="24">
        <f>'SAM and Preps'!GM15</f>
        <v>0</v>
      </c>
      <c r="F15" s="24">
        <f>'SAM and Preps'!GO15</f>
        <v>0</v>
      </c>
      <c r="G15" s="24">
        <v>0</v>
      </c>
      <c r="H15" s="25">
        <f>SUM('SAM and Preps'!J$175:J$179)</f>
        <v>88002.229638785298</v>
      </c>
      <c r="I15" s="24">
        <f>IFERROR(VLOOKUP($A15,Employment!$A$5:$F$66,3,0),0)</f>
        <v>26.478153343014398</v>
      </c>
      <c r="J15" s="24">
        <f>IFERROR(VLOOKUP($A15,Employment!$A$5:$F$66,4,0),0)</f>
        <v>61.81428202420053</v>
      </c>
      <c r="K15" s="24">
        <f>IFERROR(VLOOKUP($A15,Employment!$A$5:$F$66,5,0),0)</f>
        <v>105.37942772089707</v>
      </c>
      <c r="L15" s="24">
        <f>IFERROR(VLOOKUP($A15,Employment!$A$5:$F$66,6,0),0)</f>
        <v>76.610601696247073</v>
      </c>
      <c r="M15" s="24">
        <f t="shared" si="0"/>
        <v>270.28246478435904</v>
      </c>
      <c r="N15" s="25">
        <v>301059.87784730288</v>
      </c>
      <c r="O15" s="26">
        <v>0</v>
      </c>
      <c r="P15" s="27">
        <v>0</v>
      </c>
      <c r="Q15" s="28">
        <f ca="1"/>
        <v>-43205.103488676235</v>
      </c>
      <c r="R15" s="28">
        <v>0</v>
      </c>
      <c r="S15" s="28"/>
      <c r="T15" s="35" t="e">
        <f ca="1"/>
        <v>#DIV/0!</v>
      </c>
      <c r="U15" s="30">
        <f ca="1"/>
        <v>-14.351000139111795</v>
      </c>
      <c r="V15" s="31">
        <v>0</v>
      </c>
      <c r="W15" s="32">
        <f ca="1"/>
        <v>-14.351000139111795</v>
      </c>
      <c r="X15" s="28">
        <f ca="1"/>
        <v>-32176.58083899986</v>
      </c>
      <c r="Y15" s="28">
        <f t="shared" ca="1" si="32"/>
        <v>-11028.522649676375</v>
      </c>
      <c r="Z15" s="33">
        <f t="shared" ca="1" si="11"/>
        <v>7</v>
      </c>
      <c r="AA15" s="33">
        <f t="shared" ca="1" si="12"/>
        <v>24</v>
      </c>
      <c r="AB15" s="33">
        <f t="shared" ca="1" si="1"/>
        <v>11</v>
      </c>
      <c r="AC15" s="21">
        <v>8</v>
      </c>
      <c r="AD15" s="6" t="str">
        <f t="shared" ca="1" si="13"/>
        <v>abisc</v>
      </c>
      <c r="AE15" s="6">
        <f t="shared" ca="1" si="14"/>
        <v>-27685.396961427825</v>
      </c>
      <c r="AF15" s="6" t="str">
        <f t="shared" ca="1" si="2"/>
        <v>abisc</v>
      </c>
      <c r="AG15" s="6">
        <f t="shared" ca="1" si="3"/>
        <v>-28220.277449730173</v>
      </c>
      <c r="AH15" s="6" t="str">
        <f t="shared" ca="1" si="4"/>
        <v>abisc</v>
      </c>
      <c r="AI15" s="6">
        <f t="shared" ca="1" si="5"/>
        <v>-55905.674411157997</v>
      </c>
      <c r="AJ15" s="17"/>
      <c r="AK15" s="6">
        <v>88002.229638785313</v>
      </c>
      <c r="AL15" s="6">
        <f ca="1"/>
        <v>-9405.4740081333384</v>
      </c>
      <c r="AM15" s="6">
        <f t="shared" ca="1" si="15"/>
        <v>-3223.7260897502219</v>
      </c>
      <c r="AN15" s="6">
        <f ca="1"/>
        <v>-12629.20009788356</v>
      </c>
      <c r="AO15" s="33">
        <f t="shared" ca="1" si="16"/>
        <v>12</v>
      </c>
      <c r="AP15" s="34">
        <f ca="1"/>
        <v>-1.3679567363124829</v>
      </c>
      <c r="AQ15" s="34">
        <f ca="1"/>
        <v>-3.1935483717422311</v>
      </c>
      <c r="AR15" s="34">
        <f ca="1"/>
        <v>-13.913161673315461</v>
      </c>
      <c r="AS15" s="34">
        <f ca="1"/>
        <v>-8.5756222936821853</v>
      </c>
      <c r="AT15" s="34">
        <f t="shared" ca="1" si="17"/>
        <v>-27.050289075052362</v>
      </c>
      <c r="AU15" s="33">
        <f t="shared" ca="1" si="18"/>
        <v>15</v>
      </c>
      <c r="AV15" s="21">
        <v>8</v>
      </c>
      <c r="AW15" s="6" t="str">
        <f t="shared" ca="1" si="6"/>
        <v>afins</v>
      </c>
      <c r="AX15" s="6">
        <f t="shared" ca="1" si="19"/>
        <v>-21026.203644970643</v>
      </c>
      <c r="AY15" s="6" t="str">
        <f t="shared" ca="1" si="7"/>
        <v>aacct</v>
      </c>
      <c r="AZ15" s="6">
        <f t="shared" ca="1" si="20"/>
        <v>-64.957423667186063</v>
      </c>
      <c r="BA15" s="197"/>
      <c r="BB15" s="36">
        <f t="shared" si="21"/>
        <v>2.476534853777979</v>
      </c>
      <c r="BC15" s="36">
        <f ca="1"/>
        <v>-14.351000139111793</v>
      </c>
      <c r="BD15" s="33">
        <f t="shared" ca="1" si="22"/>
        <v>51</v>
      </c>
      <c r="BE15" s="203">
        <f ca="1"/>
        <v>-0.35540752031082978</v>
      </c>
      <c r="BF15" s="33">
        <f t="shared" ca="1" si="23"/>
        <v>12</v>
      </c>
      <c r="BG15" s="36">
        <f t="shared" si="24"/>
        <v>1.7843960175900115</v>
      </c>
      <c r="BH15" s="42">
        <f ca="1"/>
        <v>-10.008155392779196</v>
      </c>
      <c r="BI15" s="33">
        <f t="shared" ca="1" si="25"/>
        <v>47</v>
      </c>
      <c r="BJ15" s="203">
        <f ca="1"/>
        <v>-0.17858512626297196</v>
      </c>
      <c r="BK15" s="33">
        <f t="shared" ca="1" si="26"/>
        <v>15</v>
      </c>
      <c r="BL15" s="204">
        <v>8</v>
      </c>
      <c r="BM15" s="6" t="str">
        <f t="shared" ca="1" si="8"/>
        <v>afins</v>
      </c>
      <c r="BN15" s="42">
        <f t="shared" ca="1" si="9"/>
        <v>-0.59171371433586462</v>
      </c>
      <c r="BO15" s="6" t="str">
        <f t="shared" ca="1" si="27"/>
        <v>aacct</v>
      </c>
      <c r="BP15" s="42">
        <f t="shared" ca="1" si="28"/>
        <v>-0.42884679254760721</v>
      </c>
      <c r="BQ15" s="205">
        <v>8</v>
      </c>
      <c r="BR15" s="6" t="str">
        <f t="shared" ca="1" si="29"/>
        <v>afins</v>
      </c>
      <c r="BS15" s="6" t="str">
        <f ca="1">VLOOKUP(BR15,Notes!$A$12:$B$206,2,0)</f>
        <v>Financial intermediation</v>
      </c>
      <c r="BT15" s="42">
        <f t="shared" ca="1" si="30"/>
        <v>-33.14018359342532</v>
      </c>
      <c r="BU15" s="205">
        <v>8</v>
      </c>
      <c r="BV15" s="6" t="str">
        <f t="shared" ca="1" si="31"/>
        <v>aacct</v>
      </c>
      <c r="BW15" s="6" t="str">
        <f ca="1">VLOOKUP(BV15,Notes!$A$12:$B$206,2,0)</f>
        <v>Hotels and restaurants</v>
      </c>
      <c r="BX15" s="42">
        <f t="shared" ca="1" si="10"/>
        <v>-23.538447591324655</v>
      </c>
    </row>
    <row r="16" spans="1:76" hidden="1" outlineLevel="1" x14ac:dyDescent="0.2">
      <c r="A16" s="23" t="s">
        <v>10</v>
      </c>
      <c r="B16" s="23" t="str">
        <f>VLOOKUP(A16,Notes!$A$12:$B$206,2,0)</f>
        <v>Beverages and tobacco</v>
      </c>
      <c r="C16" s="24">
        <f>SUM('SAM and Preps'!FS16:GG16)</f>
        <v>0</v>
      </c>
      <c r="D16" s="24">
        <f>'SAM and Preps'!GH16</f>
        <v>0</v>
      </c>
      <c r="E16" s="24">
        <f>'SAM and Preps'!GM16</f>
        <v>0</v>
      </c>
      <c r="F16" s="24">
        <f>'SAM and Preps'!GO16</f>
        <v>0</v>
      </c>
      <c r="G16" s="24">
        <v>0</v>
      </c>
      <c r="H16" s="25">
        <f>SUM('SAM and Preps'!K$175:K$179)</f>
        <v>34682.718447577441</v>
      </c>
      <c r="I16" s="24">
        <f>IFERROR(VLOOKUP($A16,Employment!$A$5:$F$66,3,0),0)</f>
        <v>14.834886542156251</v>
      </c>
      <c r="J16" s="24">
        <f>IFERROR(VLOOKUP($A16,Employment!$A$5:$F$66,4,0),0)</f>
        <v>13.082711802806671</v>
      </c>
      <c r="K16" s="24">
        <f>IFERROR(VLOOKUP($A16,Employment!$A$5:$F$66,5,0),0)</f>
        <v>20.806687471956689</v>
      </c>
      <c r="L16" s="24">
        <f>IFERROR(VLOOKUP($A16,Employment!$A$5:$F$66,6,0),0)</f>
        <v>23.608281138830531</v>
      </c>
      <c r="M16" s="24">
        <f t="shared" si="0"/>
        <v>72.332566955750139</v>
      </c>
      <c r="N16" s="25">
        <v>99920.013961558478</v>
      </c>
      <c r="O16" s="26">
        <v>0</v>
      </c>
      <c r="P16" s="27">
        <v>0</v>
      </c>
      <c r="Q16" s="28">
        <f ca="1"/>
        <v>-30699.584122366119</v>
      </c>
      <c r="R16" s="28">
        <v>0</v>
      </c>
      <c r="S16" s="28"/>
      <c r="T16" s="35" t="e">
        <f ca="1"/>
        <v>#DIV/0!</v>
      </c>
      <c r="U16" s="30">
        <f ca="1"/>
        <v>-30.72415916012277</v>
      </c>
      <c r="V16" s="31">
        <v>0</v>
      </c>
      <c r="W16" s="32">
        <f ca="1"/>
        <v>-30.72415916012277</v>
      </c>
      <c r="X16" s="28">
        <f ca="1"/>
        <v>-21962.168410288625</v>
      </c>
      <c r="Y16" s="28">
        <f t="shared" ca="1" si="32"/>
        <v>-8737.4157120774944</v>
      </c>
      <c r="Z16" s="33">
        <f t="shared" ca="1" si="11"/>
        <v>11</v>
      </c>
      <c r="AA16" s="33">
        <f t="shared" ca="1" si="12"/>
        <v>29</v>
      </c>
      <c r="AB16" s="33">
        <f t="shared" ca="1" si="1"/>
        <v>15</v>
      </c>
      <c r="AC16" s="21">
        <v>9</v>
      </c>
      <c r="AD16" s="6" t="str">
        <f t="shared" ca="1" si="13"/>
        <v>amach</v>
      </c>
      <c r="AE16" s="6">
        <f t="shared" ca="1" si="14"/>
        <v>-26578.466431125711</v>
      </c>
      <c r="AF16" s="6" t="str">
        <f t="shared" ca="1" si="2"/>
        <v>amtvs</v>
      </c>
      <c r="AG16" s="6">
        <f t="shared" ca="1" si="3"/>
        <v>-27468.485777894479</v>
      </c>
      <c r="AH16" s="6" t="str">
        <f t="shared" ca="1" si="4"/>
        <v>amore</v>
      </c>
      <c r="AI16" s="6">
        <f t="shared" ca="1" si="5"/>
        <v>-55317.209559469877</v>
      </c>
      <c r="AJ16" s="17"/>
      <c r="AK16" s="6">
        <v>34682.718447577441</v>
      </c>
      <c r="AL16" s="6">
        <f ca="1"/>
        <v>-7623.1745100172448</v>
      </c>
      <c r="AM16" s="6">
        <f t="shared" ca="1" si="15"/>
        <v>-3032.7991068737101</v>
      </c>
      <c r="AN16" s="6">
        <f ca="1"/>
        <v>-10655.973616890955</v>
      </c>
      <c r="AO16" s="33">
        <f t="shared" ca="1" si="16"/>
        <v>16</v>
      </c>
      <c r="AP16" s="34">
        <f ca="1"/>
        <v>-0.54694729829228639</v>
      </c>
      <c r="AQ16" s="34">
        <f ca="1"/>
        <v>-0.48234638361053855</v>
      </c>
      <c r="AR16" s="34">
        <f ca="1"/>
        <v>-3.3881202806616479</v>
      </c>
      <c r="AS16" s="34">
        <f ca="1"/>
        <v>-7.2534458720635371</v>
      </c>
      <c r="AT16" s="34">
        <f t="shared" ca="1" si="17"/>
        <v>-11.670859834628009</v>
      </c>
      <c r="AU16" s="33">
        <f t="shared" ca="1" si="18"/>
        <v>25</v>
      </c>
      <c r="AV16" s="21">
        <v>9</v>
      </c>
      <c r="AW16" s="6" t="str">
        <f t="shared" ca="1" si="6"/>
        <v>aobus</v>
      </c>
      <c r="AX16" s="6">
        <f t="shared" ca="1" si="19"/>
        <v>-20889.685783607314</v>
      </c>
      <c r="AY16" s="6" t="str">
        <f t="shared" ca="1" si="7"/>
        <v>aoact</v>
      </c>
      <c r="AZ16" s="6">
        <f t="shared" ca="1" si="20"/>
        <v>-50.619820505441908</v>
      </c>
      <c r="BA16" s="197"/>
      <c r="BB16" s="36">
        <f t="shared" si="21"/>
        <v>0.97603164614977345</v>
      </c>
      <c r="BC16" s="36">
        <f ca="1"/>
        <v>-30.72415916012277</v>
      </c>
      <c r="BD16" s="33">
        <f t="shared" ca="1" si="22"/>
        <v>12</v>
      </c>
      <c r="BE16" s="203">
        <f ca="1"/>
        <v>-0.29987751641622268</v>
      </c>
      <c r="BF16" s="33">
        <f t="shared" ca="1" si="23"/>
        <v>16</v>
      </c>
      <c r="BG16" s="36">
        <f t="shared" si="24"/>
        <v>0.47753724800785724</v>
      </c>
      <c r="BH16" s="42">
        <f ca="1"/>
        <v>-16.135000216109741</v>
      </c>
      <c r="BI16" s="33">
        <f t="shared" ca="1" si="25"/>
        <v>23</v>
      </c>
      <c r="BJ16" s="203">
        <f ca="1"/>
        <v>-7.7050635998072284E-2</v>
      </c>
      <c r="BK16" s="33">
        <f t="shared" ca="1" si="26"/>
        <v>25</v>
      </c>
      <c r="BL16" s="204">
        <v>9</v>
      </c>
      <c r="BM16" s="6" t="str">
        <f t="shared" ca="1" si="8"/>
        <v>aobus</v>
      </c>
      <c r="BN16" s="42">
        <f t="shared" ca="1" si="9"/>
        <v>-0.58787186574615002</v>
      </c>
      <c r="BO16" s="6" t="str">
        <f t="shared" ca="1" si="27"/>
        <v>aoact</v>
      </c>
      <c r="BP16" s="42">
        <f t="shared" ca="1" si="28"/>
        <v>-0.33419040407633138</v>
      </c>
      <c r="BQ16" s="205">
        <v>9</v>
      </c>
      <c r="BR16" s="6" t="str">
        <f t="shared" ca="1" si="29"/>
        <v>aobus</v>
      </c>
      <c r="BS16" s="6" t="str">
        <f ca="1">VLOOKUP(BR16,Notes!$A$12:$B$206,2,0)</f>
        <v>Other business activities</v>
      </c>
      <c r="BT16" s="42">
        <f t="shared" ca="1" si="30"/>
        <v>-32.092665810709541</v>
      </c>
      <c r="BU16" s="205">
        <v>9</v>
      </c>
      <c r="BV16" s="6" t="str">
        <f t="shared" ca="1" si="31"/>
        <v>aoact</v>
      </c>
      <c r="BW16" s="6" t="str">
        <f ca="1">VLOOKUP(BV16,Notes!$A$12:$B$206,2,0)</f>
        <v>Other activities</v>
      </c>
      <c r="BX16" s="42">
        <f t="shared" ca="1" si="10"/>
        <v>-23.234795988143116</v>
      </c>
    </row>
    <row r="17" spans="1:76" hidden="1" outlineLevel="1" x14ac:dyDescent="0.2">
      <c r="A17" s="23" t="s">
        <v>11</v>
      </c>
      <c r="B17" s="23" t="str">
        <f>VLOOKUP(A17,Notes!$A$12:$B$206,2,0)</f>
        <v>Spinning, weaving and finishing of textiles</v>
      </c>
      <c r="C17" s="24">
        <f>SUM('SAM and Preps'!FS17:GG17)</f>
        <v>0</v>
      </c>
      <c r="D17" s="24">
        <f>'SAM and Preps'!GH17</f>
        <v>0</v>
      </c>
      <c r="E17" s="24">
        <f>'SAM and Preps'!GM17</f>
        <v>0</v>
      </c>
      <c r="F17" s="24">
        <f>'SAM and Preps'!GO17</f>
        <v>0</v>
      </c>
      <c r="G17" s="24">
        <v>0</v>
      </c>
      <c r="H17" s="25">
        <f>SUM('SAM and Preps'!L$175:L$179)</f>
        <v>5397.3207380130389</v>
      </c>
      <c r="I17" s="24">
        <f>IFERROR(VLOOKUP($A17,Employment!$A$5:$F$66,3,0),0)</f>
        <v>9.420759031242854</v>
      </c>
      <c r="J17" s="24">
        <f>IFERROR(VLOOKUP($A17,Employment!$A$5:$F$66,4,0),0)</f>
        <v>12.153296477162533</v>
      </c>
      <c r="K17" s="24">
        <f>IFERROR(VLOOKUP($A17,Employment!$A$5:$F$66,5,0),0)</f>
        <v>23.845760869698438</v>
      </c>
      <c r="L17" s="24">
        <f>IFERROR(VLOOKUP($A17,Employment!$A$5:$F$66,6,0),0)</f>
        <v>21.13292263088298</v>
      </c>
      <c r="M17" s="24">
        <f t="shared" si="0"/>
        <v>66.552739008986805</v>
      </c>
      <c r="N17" s="25">
        <v>31262.752075848439</v>
      </c>
      <c r="O17" s="26">
        <v>0</v>
      </c>
      <c r="P17" s="27">
        <v>0</v>
      </c>
      <c r="Q17" s="28">
        <f ca="1"/>
        <v>-8261.5640765012304</v>
      </c>
      <c r="R17" s="28">
        <v>0</v>
      </c>
      <c r="S17" s="28"/>
      <c r="T17" s="35" t="e">
        <f ca="1"/>
        <v>#DIV/0!</v>
      </c>
      <c r="U17" s="30">
        <f ca="1"/>
        <v>-26.426221391057815</v>
      </c>
      <c r="V17" s="31">
        <v>0</v>
      </c>
      <c r="W17" s="32">
        <f ca="1"/>
        <v>-26.426221391057815</v>
      </c>
      <c r="X17" s="28">
        <f ca="1"/>
        <v>-2499.0194142954974</v>
      </c>
      <c r="Y17" s="28">
        <f t="shared" ca="1" si="32"/>
        <v>-5762.5446622057334</v>
      </c>
      <c r="Z17" s="33">
        <f t="shared" ca="1" si="11"/>
        <v>38</v>
      </c>
      <c r="AA17" s="33">
        <f t="shared" ca="1" si="12"/>
        <v>38</v>
      </c>
      <c r="AB17" s="33">
        <f t="shared" ca="1" si="1"/>
        <v>39</v>
      </c>
      <c r="AC17" s="21">
        <v>10</v>
      </c>
      <c r="AD17" s="6" t="str">
        <f t="shared" ca="1" si="13"/>
        <v>aacct</v>
      </c>
      <c r="AE17" s="6">
        <f t="shared" ca="1" si="14"/>
        <v>-25073.653840996987</v>
      </c>
      <c r="AF17" s="6" t="str">
        <f t="shared" ca="1" si="2"/>
        <v>acnst</v>
      </c>
      <c r="AG17" s="6">
        <f t="shared" ca="1" si="3"/>
        <v>-22994.528313475981</v>
      </c>
      <c r="AH17" s="6" t="str">
        <f t="shared" ca="1" si="4"/>
        <v>aobus</v>
      </c>
      <c r="AI17" s="6">
        <f t="shared" ca="1" si="5"/>
        <v>-52892.905160225368</v>
      </c>
      <c r="AJ17" s="17"/>
      <c r="AK17" s="6">
        <v>5397.3207380130389</v>
      </c>
      <c r="AL17" s="6">
        <f ca="1"/>
        <v>-431.4402416252484</v>
      </c>
      <c r="AM17" s="6">
        <f t="shared" ca="1" si="15"/>
        <v>-994.86768578755266</v>
      </c>
      <c r="AN17" s="6">
        <f ca="1"/>
        <v>-1426.3079274128011</v>
      </c>
      <c r="AO17" s="33">
        <f t="shared" ca="1" si="16"/>
        <v>47</v>
      </c>
      <c r="AP17" s="34">
        <f ca="1"/>
        <v>-1.4439393702222998</v>
      </c>
      <c r="AQ17" s="34">
        <f ca="1"/>
        <v>-1.8627610793526281</v>
      </c>
      <c r="AR17" s="34">
        <f ca="1"/>
        <v>-6.3015335598087425</v>
      </c>
      <c r="AS17" s="34">
        <f ca="1"/>
        <v>-5.5846329208380956</v>
      </c>
      <c r="AT17" s="34">
        <f t="shared" ca="1" si="17"/>
        <v>-15.192866930221765</v>
      </c>
      <c r="AU17" s="33">
        <f t="shared" ca="1" si="18"/>
        <v>22</v>
      </c>
      <c r="AV17" s="21">
        <v>10</v>
      </c>
      <c r="AW17" s="6" t="str">
        <f t="shared" ca="1" si="6"/>
        <v>aofin</v>
      </c>
      <c r="AX17" s="6">
        <f t="shared" ca="1" si="19"/>
        <v>-17431.719530365215</v>
      </c>
      <c r="AY17" s="6" t="str">
        <f t="shared" ca="1" si="7"/>
        <v>altrp</v>
      </c>
      <c r="AZ17" s="6">
        <f t="shared" ca="1" si="20"/>
        <v>-44.857143807764942</v>
      </c>
      <c r="BA17" s="197"/>
      <c r="BB17" s="36">
        <f t="shared" si="21"/>
        <v>0.15188993482975202</v>
      </c>
      <c r="BC17" s="36">
        <f ca="1"/>
        <v>-26.426221391057812</v>
      </c>
      <c r="BD17" s="33">
        <f t="shared" ca="1" si="22"/>
        <v>21</v>
      </c>
      <c r="BE17" s="203">
        <f ca="1"/>
        <v>-4.0138770448843702E-2</v>
      </c>
      <c r="BF17" s="33">
        <f t="shared" ca="1" si="23"/>
        <v>47</v>
      </c>
      <c r="BG17" s="36">
        <f t="shared" si="24"/>
        <v>0.43937901240500965</v>
      </c>
      <c r="BH17" s="42">
        <f ca="1"/>
        <v>-22.828312037120259</v>
      </c>
      <c r="BI17" s="33">
        <f t="shared" ca="1" si="25"/>
        <v>10</v>
      </c>
      <c r="BJ17" s="203">
        <f ca="1"/>
        <v>-0.10030281197743295</v>
      </c>
      <c r="BK17" s="33">
        <f t="shared" ca="1" si="26"/>
        <v>22</v>
      </c>
      <c r="BL17" s="204">
        <v>10</v>
      </c>
      <c r="BM17" s="6" t="str">
        <f t="shared" ca="1" si="8"/>
        <v>aofin</v>
      </c>
      <c r="BN17" s="42">
        <f t="shared" ca="1" si="9"/>
        <v>-0.49055871828962488</v>
      </c>
      <c r="BO17" s="6" t="str">
        <f t="shared" ca="1" si="27"/>
        <v>altrp</v>
      </c>
      <c r="BP17" s="42">
        <f t="shared" ca="1" si="28"/>
        <v>-0.29614540046058585</v>
      </c>
      <c r="BQ17" s="205">
        <v>10</v>
      </c>
      <c r="BR17" s="6" t="str">
        <f t="shared" ca="1" si="29"/>
        <v>aofin</v>
      </c>
      <c r="BS17" s="6" t="str">
        <f ca="1">VLOOKUP(BR17,Notes!$A$12:$B$206,2,0)</f>
        <v>Activities to financial intermediation</v>
      </c>
      <c r="BT17" s="42">
        <f t="shared" ca="1" si="30"/>
        <v>-32.048996387535574</v>
      </c>
      <c r="BU17" s="205">
        <v>10</v>
      </c>
      <c r="BV17" s="6" t="str">
        <f t="shared" ca="1" si="31"/>
        <v>altrp</v>
      </c>
      <c r="BW17" s="6" t="str">
        <f ca="1">VLOOKUP(BV17,Notes!$A$12:$B$206,2,0)</f>
        <v>Land transport, transport via pipe lines</v>
      </c>
      <c r="BX17" s="42">
        <f t="shared" ca="1" si="10"/>
        <v>-22.828312037120259</v>
      </c>
    </row>
    <row r="18" spans="1:76" hidden="1" outlineLevel="1" x14ac:dyDescent="0.2">
      <c r="A18" s="23" t="s">
        <v>12</v>
      </c>
      <c r="B18" s="23" t="str">
        <f>VLOOKUP(A18,Notes!$A$12:$B$206,2,0)</f>
        <v>Knitted, crouched fabrics, wearing apparel, fur articles</v>
      </c>
      <c r="C18" s="24">
        <f>SUM('SAM and Preps'!FS18:GG18)</f>
        <v>0</v>
      </c>
      <c r="D18" s="24">
        <f>'SAM and Preps'!GH18</f>
        <v>0</v>
      </c>
      <c r="E18" s="24">
        <f>'SAM and Preps'!GM18</f>
        <v>0</v>
      </c>
      <c r="F18" s="24">
        <f>'SAM and Preps'!GO18</f>
        <v>0</v>
      </c>
      <c r="G18" s="24">
        <v>0</v>
      </c>
      <c r="H18" s="25">
        <f>SUM('SAM and Preps'!M$175:M$179)</f>
        <v>5657.1193846404985</v>
      </c>
      <c r="I18" s="24">
        <f>IFERROR(VLOOKUP($A18,Employment!$A$5:$F$66,3,0),0)</f>
        <v>19.582761169118566</v>
      </c>
      <c r="J18" s="24">
        <f>IFERROR(VLOOKUP($A18,Employment!$A$5:$F$66,4,0),0)</f>
        <v>42.958770871913103</v>
      </c>
      <c r="K18" s="24">
        <f>IFERROR(VLOOKUP($A18,Employment!$A$5:$F$66,5,0),0)</f>
        <v>52.515797632423443</v>
      </c>
      <c r="L18" s="24">
        <f>IFERROR(VLOOKUP($A18,Employment!$A$5:$F$66,6,0),0)</f>
        <v>31.035265532415515</v>
      </c>
      <c r="M18" s="24">
        <f t="shared" si="0"/>
        <v>146.09259520587062</v>
      </c>
      <c r="N18" s="25">
        <v>25396.648791479889</v>
      </c>
      <c r="O18" s="26">
        <v>0</v>
      </c>
      <c r="P18" s="27">
        <v>0</v>
      </c>
      <c r="Q18" s="28">
        <f ca="1"/>
        <v>-6095.7462392096522</v>
      </c>
      <c r="R18" s="28">
        <v>0</v>
      </c>
      <c r="S18" s="28"/>
      <c r="T18" s="35" t="e">
        <f ca="1"/>
        <v>#DIV/0!</v>
      </c>
      <c r="U18" s="30">
        <f ca="1"/>
        <v>-24.002167724013507</v>
      </c>
      <c r="V18" s="31">
        <v>0</v>
      </c>
      <c r="W18" s="32">
        <f ca="1"/>
        <v>-24.002167724013507</v>
      </c>
      <c r="X18" s="28">
        <f ca="1"/>
        <v>-5295.7300760816652</v>
      </c>
      <c r="Y18" s="28">
        <f t="shared" ca="1" si="32"/>
        <v>-800.01616312798706</v>
      </c>
      <c r="Z18" s="33">
        <f t="shared" ca="1" si="11"/>
        <v>29</v>
      </c>
      <c r="AA18" s="33">
        <f t="shared" ca="1" si="12"/>
        <v>53</v>
      </c>
      <c r="AB18" s="33">
        <f t="shared" ca="1" si="1"/>
        <v>45</v>
      </c>
      <c r="AC18" s="21">
        <v>11</v>
      </c>
      <c r="AD18" s="6" t="str">
        <f t="shared" ca="1" si="13"/>
        <v>abevt</v>
      </c>
      <c r="AE18" s="6">
        <f t="shared" ca="1" si="14"/>
        <v>-21962.168410288625</v>
      </c>
      <c r="AF18" s="6" t="str">
        <f t="shared" ca="1" si="2"/>
        <v>apetr</v>
      </c>
      <c r="AG18" s="6">
        <f t="shared" ca="1" si="3"/>
        <v>-22697.621639840978</v>
      </c>
      <c r="AH18" s="6" t="str">
        <f t="shared" ca="1" si="4"/>
        <v>afood</v>
      </c>
      <c r="AI18" s="6">
        <f t="shared" ca="1" si="5"/>
        <v>-43205.103488676235</v>
      </c>
      <c r="AJ18" s="17"/>
      <c r="AK18" s="6">
        <v>5657.1193846404985</v>
      </c>
      <c r="AL18" s="6">
        <f ca="1"/>
        <v>-1179.6271829091029</v>
      </c>
      <c r="AM18" s="6">
        <f t="shared" ca="1" si="15"/>
        <v>-178.20410013999049</v>
      </c>
      <c r="AN18" s="6">
        <f ca="1"/>
        <v>-1357.8312830490934</v>
      </c>
      <c r="AO18" s="33">
        <f t="shared" ca="1" si="16"/>
        <v>48</v>
      </c>
      <c r="AP18" s="34">
        <f ca="1"/>
        <v>-1.8331120005138823</v>
      </c>
      <c r="AQ18" s="34">
        <f ca="1"/>
        <v>-4.0213041323719843</v>
      </c>
      <c r="AR18" s="34">
        <f ca="1"/>
        <v>-1.7646901761072906</v>
      </c>
      <c r="AS18" s="34">
        <f ca="1"/>
        <v>-3.9480423379421632</v>
      </c>
      <c r="AT18" s="34">
        <f t="shared" ca="1" si="17"/>
        <v>-11.567148646935319</v>
      </c>
      <c r="AU18" s="33">
        <f t="shared" ca="1" si="18"/>
        <v>26</v>
      </c>
      <c r="AV18" s="21">
        <v>11</v>
      </c>
      <c r="AW18" s="6" t="str">
        <f t="shared" ca="1" si="6"/>
        <v>amtvs</v>
      </c>
      <c r="AX18" s="6">
        <f t="shared" ca="1" si="19"/>
        <v>-16777.672859757611</v>
      </c>
      <c r="AY18" s="6" t="str">
        <f t="shared" ca="1" si="7"/>
        <v>afabm</v>
      </c>
      <c r="AZ18" s="6">
        <f t="shared" ca="1" si="20"/>
        <v>-39.495610751506817</v>
      </c>
      <c r="BA18" s="197"/>
      <c r="BB18" s="36">
        <f t="shared" si="21"/>
        <v>0.15920111780748067</v>
      </c>
      <c r="BC18" s="36">
        <f ca="1"/>
        <v>-24.002167724013507</v>
      </c>
      <c r="BD18" s="33">
        <f t="shared" ca="1" si="22"/>
        <v>26</v>
      </c>
      <c r="BE18" s="203">
        <f ca="1"/>
        <v>-3.8211719314655841E-2</v>
      </c>
      <c r="BF18" s="33">
        <f t="shared" ca="1" si="23"/>
        <v>48</v>
      </c>
      <c r="BG18" s="36">
        <f t="shared" si="24"/>
        <v>0.96449854892632614</v>
      </c>
      <c r="BH18" s="42">
        <f ca="1"/>
        <v>-7.9176830493257615</v>
      </c>
      <c r="BI18" s="33">
        <f t="shared" ca="1" si="25"/>
        <v>54</v>
      </c>
      <c r="BJ18" s="203">
        <f ca="1"/>
        <v>-7.6365938119332663E-2</v>
      </c>
      <c r="BK18" s="33">
        <f t="shared" ca="1" si="26"/>
        <v>26</v>
      </c>
      <c r="BL18" s="204">
        <v>11</v>
      </c>
      <c r="BM18" s="6" t="str">
        <f t="shared" ca="1" si="8"/>
        <v>amtvs</v>
      </c>
      <c r="BN18" s="42">
        <f t="shared" ca="1" si="9"/>
        <v>-0.47215271445988433</v>
      </c>
      <c r="BO18" s="6" t="str">
        <f t="shared" ca="1" si="27"/>
        <v>afabm</v>
      </c>
      <c r="BP18" s="42">
        <f t="shared" ca="1" si="28"/>
        <v>-0.26074873408270161</v>
      </c>
      <c r="BQ18" s="205">
        <v>11</v>
      </c>
      <c r="BR18" s="6" t="str">
        <f t="shared" ca="1" si="29"/>
        <v>amtvs</v>
      </c>
      <c r="BS18" s="6" t="str">
        <f ca="1">VLOOKUP(BR18,Notes!$A$12:$B$206,2,0)</f>
        <v>Sale, maintenance, repair of motor vehicles</v>
      </c>
      <c r="BT18" s="42">
        <f t="shared" ca="1" si="30"/>
        <v>-31.351686895808168</v>
      </c>
      <c r="BU18" s="205">
        <v>11</v>
      </c>
      <c r="BV18" s="6" t="str">
        <f t="shared" ca="1" si="31"/>
        <v>afabm</v>
      </c>
      <c r="BW18" s="6" t="str">
        <f ca="1">VLOOKUP(BV18,Notes!$A$12:$B$206,2,0)</f>
        <v>Fabricated metal products</v>
      </c>
      <c r="BX18" s="42">
        <f t="shared" ca="1" si="10"/>
        <v>-22.018212163495019</v>
      </c>
    </row>
    <row r="19" spans="1:76" hidden="1" outlineLevel="1" x14ac:dyDescent="0.2">
      <c r="A19" s="23" t="s">
        <v>13</v>
      </c>
      <c r="B19" s="23" t="str">
        <f>VLOOKUP(A19,Notes!$A$12:$B$206,2,0)</f>
        <v>Tanning and dressing of leather</v>
      </c>
      <c r="C19" s="24">
        <f>SUM('SAM and Preps'!FS19:GG19)</f>
        <v>0</v>
      </c>
      <c r="D19" s="24">
        <f>'SAM and Preps'!GH19</f>
        <v>0</v>
      </c>
      <c r="E19" s="24">
        <f>'SAM and Preps'!GM19</f>
        <v>0</v>
      </c>
      <c r="F19" s="24">
        <f>'SAM and Preps'!GO19</f>
        <v>0</v>
      </c>
      <c r="G19" s="24">
        <v>0</v>
      </c>
      <c r="H19" s="25">
        <f>SUM('SAM and Preps'!N$175:N$179)</f>
        <v>1697.5108360016977</v>
      </c>
      <c r="I19" s="24">
        <f>IFERROR(VLOOKUP($A19,Employment!$A$5:$F$66,3,0),0)</f>
        <v>8.6128762643538928E-2</v>
      </c>
      <c r="J19" s="24">
        <f>IFERROR(VLOOKUP($A19,Employment!$A$5:$F$66,4,0),0)</f>
        <v>2.6672225311843678</v>
      </c>
      <c r="K19" s="24">
        <f>IFERROR(VLOOKUP($A19,Employment!$A$5:$F$66,5,0),0)</f>
        <v>8.2652814229533256</v>
      </c>
      <c r="L19" s="24">
        <f>IFERROR(VLOOKUP($A19,Employment!$A$5:$F$66,6,0),0)</f>
        <v>3.018512211668503</v>
      </c>
      <c r="M19" s="24">
        <f t="shared" si="0"/>
        <v>14.037144928449734</v>
      </c>
      <c r="N19" s="25">
        <v>7307.2915083974049</v>
      </c>
      <c r="O19" s="26">
        <v>0</v>
      </c>
      <c r="P19" s="27">
        <v>0</v>
      </c>
      <c r="Q19" s="28">
        <f ca="1"/>
        <v>-2345.1046436043353</v>
      </c>
      <c r="R19" s="28">
        <v>0</v>
      </c>
      <c r="S19" s="28"/>
      <c r="T19" s="35" t="e">
        <f ca="1"/>
        <v>#DIV/0!</v>
      </c>
      <c r="U19" s="30">
        <f ca="1"/>
        <v>-32.092665810709534</v>
      </c>
      <c r="V19" s="31">
        <v>0</v>
      </c>
      <c r="W19" s="32">
        <f ca="1"/>
        <v>-32.092665810709534</v>
      </c>
      <c r="X19" s="28">
        <f ca="1"/>
        <v>-1477.9032210964604</v>
      </c>
      <c r="Y19" s="28">
        <f t="shared" ca="1" si="32"/>
        <v>-867.2014225078749</v>
      </c>
      <c r="Z19" s="33">
        <f t="shared" ca="1" si="11"/>
        <v>43</v>
      </c>
      <c r="AA19" s="33">
        <f t="shared" ca="1" si="12"/>
        <v>50</v>
      </c>
      <c r="AB19" s="33">
        <f t="shared" ca="1" si="1"/>
        <v>53</v>
      </c>
      <c r="AC19" s="21">
        <v>12</v>
      </c>
      <c r="AD19" s="6" t="str">
        <f t="shared" ca="1" si="13"/>
        <v>aeduc</v>
      </c>
      <c r="AE19" s="6">
        <f t="shared" ca="1" si="14"/>
        <v>-16129.763567230293</v>
      </c>
      <c r="AF19" s="6" t="str">
        <f t="shared" ca="1" si="2"/>
        <v>areal</v>
      </c>
      <c r="AG19" s="6">
        <f t="shared" ca="1" si="3"/>
        <v>-22365.474305503049</v>
      </c>
      <c r="AH19" s="6" t="str">
        <f t="shared" ca="1" si="4"/>
        <v>aofin</v>
      </c>
      <c r="AI19" s="6">
        <f t="shared" ca="1" si="5"/>
        <v>-35317.130780193365</v>
      </c>
      <c r="AJ19" s="17"/>
      <c r="AK19" s="6">
        <v>1697.5108360016977</v>
      </c>
      <c r="AL19" s="6">
        <f ca="1"/>
        <v>-343.32238278574727</v>
      </c>
      <c r="AM19" s="6">
        <f t="shared" ca="1" si="15"/>
        <v>-201.45409691285926</v>
      </c>
      <c r="AN19" s="6">
        <f ca="1"/>
        <v>-544.77647969860652</v>
      </c>
      <c r="AO19" s="33">
        <f t="shared" ca="1" si="16"/>
        <v>55</v>
      </c>
      <c r="AP19" s="34">
        <f ca="1"/>
        <v>-1.6031789258012307E-2</v>
      </c>
      <c r="AQ19" s="34">
        <f ca="1"/>
        <v>-0.49647003174934928</v>
      </c>
      <c r="AR19" s="34">
        <f ca="1"/>
        <v>-2.6525491453830687</v>
      </c>
      <c r="AS19" s="34">
        <f ca="1"/>
        <v>-0.96872103654622999</v>
      </c>
      <c r="AT19" s="34">
        <f t="shared" ca="1" si="17"/>
        <v>-4.1337720029366603</v>
      </c>
      <c r="AU19" s="33">
        <f t="shared" ca="1" si="18"/>
        <v>48</v>
      </c>
      <c r="AV19" s="21">
        <v>12</v>
      </c>
      <c r="AW19" s="6" t="str">
        <f t="shared" ca="1" si="6"/>
        <v>afood</v>
      </c>
      <c r="AX19" s="6">
        <f t="shared" ca="1" si="19"/>
        <v>-12629.20009788356</v>
      </c>
      <c r="AY19" s="6" t="str">
        <f t="shared" ca="1" si="7"/>
        <v>amach</v>
      </c>
      <c r="AZ19" s="6">
        <f t="shared" ca="1" si="20"/>
        <v>-32.847338697217118</v>
      </c>
      <c r="BA19" s="197"/>
      <c r="BB19" s="36">
        <f t="shared" si="21"/>
        <v>4.7770889070419535E-2</v>
      </c>
      <c r="BC19" s="36">
        <f ca="1"/>
        <v>-32.092665810709541</v>
      </c>
      <c r="BD19" s="33">
        <f t="shared" ca="1" si="22"/>
        <v>9</v>
      </c>
      <c r="BE19" s="203">
        <f ca="1"/>
        <v>-1.5330951784174511E-2</v>
      </c>
      <c r="BF19" s="33">
        <f t="shared" ca="1" si="23"/>
        <v>55</v>
      </c>
      <c r="BG19" s="36">
        <f t="shared" si="24"/>
        <v>9.267277301412645E-2</v>
      </c>
      <c r="BH19" s="42">
        <f ca="1"/>
        <v>-29.448809027814139</v>
      </c>
      <c r="BI19" s="33">
        <f t="shared" ca="1" si="25"/>
        <v>6</v>
      </c>
      <c r="BJ19" s="203">
        <f ca="1"/>
        <v>-2.7291027945709777E-2</v>
      </c>
      <c r="BK19" s="33">
        <f t="shared" ca="1" si="26"/>
        <v>48</v>
      </c>
      <c r="BL19" s="204">
        <v>12</v>
      </c>
      <c r="BM19" s="6" t="str">
        <f t="shared" ca="1" si="8"/>
        <v>afood</v>
      </c>
      <c r="BN19" s="42">
        <f t="shared" ca="1" si="9"/>
        <v>-0.35540752031082978</v>
      </c>
      <c r="BO19" s="6" t="str">
        <f t="shared" ca="1" si="27"/>
        <v>amach</v>
      </c>
      <c r="BP19" s="42">
        <f t="shared" ca="1" si="28"/>
        <v>-0.21685705880515693</v>
      </c>
      <c r="BQ19" s="205">
        <v>12</v>
      </c>
      <c r="BR19" s="6" t="str">
        <f t="shared" ca="1" si="29"/>
        <v>afood</v>
      </c>
      <c r="BS19" s="6" t="str">
        <f ca="1">VLOOKUP(BR19,Notes!$A$12:$B$206,2,0)</f>
        <v>Food</v>
      </c>
      <c r="BT19" s="42">
        <f t="shared" ca="1" si="30"/>
        <v>-30.72415916012277</v>
      </c>
      <c r="BU19" s="205">
        <v>12</v>
      </c>
      <c r="BV19" s="6" t="str">
        <f t="shared" ca="1" si="31"/>
        <v>amach</v>
      </c>
      <c r="BW19" s="6" t="str">
        <f ca="1">VLOOKUP(BV19,Notes!$A$12:$B$206,2,0)</f>
        <v>Machinery and equipment</v>
      </c>
      <c r="BX19" s="42">
        <f t="shared" ca="1" si="10"/>
        <v>-21.244570842628825</v>
      </c>
    </row>
    <row r="20" spans="1:76" hidden="1" outlineLevel="1" x14ac:dyDescent="0.2">
      <c r="A20" s="23" t="s">
        <v>14</v>
      </c>
      <c r="B20" s="23" t="str">
        <f>VLOOKUP(A20,Notes!$A$12:$B$206,2,0)</f>
        <v>Footwear</v>
      </c>
      <c r="C20" s="24">
        <f>SUM('SAM and Preps'!FS20:GG20)</f>
        <v>0</v>
      </c>
      <c r="D20" s="24">
        <f>'SAM and Preps'!GH20</f>
        <v>0</v>
      </c>
      <c r="E20" s="24">
        <f>'SAM and Preps'!GM20</f>
        <v>0</v>
      </c>
      <c r="F20" s="24">
        <f>'SAM and Preps'!GO20</f>
        <v>0</v>
      </c>
      <c r="G20" s="24">
        <v>0</v>
      </c>
      <c r="H20" s="25">
        <f>SUM('SAM and Preps'!O$175:O$179)</f>
        <v>1535.4607687463567</v>
      </c>
      <c r="I20" s="24">
        <f>IFERROR(VLOOKUP($A20,Employment!$A$5:$F$66,3,0),0)</f>
        <v>0.70874474415498123</v>
      </c>
      <c r="J20" s="24">
        <f>IFERROR(VLOOKUP($A20,Employment!$A$5:$F$66,4,0),0)</f>
        <v>3.743011657886401</v>
      </c>
      <c r="K20" s="24">
        <f>IFERROR(VLOOKUP($A20,Employment!$A$5:$F$66,5,0),0)</f>
        <v>4.1553155965717314</v>
      </c>
      <c r="L20" s="24">
        <f>IFERROR(VLOOKUP($A20,Employment!$A$5:$F$66,6,0),0)</f>
        <v>4.7570248244282105</v>
      </c>
      <c r="M20" s="24">
        <f t="shared" si="0"/>
        <v>13.364096823041324</v>
      </c>
      <c r="N20" s="25">
        <v>9538.646751288059</v>
      </c>
      <c r="O20" s="26">
        <v>0</v>
      </c>
      <c r="P20" s="27">
        <v>0</v>
      </c>
      <c r="Q20" s="28">
        <f ca="1"/>
        <v>-3240.2078063047156</v>
      </c>
      <c r="R20" s="28">
        <v>0</v>
      </c>
      <c r="S20" s="28"/>
      <c r="T20" s="35" t="e">
        <f ca="1"/>
        <v>#DIV/0!</v>
      </c>
      <c r="U20" s="30">
        <f ca="1"/>
        <v>-33.969260952736001</v>
      </c>
      <c r="V20" s="31">
        <v>0</v>
      </c>
      <c r="W20" s="32">
        <f ca="1"/>
        <v>-33.969260952736001</v>
      </c>
      <c r="X20" s="28">
        <f ca="1"/>
        <v>-2768.6701776399432</v>
      </c>
      <c r="Y20" s="28">
        <f t="shared" ca="1" si="32"/>
        <v>-471.53762866477246</v>
      </c>
      <c r="Z20" s="33">
        <f t="shared" ca="1" si="11"/>
        <v>36</v>
      </c>
      <c r="AA20" s="33">
        <f t="shared" ca="1" si="12"/>
        <v>56</v>
      </c>
      <c r="AB20" s="33">
        <f t="shared" ca="1" si="1"/>
        <v>49</v>
      </c>
      <c r="AC20" s="21">
        <v>13</v>
      </c>
      <c r="AD20" s="6" t="str">
        <f t="shared" ca="1" si="13"/>
        <v>aobus</v>
      </c>
      <c r="AE20" s="6">
        <f t="shared" ca="1" si="14"/>
        <v>-11535.878943640831</v>
      </c>
      <c r="AF20" s="6" t="str">
        <f t="shared" ca="1" si="2"/>
        <v>apost</v>
      </c>
      <c r="AG20" s="6">
        <f t="shared" ca="1" si="3"/>
        <v>-20792.661161170214</v>
      </c>
      <c r="AH20" s="6" t="str">
        <f t="shared" ca="1" si="4"/>
        <v>afins</v>
      </c>
      <c r="AI20" s="6">
        <f t="shared" ca="1" si="5"/>
        <v>-32765.37328118681</v>
      </c>
      <c r="AJ20" s="17"/>
      <c r="AK20" s="6">
        <v>1535.4607687463567</v>
      </c>
      <c r="AL20" s="6">
        <f ca="1"/>
        <v>-445.68003724323654</v>
      </c>
      <c r="AM20" s="6">
        <f t="shared" ca="1" si="15"/>
        <v>-75.904638119099616</v>
      </c>
      <c r="AN20" s="6">
        <f ca="1"/>
        <v>-521.58467536233616</v>
      </c>
      <c r="AO20" s="33">
        <f t="shared" ca="1" si="16"/>
        <v>56</v>
      </c>
      <c r="AP20" s="34">
        <f ca="1"/>
        <v>-0.15889853207633245</v>
      </c>
      <c r="AQ20" s="34">
        <f ca="1"/>
        <v>-0.83917244238878264</v>
      </c>
      <c r="AR20" s="34">
        <f ca="1"/>
        <v>-1.41152999840919</v>
      </c>
      <c r="AS20" s="34">
        <f ca="1"/>
        <v>-1.6159261761964503</v>
      </c>
      <c r="AT20" s="34">
        <f t="shared" ca="1" si="17"/>
        <v>-4.0255271490707552</v>
      </c>
      <c r="AU20" s="33">
        <f t="shared" ca="1" si="18"/>
        <v>49</v>
      </c>
      <c r="AV20" s="21">
        <v>13</v>
      </c>
      <c r="AW20" s="6" t="str">
        <f t="shared" ca="1" si="6"/>
        <v>aelcg</v>
      </c>
      <c r="AX20" s="6">
        <f t="shared" ca="1" si="19"/>
        <v>-12586.509923074489</v>
      </c>
      <c r="AY20" s="6" t="str">
        <f t="shared" ca="1" si="7"/>
        <v>abisc</v>
      </c>
      <c r="AZ20" s="6">
        <f t="shared" ca="1" si="20"/>
        <v>-29.599150862247175</v>
      </c>
      <c r="BA20" s="197"/>
      <c r="BB20" s="36">
        <f t="shared" si="21"/>
        <v>4.3210520074518068E-2</v>
      </c>
      <c r="BC20" s="36">
        <f ca="1"/>
        <v>-33.969260952736001</v>
      </c>
      <c r="BD20" s="33">
        <f t="shared" ca="1" si="22"/>
        <v>3</v>
      </c>
      <c r="BE20" s="203">
        <f ca="1"/>
        <v>-1.4678294323147417E-2</v>
      </c>
      <c r="BF20" s="33">
        <f t="shared" ca="1" si="23"/>
        <v>56</v>
      </c>
      <c r="BG20" s="36">
        <f t="shared" si="24"/>
        <v>8.8229331372821851E-2</v>
      </c>
      <c r="BH20" s="42">
        <f ca="1"/>
        <v>-30.121954385501446</v>
      </c>
      <c r="BI20" s="33">
        <f t="shared" ca="1" si="25"/>
        <v>2</v>
      </c>
      <c r="BJ20" s="203">
        <f ca="1"/>
        <v>-2.6576398950754317E-2</v>
      </c>
      <c r="BK20" s="33">
        <f t="shared" ca="1" si="26"/>
        <v>49</v>
      </c>
      <c r="BL20" s="204">
        <v>13</v>
      </c>
      <c r="BM20" s="6" t="str">
        <f t="shared" ca="1" si="8"/>
        <v>aelcg</v>
      </c>
      <c r="BN20" s="42">
        <f t="shared" ca="1" si="9"/>
        <v>-0.35420614500178943</v>
      </c>
      <c r="BO20" s="6" t="str">
        <f t="shared" ca="1" si="27"/>
        <v>abisc</v>
      </c>
      <c r="BP20" s="42">
        <f t="shared" ca="1" si="28"/>
        <v>-0.19541262865417028</v>
      </c>
      <c r="BQ20" s="205">
        <v>13</v>
      </c>
      <c r="BR20" s="6" t="str">
        <f t="shared" ca="1" si="29"/>
        <v>aelcg</v>
      </c>
      <c r="BS20" s="6" t="str">
        <f ca="1">VLOOKUP(BR20,Notes!$A$12:$B$206,2,0)</f>
        <v>Electricity, gas, steam and hot water supply</v>
      </c>
      <c r="BT20" s="42">
        <f t="shared" ca="1" si="30"/>
        <v>-30.428452619180117</v>
      </c>
      <c r="BU20" s="205">
        <v>13</v>
      </c>
      <c r="BV20" s="6" t="str">
        <f t="shared" ca="1" si="31"/>
        <v>abisc</v>
      </c>
      <c r="BW20" s="6" t="str">
        <f ca="1">VLOOKUP(BV20,Notes!$A$12:$B$206,2,0)</f>
        <v>Basic iron and steel, casting of metals</v>
      </c>
      <c r="BX20" s="42">
        <f t="shared" ca="1" si="10"/>
        <v>-20.515711711326993</v>
      </c>
    </row>
    <row r="21" spans="1:76" hidden="1" outlineLevel="1" x14ac:dyDescent="0.2">
      <c r="A21" s="23" t="s">
        <v>15</v>
      </c>
      <c r="B21" s="23" t="str">
        <f>VLOOKUP(A21,Notes!$A$12:$B$206,2,0)</f>
        <v>Sawmilling, planing of wood, cork, straw</v>
      </c>
      <c r="C21" s="24">
        <f>SUM('SAM and Preps'!FS21:GG21)</f>
        <v>0</v>
      </c>
      <c r="D21" s="24">
        <f>'SAM and Preps'!GH21</f>
        <v>0</v>
      </c>
      <c r="E21" s="24">
        <f>'SAM and Preps'!GM21</f>
        <v>0</v>
      </c>
      <c r="F21" s="24">
        <f>'SAM and Preps'!GO21</f>
        <v>0</v>
      </c>
      <c r="G21" s="24">
        <v>0</v>
      </c>
      <c r="H21" s="25">
        <f>SUM('SAM and Preps'!P$175:P$179)</f>
        <v>19056.848420258219</v>
      </c>
      <c r="I21" s="24">
        <f>IFERROR(VLOOKUP($A21,Employment!$A$5:$F$66,3,0),0)</f>
        <v>9.7902584002515596</v>
      </c>
      <c r="J21" s="24">
        <f>IFERROR(VLOOKUP($A21,Employment!$A$5:$F$66,4,0),0)</f>
        <v>17.293773943574291</v>
      </c>
      <c r="K21" s="24">
        <f>IFERROR(VLOOKUP($A21,Employment!$A$5:$F$66,5,0),0)</f>
        <v>20.094117415657077</v>
      </c>
      <c r="L21" s="24">
        <f>IFERROR(VLOOKUP($A21,Employment!$A$5:$F$66,6,0),0)</f>
        <v>13.827101578722605</v>
      </c>
      <c r="M21" s="24">
        <f t="shared" si="0"/>
        <v>61.005251338205532</v>
      </c>
      <c r="N21" s="25">
        <v>49982.645582632635</v>
      </c>
      <c r="O21" s="26">
        <v>0</v>
      </c>
      <c r="P21" s="27">
        <v>0</v>
      </c>
      <c r="Q21" s="28">
        <f ca="1"/>
        <v>-12494.283021825548</v>
      </c>
      <c r="R21" s="28">
        <v>0</v>
      </c>
      <c r="S21" s="28"/>
      <c r="T21" s="35" t="e">
        <f ca="1"/>
        <v>#DIV/0!</v>
      </c>
      <c r="U21" s="30">
        <f ca="1"/>
        <v>-24.997242295167567</v>
      </c>
      <c r="V21" s="31">
        <v>0</v>
      </c>
      <c r="W21" s="32">
        <f ca="1"/>
        <v>-24.997242295167567</v>
      </c>
      <c r="X21" s="28">
        <f ca="1"/>
        <v>-3341.2349944882203</v>
      </c>
      <c r="Y21" s="28">
        <f t="shared" ca="1" si="32"/>
        <v>-9153.0480273373269</v>
      </c>
      <c r="Z21" s="33">
        <f t="shared" ca="1" si="11"/>
        <v>31</v>
      </c>
      <c r="AA21" s="33">
        <f t="shared" ca="1" si="12"/>
        <v>28</v>
      </c>
      <c r="AB21" s="33">
        <f t="shared" ca="1" si="1"/>
        <v>35</v>
      </c>
      <c r="AC21" s="21">
        <v>14</v>
      </c>
      <c r="AD21" s="6" t="str">
        <f t="shared" ca="1" si="13"/>
        <v>agold</v>
      </c>
      <c r="AE21" s="6">
        <f t="shared" ca="1" si="14"/>
        <v>-11287.508019982712</v>
      </c>
      <c r="AF21" s="6" t="str">
        <f t="shared" ca="1" si="2"/>
        <v>aelcg</v>
      </c>
      <c r="AG21" s="6">
        <f t="shared" ca="1" si="3"/>
        <v>-19676.650275742435</v>
      </c>
      <c r="AH21" s="6" t="str">
        <f t="shared" ca="1" si="4"/>
        <v>amach</v>
      </c>
      <c r="AI21" s="6">
        <f t="shared" ca="1" si="5"/>
        <v>-32532.310798342605</v>
      </c>
      <c r="AJ21" s="17"/>
      <c r="AK21" s="6">
        <v>19056.848420258219</v>
      </c>
      <c r="AL21" s="6">
        <f ca="1"/>
        <v>-1273.910335961664</v>
      </c>
      <c r="AM21" s="6">
        <f t="shared" ca="1" si="15"/>
        <v>-3489.7762374730955</v>
      </c>
      <c r="AN21" s="6">
        <f ca="1"/>
        <v>-4763.6865734347593</v>
      </c>
      <c r="AO21" s="33">
        <f t="shared" ca="1" si="16"/>
        <v>30</v>
      </c>
      <c r="AP21" s="34">
        <f ca="1"/>
        <v>-0.34262124590874293</v>
      </c>
      <c r="AQ21" s="34">
        <f ca="1"/>
        <v>-0.60521532045153481</v>
      </c>
      <c r="AR21" s="34">
        <f ca="1"/>
        <v>-5.0229752174672626</v>
      </c>
      <c r="AS21" s="34">
        <f ca="1"/>
        <v>-3.4563940840322291</v>
      </c>
      <c r="AT21" s="34">
        <f t="shared" ca="1" si="17"/>
        <v>-9.4272058678597688</v>
      </c>
      <c r="AU21" s="33">
        <f t="shared" ca="1" si="18"/>
        <v>30</v>
      </c>
      <c r="AV21" s="21">
        <v>14</v>
      </c>
      <c r="AW21" s="6" t="str">
        <f t="shared" ca="1" si="6"/>
        <v>acoal</v>
      </c>
      <c r="AX21" s="6">
        <f t="shared" ca="1" si="19"/>
        <v>-12114.929800317414</v>
      </c>
      <c r="AY21" s="6" t="str">
        <f t="shared" ca="1" si="7"/>
        <v>amtvp</v>
      </c>
      <c r="AZ21" s="6">
        <f t="shared" ca="1" si="20"/>
        <v>-27.065586084121961</v>
      </c>
      <c r="BA21" s="197"/>
      <c r="BB21" s="36">
        <f t="shared" si="21"/>
        <v>0.53629265428444339</v>
      </c>
      <c r="BC21" s="36">
        <f ca="1"/>
        <v>-24.997242295167567</v>
      </c>
      <c r="BD21" s="33">
        <f t="shared" ca="1" si="22"/>
        <v>23</v>
      </c>
      <c r="BE21" s="203">
        <f ca="1"/>
        <v>-0.13405837420266764</v>
      </c>
      <c r="BF21" s="33">
        <f t="shared" ca="1" si="23"/>
        <v>30</v>
      </c>
      <c r="BG21" s="36">
        <f t="shared" si="24"/>
        <v>0.40275467972671508</v>
      </c>
      <c r="BH21" s="42">
        <f ca="1"/>
        <v>-15.453105529549433</v>
      </c>
      <c r="BI21" s="33">
        <f t="shared" ca="1" si="25"/>
        <v>28</v>
      </c>
      <c r="BJ21" s="203">
        <f ca="1"/>
        <v>-6.2238105683368114E-2</v>
      </c>
      <c r="BK21" s="33">
        <f t="shared" ca="1" si="26"/>
        <v>30</v>
      </c>
      <c r="BL21" s="204">
        <v>14</v>
      </c>
      <c r="BM21" s="6" t="str">
        <f t="shared" ca="1" si="8"/>
        <v>acoal</v>
      </c>
      <c r="BN21" s="42">
        <f t="shared" ca="1" si="9"/>
        <v>-0.34093506522175987</v>
      </c>
      <c r="BO21" s="6" t="str">
        <f t="shared" ca="1" si="27"/>
        <v>amtvp</v>
      </c>
      <c r="BP21" s="42">
        <f t="shared" ca="1" si="28"/>
        <v>-0.17868611661795711</v>
      </c>
      <c r="BQ21" s="205">
        <v>14</v>
      </c>
      <c r="BR21" s="6" t="str">
        <f t="shared" ca="1" si="29"/>
        <v>acoal</v>
      </c>
      <c r="BS21" s="6" t="str">
        <f ca="1">VLOOKUP(BR21,Notes!$A$12:$B$206,2,0)</f>
        <v>Mining of coal and lignite</v>
      </c>
      <c r="BT21" s="42">
        <f t="shared" ca="1" si="30"/>
        <v>-29.830775455734123</v>
      </c>
      <c r="BU21" s="205">
        <v>14</v>
      </c>
      <c r="BV21" s="6" t="str">
        <f t="shared" ca="1" si="31"/>
        <v>amtvp</v>
      </c>
      <c r="BW21" s="6" t="str">
        <f ca="1">VLOOKUP(BV21,Notes!$A$12:$B$206,2,0)</f>
        <v>Motor vehicles, trailers, parts</v>
      </c>
      <c r="BX21" s="42">
        <f t="shared" ca="1" si="10"/>
        <v>-20.275576719605311</v>
      </c>
    </row>
    <row r="22" spans="1:76" hidden="1" outlineLevel="1" x14ac:dyDescent="0.2">
      <c r="A22" s="23" t="s">
        <v>16</v>
      </c>
      <c r="B22" s="23" t="str">
        <f>VLOOKUP(A22,Notes!$A$12:$B$206,2,0)</f>
        <v>Paper</v>
      </c>
      <c r="C22" s="24">
        <f>SUM('SAM and Preps'!FS22:GG22)</f>
        <v>0</v>
      </c>
      <c r="D22" s="24">
        <f>'SAM and Preps'!GH22</f>
        <v>0</v>
      </c>
      <c r="E22" s="24">
        <f>'SAM and Preps'!GM22</f>
        <v>0</v>
      </c>
      <c r="F22" s="24">
        <f>'SAM and Preps'!GO22</f>
        <v>0</v>
      </c>
      <c r="G22" s="24">
        <v>0</v>
      </c>
      <c r="H22" s="25">
        <f>SUM('SAM and Preps'!Q$175:Q$179)</f>
        <v>18842.519346137829</v>
      </c>
      <c r="I22" s="24">
        <f>IFERROR(VLOOKUP($A22,Employment!$A$5:$F$66,3,0),0)</f>
        <v>2.0690519977260866</v>
      </c>
      <c r="J22" s="24">
        <f>IFERROR(VLOOKUP($A22,Employment!$A$5:$F$66,4,0),0)</f>
        <v>9.218678731362445</v>
      </c>
      <c r="K22" s="24">
        <f>IFERROR(VLOOKUP($A22,Employment!$A$5:$F$66,5,0),0)</f>
        <v>18.841609500342599</v>
      </c>
      <c r="L22" s="24">
        <f>IFERROR(VLOOKUP($A22,Employment!$A$5:$F$66,6,0),0)</f>
        <v>19.330376180807058</v>
      </c>
      <c r="M22" s="24">
        <f t="shared" si="0"/>
        <v>49.459716410238187</v>
      </c>
      <c r="N22" s="25">
        <v>82209.685681650255</v>
      </c>
      <c r="O22" s="26">
        <v>0</v>
      </c>
      <c r="P22" s="27">
        <v>0</v>
      </c>
      <c r="Q22" s="28">
        <f ca="1"/>
        <v>-14504.260738362136</v>
      </c>
      <c r="R22" s="28">
        <v>0</v>
      </c>
      <c r="S22" s="28"/>
      <c r="T22" s="35" t="e">
        <f ca="1"/>
        <v>#DIV/0!</v>
      </c>
      <c r="U22" s="30">
        <f ca="1"/>
        <v>-17.643007168922413</v>
      </c>
      <c r="V22" s="31">
        <v>0</v>
      </c>
      <c r="W22" s="32">
        <f ca="1"/>
        <v>-17.643007168922413</v>
      </c>
      <c r="X22" s="28">
        <f ca="1"/>
        <v>-2506.4895408604521</v>
      </c>
      <c r="Y22" s="28">
        <f t="shared" ca="1" si="32"/>
        <v>-11997.771197501685</v>
      </c>
      <c r="Z22" s="33">
        <f t="shared" ca="1" si="11"/>
        <v>37</v>
      </c>
      <c r="AA22" s="33">
        <f t="shared" ca="1" si="12"/>
        <v>23</v>
      </c>
      <c r="AB22" s="33">
        <f t="shared" ca="1" si="1"/>
        <v>33</v>
      </c>
      <c r="AC22" s="21">
        <v>15</v>
      </c>
      <c r="AD22" s="6" t="str">
        <f t="shared" ca="1" si="13"/>
        <v>acoal</v>
      </c>
      <c r="AE22" s="6">
        <f t="shared" ca="1" si="14"/>
        <v>-11141.420245179172</v>
      </c>
      <c r="AF22" s="6" t="str">
        <f t="shared" ca="1" si="2"/>
        <v>afabm</v>
      </c>
      <c r="AG22" s="6">
        <f t="shared" ca="1" si="3"/>
        <v>-17792.334597584944</v>
      </c>
      <c r="AH22" s="6" t="str">
        <f t="shared" ca="1" si="4"/>
        <v>abevt</v>
      </c>
      <c r="AI22" s="6">
        <f t="shared" ca="1" si="5"/>
        <v>-30699.584122366119</v>
      </c>
      <c r="AJ22" s="17"/>
      <c r="AK22" s="6">
        <v>18842.519346137829</v>
      </c>
      <c r="AL22" s="6">
        <f ca="1"/>
        <v>-574.48921344187693</v>
      </c>
      <c r="AM22" s="6">
        <f t="shared" ca="1" si="15"/>
        <v>-2749.8978256028126</v>
      </c>
      <c r="AN22" s="6">
        <f ca="1"/>
        <v>-3324.3870390446896</v>
      </c>
      <c r="AO22" s="33">
        <f t="shared" ca="1" si="16"/>
        <v>34</v>
      </c>
      <c r="AP22" s="34">
        <f ca="1"/>
        <v>-5.110601892025643E-2</v>
      </c>
      <c r="AQ22" s="34">
        <f ca="1"/>
        <v>-0.22770330092358829</v>
      </c>
      <c r="AR22" s="34">
        <f ca="1"/>
        <v>-3.3242265148858112</v>
      </c>
      <c r="AS22" s="34">
        <f ca="1"/>
        <v>-3.4104596553594595</v>
      </c>
      <c r="AT22" s="34">
        <f t="shared" ca="1" si="17"/>
        <v>-7.0134954900891149</v>
      </c>
      <c r="AU22" s="33">
        <f t="shared" ca="1" si="18"/>
        <v>36</v>
      </c>
      <c r="AV22" s="21">
        <v>15</v>
      </c>
      <c r="AW22" s="6" t="str">
        <f t="shared" ca="1" si="6"/>
        <v>aacct</v>
      </c>
      <c r="AX22" s="6">
        <f t="shared" ca="1" si="19"/>
        <v>-11291.57271739639</v>
      </c>
      <c r="AY22" s="6" t="str">
        <f t="shared" ca="1" si="7"/>
        <v>afood</v>
      </c>
      <c r="AZ22" s="6">
        <f t="shared" ca="1" si="20"/>
        <v>-27.050289075052362</v>
      </c>
      <c r="BA22" s="197"/>
      <c r="BB22" s="36">
        <f t="shared" si="21"/>
        <v>0.53026106367116232</v>
      </c>
      <c r="BC22" s="36">
        <f ca="1"/>
        <v>-17.643007168922413</v>
      </c>
      <c r="BD22" s="33">
        <f t="shared" ca="1" si="22"/>
        <v>44</v>
      </c>
      <c r="BE22" s="203">
        <f ca="1"/>
        <v>-9.3553997477507422E-2</v>
      </c>
      <c r="BF22" s="33">
        <f t="shared" ca="1" si="23"/>
        <v>34</v>
      </c>
      <c r="BG22" s="36">
        <f t="shared" si="24"/>
        <v>0.3265314346751052</v>
      </c>
      <c r="BH22" s="42">
        <f ca="1"/>
        <v>-14.18021775926988</v>
      </c>
      <c r="BI22" s="33">
        <f t="shared" ca="1" si="25"/>
        <v>30</v>
      </c>
      <c r="BJ22" s="203">
        <f ca="1"/>
        <v>-4.6302868489397991E-2</v>
      </c>
      <c r="BK22" s="33">
        <f t="shared" ca="1" si="26"/>
        <v>36</v>
      </c>
      <c r="BL22" s="204">
        <v>15</v>
      </c>
      <c r="BM22" s="6" t="str">
        <f t="shared" ca="1" si="8"/>
        <v>aacct</v>
      </c>
      <c r="BN22" s="42">
        <f t="shared" ca="1" si="9"/>
        <v>-0.31776437373668648</v>
      </c>
      <c r="BO22" s="6" t="str">
        <f t="shared" ca="1" si="27"/>
        <v>afood</v>
      </c>
      <c r="BP22" s="42">
        <f t="shared" ca="1" si="28"/>
        <v>-0.17858512626297196</v>
      </c>
      <c r="BQ22" s="205">
        <v>15</v>
      </c>
      <c r="BR22" s="6" t="str">
        <f t="shared" ca="1" si="29"/>
        <v>aacct</v>
      </c>
      <c r="BS22" s="6" t="str">
        <f ca="1">VLOOKUP(BR22,Notes!$A$12:$B$206,2,0)</f>
        <v>Hotels and restaurants</v>
      </c>
      <c r="BT22" s="42">
        <f t="shared" ca="1" si="30"/>
        <v>-29.14429040669296</v>
      </c>
      <c r="BU22" s="205">
        <v>15</v>
      </c>
      <c r="BV22" s="6" t="str">
        <f t="shared" ca="1" si="31"/>
        <v>afood</v>
      </c>
      <c r="BW22" s="6" t="str">
        <f ca="1">VLOOKUP(BV22,Notes!$A$12:$B$206,2,0)</f>
        <v>Food</v>
      </c>
      <c r="BX22" s="42">
        <f t="shared" ca="1" si="10"/>
        <v>-18.835032297617865</v>
      </c>
    </row>
    <row r="23" spans="1:76" hidden="1" outlineLevel="1" x14ac:dyDescent="0.2">
      <c r="A23" s="23" t="s">
        <v>17</v>
      </c>
      <c r="B23" s="23" t="str">
        <f>VLOOKUP(A23,Notes!$A$12:$B$206,2,0)</f>
        <v>Publishing, printing, recorded media</v>
      </c>
      <c r="C23" s="24">
        <f>SUM('SAM and Preps'!FS23:GG23)</f>
        <v>0</v>
      </c>
      <c r="D23" s="24">
        <f>'SAM and Preps'!GH23</f>
        <v>0</v>
      </c>
      <c r="E23" s="24">
        <f>'SAM and Preps'!GM23</f>
        <v>0</v>
      </c>
      <c r="F23" s="24">
        <f>'SAM and Preps'!GO23</f>
        <v>0</v>
      </c>
      <c r="G23" s="24">
        <v>0</v>
      </c>
      <c r="H23" s="25">
        <f>SUM('SAM and Preps'!R$175:R$179)</f>
        <v>13671.117346026102</v>
      </c>
      <c r="I23" s="24">
        <f>IFERROR(VLOOKUP($A23,Employment!$A$5:$F$66,3,0),0)</f>
        <v>4.6686681655439903</v>
      </c>
      <c r="J23" s="24">
        <f>IFERROR(VLOOKUP($A23,Employment!$A$5:$F$66,4,0),0)</f>
        <v>11.123116118436773</v>
      </c>
      <c r="K23" s="24">
        <f>IFERROR(VLOOKUP($A23,Employment!$A$5:$F$66,5,0),0)</f>
        <v>30.027256417060549</v>
      </c>
      <c r="L23" s="24">
        <f>IFERROR(VLOOKUP($A23,Employment!$A$5:$F$66,6,0),0)</f>
        <v>41.622051411650986</v>
      </c>
      <c r="M23" s="24">
        <f t="shared" si="0"/>
        <v>87.441092112692303</v>
      </c>
      <c r="N23" s="25">
        <v>47947.109614052577</v>
      </c>
      <c r="O23" s="26">
        <v>0</v>
      </c>
      <c r="P23" s="27">
        <v>0</v>
      </c>
      <c r="Q23" s="28">
        <f ca="1"/>
        <v>-7272.1150324836208</v>
      </c>
      <c r="R23" s="28">
        <v>0</v>
      </c>
      <c r="S23" s="28"/>
      <c r="T23" s="35" t="e">
        <f ca="1"/>
        <v>#DIV/0!</v>
      </c>
      <c r="U23" s="30">
        <f ca="1"/>
        <v>-15.166951858037075</v>
      </c>
      <c r="V23" s="31">
        <v>0</v>
      </c>
      <c r="W23" s="32">
        <f ca="1"/>
        <v>-15.166951858037075</v>
      </c>
      <c r="X23" s="28">
        <f ca="1"/>
        <v>-430.96170244438866</v>
      </c>
      <c r="Y23" s="28">
        <f t="shared" ca="1" si="32"/>
        <v>-6841.1533300392321</v>
      </c>
      <c r="Z23" s="33">
        <f t="shared" ca="1" si="11"/>
        <v>53</v>
      </c>
      <c r="AA23" s="33">
        <f t="shared" ca="1" si="12"/>
        <v>32</v>
      </c>
      <c r="AB23" s="33">
        <f t="shared" ca="1" si="1"/>
        <v>41</v>
      </c>
      <c r="AC23" s="21">
        <v>16</v>
      </c>
      <c r="AD23" s="6" t="str">
        <f t="shared" ca="1" si="13"/>
        <v>afabm</v>
      </c>
      <c r="AE23" s="6">
        <f t="shared" ca="1" si="14"/>
        <v>-9583.7422177623575</v>
      </c>
      <c r="AF23" s="6" t="str">
        <f t="shared" ca="1" si="2"/>
        <v>amore</v>
      </c>
      <c r="AG23" s="6">
        <f t="shared" ca="1" si="3"/>
        <v>-17042.60555734123</v>
      </c>
      <c r="AH23" s="6" t="str">
        <f t="shared" ca="1" si="4"/>
        <v>amtvs</v>
      </c>
      <c r="AI23" s="6">
        <f t="shared" ca="1" si="5"/>
        <v>-29713.115493385652</v>
      </c>
      <c r="AJ23" s="17"/>
      <c r="AK23" s="6">
        <v>13671.117346026102</v>
      </c>
      <c r="AL23" s="6">
        <f ca="1"/>
        <v>-122.87973254666521</v>
      </c>
      <c r="AM23" s="6">
        <f t="shared" ca="1" si="15"/>
        <v>-1950.6120537808692</v>
      </c>
      <c r="AN23" s="6">
        <f ca="1"/>
        <v>-2073.4917863275346</v>
      </c>
      <c r="AO23" s="33">
        <f t="shared" ca="1" si="16"/>
        <v>42</v>
      </c>
      <c r="AP23" s="34">
        <f ca="1"/>
        <v>-0.18410460980068552</v>
      </c>
      <c r="AQ23" s="34">
        <f ca="1"/>
        <v>-0.43862979336718561</v>
      </c>
      <c r="AR23" s="34">
        <f ca="1"/>
        <v>-3.0057848865428487</v>
      </c>
      <c r="AS23" s="34">
        <f ca="1"/>
        <v>-6.3127964999325465</v>
      </c>
      <c r="AT23" s="34">
        <f t="shared" ca="1" si="17"/>
        <v>-9.9413157896432658</v>
      </c>
      <c r="AU23" s="33">
        <f t="shared" ca="1" si="18"/>
        <v>28</v>
      </c>
      <c r="AV23" s="21">
        <v>16</v>
      </c>
      <c r="AW23" s="6" t="str">
        <f t="shared" ca="1" si="6"/>
        <v>abevt</v>
      </c>
      <c r="AX23" s="6">
        <f t="shared" ca="1" si="19"/>
        <v>-10655.973616890955</v>
      </c>
      <c r="AY23" s="6" t="str">
        <f t="shared" ca="1" si="7"/>
        <v>afins</v>
      </c>
      <c r="AZ23" s="6">
        <f t="shared" ca="1" si="20"/>
        <v>-23.553730763313091</v>
      </c>
      <c r="BA23" s="197"/>
      <c r="BB23" s="36">
        <f t="shared" si="21"/>
        <v>0.38472887262620575</v>
      </c>
      <c r="BC23" s="36">
        <f ca="1"/>
        <v>-15.166951858037075</v>
      </c>
      <c r="BD23" s="33">
        <f t="shared" ca="1" si="22"/>
        <v>50</v>
      </c>
      <c r="BE23" s="203">
        <f ca="1"/>
        <v>-5.8351642895185407E-2</v>
      </c>
      <c r="BF23" s="33">
        <f t="shared" ca="1" si="23"/>
        <v>42</v>
      </c>
      <c r="BG23" s="36">
        <f t="shared" si="24"/>
        <v>0.57728323834879713</v>
      </c>
      <c r="BH23" s="42">
        <f ca="1"/>
        <v>-11.369157851815368</v>
      </c>
      <c r="BI23" s="33">
        <f t="shared" ca="1" si="25"/>
        <v>37</v>
      </c>
      <c r="BJ23" s="203">
        <f ca="1"/>
        <v>-6.5632242619946296E-2</v>
      </c>
      <c r="BK23" s="33">
        <f t="shared" ca="1" si="26"/>
        <v>28</v>
      </c>
      <c r="BL23" s="204">
        <v>16</v>
      </c>
      <c r="BM23" s="6" t="str">
        <f t="shared" ca="1" si="8"/>
        <v>abevt</v>
      </c>
      <c r="BN23" s="42">
        <f t="shared" ca="1" si="9"/>
        <v>-0.29987751641622268</v>
      </c>
      <c r="BO23" s="6" t="str">
        <f t="shared" ca="1" si="27"/>
        <v>afins</v>
      </c>
      <c r="BP23" s="42">
        <f t="shared" ca="1" si="28"/>
        <v>-0.15550096232463917</v>
      </c>
      <c r="BQ23" s="205">
        <v>16</v>
      </c>
      <c r="BR23" s="6" t="str">
        <f t="shared" ca="1" si="29"/>
        <v>abevt</v>
      </c>
      <c r="BS23" s="6" t="str">
        <f ca="1">VLOOKUP(BR23,Notes!$A$12:$B$206,2,0)</f>
        <v>Beverages and tobacco</v>
      </c>
      <c r="BT23" s="42">
        <f t="shared" ca="1" si="30"/>
        <v>-29.063160097667581</v>
      </c>
      <c r="BU23" s="205">
        <v>16</v>
      </c>
      <c r="BV23" s="6" t="str">
        <f t="shared" ca="1" si="31"/>
        <v>afins</v>
      </c>
      <c r="BW23" s="6" t="str">
        <f ca="1">VLOOKUP(BV23,Notes!$A$12:$B$206,2,0)</f>
        <v>Financial intermediation</v>
      </c>
      <c r="BX23" s="42">
        <f t="shared" ca="1" si="10"/>
        <v>-18.633300475588452</v>
      </c>
    </row>
    <row r="24" spans="1:76" hidden="1" outlineLevel="1" x14ac:dyDescent="0.2">
      <c r="A24" s="23" t="s">
        <v>18</v>
      </c>
      <c r="B24" s="23" t="str">
        <f>VLOOKUP(A24,Notes!$A$12:$B$206,2,0)</f>
        <v>Coke oven, petroleum refineries</v>
      </c>
      <c r="C24" s="24">
        <f>SUM('SAM and Preps'!FS24:GG24)</f>
        <v>0</v>
      </c>
      <c r="D24" s="24">
        <f>'SAM and Preps'!GH24</f>
        <v>0</v>
      </c>
      <c r="E24" s="24">
        <f>'SAM and Preps'!GM24</f>
        <v>0</v>
      </c>
      <c r="F24" s="24">
        <f>'SAM and Preps'!GO24</f>
        <v>0</v>
      </c>
      <c r="G24" s="24">
        <v>0</v>
      </c>
      <c r="H24" s="25">
        <f>SUM('SAM and Preps'!S$175:S$179)</f>
        <v>40729.341659067555</v>
      </c>
      <c r="I24" s="24">
        <f>IFERROR(VLOOKUP($A24,Employment!$A$5:$F$66,3,0),0)</f>
        <v>0.94859269916628308</v>
      </c>
      <c r="J24" s="24">
        <f>IFERROR(VLOOKUP($A24,Employment!$A$5:$F$66,4,0),0)</f>
        <v>3.9417954069642316</v>
      </c>
      <c r="K24" s="24">
        <f>IFERROR(VLOOKUP($A24,Employment!$A$5:$F$66,5,0),0)</f>
        <v>8.5085811763344594</v>
      </c>
      <c r="L24" s="24">
        <f>IFERROR(VLOOKUP($A24,Employment!$A$5:$F$66,6,0),0)</f>
        <v>27.175533454520441</v>
      </c>
      <c r="M24" s="24">
        <f t="shared" si="0"/>
        <v>40.574502736985416</v>
      </c>
      <c r="N24" s="25">
        <v>159956.15418432592</v>
      </c>
      <c r="O24" s="26">
        <v>0</v>
      </c>
      <c r="P24" s="27">
        <v>0</v>
      </c>
      <c r="Q24" s="28">
        <f ca="1"/>
        <v>-29325.82508624225</v>
      </c>
      <c r="R24" s="28">
        <v>0</v>
      </c>
      <c r="S24" s="28"/>
      <c r="T24" s="35" t="e">
        <f ca="1"/>
        <v>#DIV/0!</v>
      </c>
      <c r="U24" s="30">
        <f ca="1"/>
        <v>-18.333664769439601</v>
      </c>
      <c r="V24" s="31">
        <v>0</v>
      </c>
      <c r="W24" s="32">
        <f ca="1"/>
        <v>-18.333664769439601</v>
      </c>
      <c r="X24" s="28">
        <f ca="1"/>
        <v>-6628.2034464012731</v>
      </c>
      <c r="Y24" s="28">
        <f t="shared" ca="1" si="32"/>
        <v>-22697.621639840978</v>
      </c>
      <c r="Z24" s="33">
        <f t="shared" ca="1" si="11"/>
        <v>23</v>
      </c>
      <c r="AA24" s="33">
        <f t="shared" ca="1" si="12"/>
        <v>11</v>
      </c>
      <c r="AB24" s="33">
        <f t="shared" ca="1" si="1"/>
        <v>18</v>
      </c>
      <c r="AC24" s="21">
        <v>17</v>
      </c>
      <c r="AD24" s="6" t="str">
        <f t="shared" ca="1" si="13"/>
        <v>aemch</v>
      </c>
      <c r="AE24" s="6">
        <f t="shared" ca="1" si="14"/>
        <v>-8973.5748481216324</v>
      </c>
      <c r="AF24" s="6" t="str">
        <f t="shared" ca="1" si="2"/>
        <v>abchm</v>
      </c>
      <c r="AG24" s="6">
        <f t="shared" ca="1" si="3"/>
        <v>-16349.707679937308</v>
      </c>
      <c r="AH24" s="6" t="str">
        <f t="shared" ca="1" si="4"/>
        <v>aacct</v>
      </c>
      <c r="AI24" s="6">
        <f t="shared" ca="1" si="5"/>
        <v>-29665.923107447699</v>
      </c>
      <c r="AJ24" s="17"/>
      <c r="AK24" s="6">
        <v>40729.341659067555</v>
      </c>
      <c r="AL24" s="6">
        <f ca="1"/>
        <v>-1687.7272658305765</v>
      </c>
      <c r="AM24" s="6">
        <f t="shared" ca="1" si="15"/>
        <v>-5779.4536967425784</v>
      </c>
      <c r="AN24" s="6">
        <f ca="1"/>
        <v>-7467.1809625731548</v>
      </c>
      <c r="AO24" s="33">
        <f t="shared" ca="1" si="16"/>
        <v>25</v>
      </c>
      <c r="AP24" s="34">
        <f ca="1"/>
        <v>-0.12695561800954325</v>
      </c>
      <c r="AQ24" s="34">
        <f ca="1"/>
        <v>-0.52755315574129247</v>
      </c>
      <c r="AR24" s="34">
        <f ca="1"/>
        <v>-1.4351399695444165</v>
      </c>
      <c r="AS24" s="34">
        <f ca="1"/>
        <v>-4.2847532344584707</v>
      </c>
      <c r="AT24" s="34">
        <f t="shared" ca="1" si="17"/>
        <v>-6.3744019777537231</v>
      </c>
      <c r="AU24" s="33">
        <f t="shared" ca="1" si="18"/>
        <v>38</v>
      </c>
      <c r="AV24" s="21">
        <v>17</v>
      </c>
      <c r="AW24" s="6" t="str">
        <f t="shared" ca="1" si="6"/>
        <v>amach</v>
      </c>
      <c r="AX24" s="6">
        <f t="shared" ca="1" si="19"/>
        <v>-10602.379227716725</v>
      </c>
      <c r="AY24" s="6" t="str">
        <f t="shared" ca="1" si="7"/>
        <v>awtrd</v>
      </c>
      <c r="AZ24" s="6">
        <f t="shared" ca="1" si="20"/>
        <v>-21.942602704856071</v>
      </c>
      <c r="BA24" s="197"/>
      <c r="BB24" s="36">
        <f t="shared" si="21"/>
        <v>1.1461940749016741</v>
      </c>
      <c r="BC24" s="36">
        <f ca="1"/>
        <v>-18.333664769439601</v>
      </c>
      <c r="BD24" s="33">
        <f t="shared" ca="1" si="22"/>
        <v>42</v>
      </c>
      <c r="BE24" s="203">
        <f ca="1"/>
        <v>-0.21013937929965237</v>
      </c>
      <c r="BF24" s="33">
        <f t="shared" ca="1" si="23"/>
        <v>25</v>
      </c>
      <c r="BG24" s="36">
        <f t="shared" si="24"/>
        <v>0.2678715437841514</v>
      </c>
      <c r="BH24" s="42">
        <f ca="1"/>
        <v>-15.710363769765143</v>
      </c>
      <c r="BI24" s="33">
        <f t="shared" ca="1" si="25"/>
        <v>27</v>
      </c>
      <c r="BJ24" s="203">
        <f ca="1"/>
        <v>-4.2083593964175894E-2</v>
      </c>
      <c r="BK24" s="33">
        <f t="shared" ca="1" si="26"/>
        <v>38</v>
      </c>
      <c r="BL24" s="204">
        <v>17</v>
      </c>
      <c r="BM24" s="6" t="str">
        <f t="shared" ca="1" si="8"/>
        <v>amach</v>
      </c>
      <c r="BN24" s="42">
        <f t="shared" ca="1" si="9"/>
        <v>-0.29836927766702603</v>
      </c>
      <c r="BO24" s="6" t="str">
        <f t="shared" ca="1" si="27"/>
        <v>awtrd</v>
      </c>
      <c r="BP24" s="42">
        <f t="shared" ca="1" si="28"/>
        <v>-0.1448643474275835</v>
      </c>
      <c r="BQ24" s="205">
        <v>17</v>
      </c>
      <c r="BR24" s="6" t="str">
        <f t="shared" ca="1" si="29"/>
        <v>amach</v>
      </c>
      <c r="BS24" s="6" t="str">
        <f ca="1">VLOOKUP(BR24,Notes!$A$12:$B$206,2,0)</f>
        <v>Machinery and equipment</v>
      </c>
      <c r="BT24" s="42">
        <f t="shared" ca="1" si="30"/>
        <v>-27.878947272409128</v>
      </c>
      <c r="BU24" s="205">
        <v>17</v>
      </c>
      <c r="BV24" s="6" t="str">
        <f t="shared" ca="1" si="31"/>
        <v>awtrd</v>
      </c>
      <c r="BW24" s="6" t="str">
        <f ca="1">VLOOKUP(BV24,Notes!$A$12:$B$206,2,0)</f>
        <v>Wholesale trade, commission trade</v>
      </c>
      <c r="BX24" s="42">
        <f t="shared" ca="1" si="10"/>
        <v>-18.031364829148806</v>
      </c>
    </row>
    <row r="25" spans="1:76" hidden="1" outlineLevel="1" x14ac:dyDescent="0.2">
      <c r="A25" s="23" t="s">
        <v>19</v>
      </c>
      <c r="B25" s="23" t="str">
        <f>VLOOKUP(A25,Notes!$A$12:$B$206,2,0)</f>
        <v>Nuclear fuel, basic chemicals</v>
      </c>
      <c r="C25" s="24">
        <f>SUM('SAM and Preps'!FS25:GG25)</f>
        <v>0</v>
      </c>
      <c r="D25" s="24">
        <f>'SAM and Preps'!GH25</f>
        <v>0</v>
      </c>
      <c r="E25" s="24">
        <f>'SAM and Preps'!GM25</f>
        <v>0</v>
      </c>
      <c r="F25" s="24">
        <f>'SAM and Preps'!GO25</f>
        <v>0</v>
      </c>
      <c r="G25" s="24">
        <v>0</v>
      </c>
      <c r="H25" s="25">
        <f>SUM('SAM and Preps'!T$175:T$179)</f>
        <v>21963.228322968826</v>
      </c>
      <c r="I25" s="24">
        <f>IFERROR(VLOOKUP($A25,Employment!$A$5:$F$66,3,0),0)</f>
        <v>0.4376100398597994</v>
      </c>
      <c r="J25" s="24">
        <f>IFERROR(VLOOKUP($A25,Employment!$A$5:$F$66,4,0),0)</f>
        <v>3.8190858813001562</v>
      </c>
      <c r="K25" s="24">
        <f>IFERROR(VLOOKUP($A25,Employment!$A$5:$F$66,5,0),0)</f>
        <v>7.6359362178289389</v>
      </c>
      <c r="L25" s="24">
        <f>IFERROR(VLOOKUP($A25,Employment!$A$5:$F$66,6,0),0)</f>
        <v>6.1670916451914435</v>
      </c>
      <c r="M25" s="24">
        <f t="shared" si="0"/>
        <v>18.059723784180338</v>
      </c>
      <c r="N25" s="25">
        <v>115414.23199092479</v>
      </c>
      <c r="O25" s="26">
        <v>0</v>
      </c>
      <c r="P25" s="27">
        <v>0</v>
      </c>
      <c r="Q25" s="28">
        <f ca="1"/>
        <v>-22324.180126695908</v>
      </c>
      <c r="R25" s="28">
        <v>0</v>
      </c>
      <c r="S25" s="28"/>
      <c r="T25" s="35" t="e">
        <f ca="1"/>
        <v>#DIV/0!</v>
      </c>
      <c r="U25" s="30">
        <f ca="1"/>
        <v>-19.342657956127365</v>
      </c>
      <c r="V25" s="31">
        <v>0</v>
      </c>
      <c r="W25" s="32">
        <f ca="1"/>
        <v>-19.342657956127365</v>
      </c>
      <c r="X25" s="28">
        <f ca="1"/>
        <v>-5974.4724467586002</v>
      </c>
      <c r="Y25" s="28">
        <f t="shared" ca="1" si="32"/>
        <v>-16349.707679937308</v>
      </c>
      <c r="Z25" s="33">
        <f t="shared" ca="1" si="11"/>
        <v>27</v>
      </c>
      <c r="AA25" s="33">
        <f t="shared" ca="1" si="12"/>
        <v>17</v>
      </c>
      <c r="AB25" s="33">
        <f t="shared" ca="1" si="1"/>
        <v>21</v>
      </c>
      <c r="AC25" s="21">
        <v>18</v>
      </c>
      <c r="AD25" s="6" t="str">
        <f t="shared" ca="1" si="13"/>
        <v>aatrp</v>
      </c>
      <c r="AE25" s="6">
        <f t="shared" ca="1" si="14"/>
        <v>-7901.517106202753</v>
      </c>
      <c r="AF25" s="6" t="str">
        <f t="shared" ca="1" si="2"/>
        <v>aagri</v>
      </c>
      <c r="AG25" s="6">
        <f t="shared" ca="1" si="3"/>
        <v>-15964.221790605072</v>
      </c>
      <c r="AH25" s="6" t="str">
        <f t="shared" ca="1" si="4"/>
        <v>apetr</v>
      </c>
      <c r="AI25" s="6">
        <f t="shared" ca="1" si="5"/>
        <v>-29325.82508624225</v>
      </c>
      <c r="AJ25" s="17"/>
      <c r="AK25" s="6">
        <v>21963.228322968826</v>
      </c>
      <c r="AL25" s="6">
        <f ca="1"/>
        <v>-1136.9369287815673</v>
      </c>
      <c r="AM25" s="6">
        <f t="shared" ca="1" si="15"/>
        <v>-3111.3352018535816</v>
      </c>
      <c r="AN25" s="6">
        <f ca="1"/>
        <v>-4248.2721306351486</v>
      </c>
      <c r="AO25" s="33">
        <f t="shared" ca="1" si="16"/>
        <v>31</v>
      </c>
      <c r="AP25" s="34">
        <f ca="1"/>
        <v>-6.1791151629980147E-2</v>
      </c>
      <c r="AQ25" s="34">
        <f ca="1"/>
        <v>-0.53926028492156841</v>
      </c>
      <c r="AR25" s="34">
        <f ca="1"/>
        <v>-1.3588335824136843</v>
      </c>
      <c r="AS25" s="34">
        <f ca="1"/>
        <v>-1.0258763207824484</v>
      </c>
      <c r="AT25" s="34">
        <f t="shared" ca="1" si="17"/>
        <v>-2.9857613397476812</v>
      </c>
      <c r="AU25" s="33">
        <f t="shared" ca="1" si="18"/>
        <v>52</v>
      </c>
      <c r="AV25" s="21">
        <v>18</v>
      </c>
      <c r="AW25" s="6" t="str">
        <f t="shared" ca="1" si="6"/>
        <v>aeduc</v>
      </c>
      <c r="AX25" s="6">
        <f t="shared" ca="1" si="19"/>
        <v>-9152.6787850024775</v>
      </c>
      <c r="AY25" s="6" t="str">
        <f t="shared" ca="1" si="7"/>
        <v>amore</v>
      </c>
      <c r="AZ25" s="6">
        <f t="shared" ca="1" si="20"/>
        <v>-20.118493799157697</v>
      </c>
      <c r="BA25" s="197"/>
      <c r="BB25" s="36">
        <f t="shared" si="21"/>
        <v>0.61808320842070374</v>
      </c>
      <c r="BC25" s="36">
        <f ca="1"/>
        <v>-19.342657956127365</v>
      </c>
      <c r="BD25" s="33">
        <f t="shared" ca="1" si="22"/>
        <v>38</v>
      </c>
      <c r="BE25" s="203">
        <f ca="1"/>
        <v>-0.11955372088907454</v>
      </c>
      <c r="BF25" s="33">
        <f t="shared" ca="1" si="23"/>
        <v>31</v>
      </c>
      <c r="BG25" s="36">
        <f t="shared" si="24"/>
        <v>0.1192297074284039</v>
      </c>
      <c r="BH25" s="42">
        <f ca="1"/>
        <v>-16.532707672766843</v>
      </c>
      <c r="BI25" s="33">
        <f t="shared" ca="1" si="25"/>
        <v>21</v>
      </c>
      <c r="BJ25" s="203">
        <f ca="1"/>
        <v>-1.9711898988233188E-2</v>
      </c>
      <c r="BK25" s="33">
        <f t="shared" ca="1" si="26"/>
        <v>52</v>
      </c>
      <c r="BL25" s="204">
        <v>18</v>
      </c>
      <c r="BM25" s="6" t="str">
        <f t="shared" ca="1" si="8"/>
        <v>aeduc</v>
      </c>
      <c r="BN25" s="42">
        <f t="shared" ca="1" si="9"/>
        <v>-0.25757220140366655</v>
      </c>
      <c r="BO25" s="6" t="str">
        <f t="shared" ca="1" si="27"/>
        <v>amore</v>
      </c>
      <c r="BP25" s="42">
        <f t="shared" ca="1" si="28"/>
        <v>-0.13282163992313789</v>
      </c>
      <c r="BQ25" s="205">
        <v>18</v>
      </c>
      <c r="BR25" s="6" t="str">
        <f t="shared" ca="1" si="29"/>
        <v>aeduc</v>
      </c>
      <c r="BS25" s="6" t="str">
        <f ca="1">VLOOKUP(BR25,Notes!$A$12:$B$206,2,0)</f>
        <v>Education</v>
      </c>
      <c r="BT25" s="42">
        <f t="shared" ca="1" si="30"/>
        <v>-27.592262706910414</v>
      </c>
      <c r="BU25" s="205">
        <v>18</v>
      </c>
      <c r="BV25" s="6" t="str">
        <f t="shared" ca="1" si="31"/>
        <v>amore</v>
      </c>
      <c r="BW25" s="6" t="str">
        <f ca="1">VLOOKUP(BV25,Notes!$A$12:$B$206,2,0)</f>
        <v>Mining of metal ores</v>
      </c>
      <c r="BX25" s="42">
        <f t="shared" ca="1" si="10"/>
        <v>-17.149941416068589</v>
      </c>
    </row>
    <row r="26" spans="1:76" hidden="1" outlineLevel="1" x14ac:dyDescent="0.2">
      <c r="A26" s="23" t="s">
        <v>20</v>
      </c>
      <c r="B26" s="23" t="str">
        <f>VLOOKUP(A26,Notes!$A$12:$B$206,2,0)</f>
        <v>Other chemical products, man-made fibres</v>
      </c>
      <c r="C26" s="24">
        <f>SUM('SAM and Preps'!FS26:GG26)</f>
        <v>0</v>
      </c>
      <c r="D26" s="24">
        <f>'SAM and Preps'!GH26</f>
        <v>0</v>
      </c>
      <c r="E26" s="24">
        <f>'SAM and Preps'!GM26</f>
        <v>0</v>
      </c>
      <c r="F26" s="24">
        <f>'SAM and Preps'!GO26</f>
        <v>0</v>
      </c>
      <c r="G26" s="24">
        <v>0</v>
      </c>
      <c r="H26" s="25">
        <f>SUM('SAM and Preps'!U$175:U$179)</f>
        <v>27789.485082196501</v>
      </c>
      <c r="I26" s="24">
        <f>IFERROR(VLOOKUP($A26,Employment!$A$5:$F$66,3,0),0)</f>
        <v>3.0847462732137227</v>
      </c>
      <c r="J26" s="24">
        <f>IFERROR(VLOOKUP($A26,Employment!$A$5:$F$66,4,0),0)</f>
        <v>12.83364131077928</v>
      </c>
      <c r="K26" s="24">
        <f>IFERROR(VLOOKUP($A26,Employment!$A$5:$F$66,5,0),0)</f>
        <v>30.248732792336355</v>
      </c>
      <c r="L26" s="24">
        <f>IFERROR(VLOOKUP($A26,Employment!$A$5:$F$66,6,0),0)</f>
        <v>40.740487890705445</v>
      </c>
      <c r="M26" s="24">
        <f t="shared" si="0"/>
        <v>86.907608267034803</v>
      </c>
      <c r="N26" s="25">
        <v>126864.19834843345</v>
      </c>
      <c r="O26" s="26">
        <v>0</v>
      </c>
      <c r="P26" s="27">
        <v>0</v>
      </c>
      <c r="Q26" s="28">
        <f ca="1"/>
        <v>-11995.795926634904</v>
      </c>
      <c r="R26" s="28">
        <v>0</v>
      </c>
      <c r="S26" s="28"/>
      <c r="T26" s="35" t="e">
        <f ca="1"/>
        <v>#DIV/0!</v>
      </c>
      <c r="U26" s="30">
        <f ca="1"/>
        <v>-9.4556195386884205</v>
      </c>
      <c r="V26" s="31">
        <v>0</v>
      </c>
      <c r="W26" s="32">
        <f ca="1"/>
        <v>-9.4556195386884205</v>
      </c>
      <c r="X26" s="28">
        <f ca="1"/>
        <v>-2214.7626718855759</v>
      </c>
      <c r="Y26" s="28">
        <f t="shared" ca="1" si="32"/>
        <v>-9781.033254749329</v>
      </c>
      <c r="Z26" s="33">
        <f t="shared" ca="1" si="11"/>
        <v>40</v>
      </c>
      <c r="AA26" s="33">
        <f t="shared" ca="1" si="12"/>
        <v>26</v>
      </c>
      <c r="AB26" s="33">
        <f t="shared" ca="1" si="1"/>
        <v>36</v>
      </c>
      <c r="AC26" s="21">
        <v>19</v>
      </c>
      <c r="AD26" s="6" t="str">
        <f t="shared" ca="1" si="13"/>
        <v>aomnf</v>
      </c>
      <c r="AE26" s="6">
        <f t="shared" ca="1" si="14"/>
        <v>-7896.0238980889953</v>
      </c>
      <c r="AF26" s="6" t="str">
        <f t="shared" ca="1" si="2"/>
        <v>amtvp</v>
      </c>
      <c r="AG26" s="6">
        <f t="shared" ca="1" si="3"/>
        <v>-14609.64044501535</v>
      </c>
      <c r="AH26" s="6" t="str">
        <f t="shared" ca="1" si="4"/>
        <v>afabm</v>
      </c>
      <c r="AI26" s="6">
        <f t="shared" ca="1" si="5"/>
        <v>-27376.076815347304</v>
      </c>
      <c r="AJ26" s="17"/>
      <c r="AK26" s="6">
        <v>27789.485082196501</v>
      </c>
      <c r="AL26" s="6">
        <f ca="1"/>
        <v>-485.14171083894189</v>
      </c>
      <c r="AM26" s="6">
        <f t="shared" ca="1" si="15"/>
        <v>-2142.5262702941341</v>
      </c>
      <c r="AN26" s="6">
        <f ca="1"/>
        <v>-2627.667981133076</v>
      </c>
      <c r="AO26" s="33">
        <f t="shared" ca="1" si="16"/>
        <v>39</v>
      </c>
      <c r="AP26" s="34">
        <f ca="1"/>
        <v>-8.7504561398687883E-2</v>
      </c>
      <c r="AQ26" s="34">
        <f ca="1"/>
        <v>-0.36405008859217025</v>
      </c>
      <c r="AR26" s="34">
        <f ca="1"/>
        <v>-1.2298881878906571</v>
      </c>
      <c r="AS26" s="34">
        <f ca="1"/>
        <v>-2.9277218051944054</v>
      </c>
      <c r="AT26" s="34">
        <f t="shared" ca="1" si="17"/>
        <v>-4.6091646430759212</v>
      </c>
      <c r="AU26" s="33">
        <f t="shared" ca="1" si="18"/>
        <v>45</v>
      </c>
      <c r="AV26" s="21">
        <v>19</v>
      </c>
      <c r="AW26" s="6" t="str">
        <f t="shared" ca="1" si="6"/>
        <v>aomin</v>
      </c>
      <c r="AX26" s="6">
        <f t="shared" ca="1" si="19"/>
        <v>-9100.5941137407026</v>
      </c>
      <c r="AY26" s="6" t="str">
        <f t="shared" ca="1" si="7"/>
        <v>acomp</v>
      </c>
      <c r="AZ26" s="6">
        <f t="shared" ca="1" si="20"/>
        <v>-19.102796547331053</v>
      </c>
      <c r="BA26" s="197"/>
      <c r="BB26" s="36">
        <f t="shared" si="21"/>
        <v>0.78204414430280533</v>
      </c>
      <c r="BC26" s="36">
        <f ca="1"/>
        <v>-9.4556195386884188</v>
      </c>
      <c r="BD26" s="33">
        <f t="shared" ca="1" si="22"/>
        <v>58</v>
      </c>
      <c r="BE26" s="203">
        <f ca="1"/>
        <v>-7.3947118909864717E-2</v>
      </c>
      <c r="BF26" s="33">
        <f t="shared" ca="1" si="23"/>
        <v>39</v>
      </c>
      <c r="BG26" s="36">
        <f t="shared" si="24"/>
        <v>0.57376119539865855</v>
      </c>
      <c r="BH26" s="42">
        <f ca="1"/>
        <v>-5.3035225971397928</v>
      </c>
      <c r="BI26" s="33">
        <f t="shared" ca="1" si="25"/>
        <v>59</v>
      </c>
      <c r="BJ26" s="203">
        <f ca="1"/>
        <v>-3.0429554651587257E-2</v>
      </c>
      <c r="BK26" s="33">
        <f t="shared" ca="1" si="26"/>
        <v>45</v>
      </c>
      <c r="BL26" s="204">
        <v>19</v>
      </c>
      <c r="BM26" s="6" t="str">
        <f t="shared" ca="1" si="8"/>
        <v>aomin</v>
      </c>
      <c r="BN26" s="42">
        <f t="shared" ca="1" si="9"/>
        <v>-0.2561064487260718</v>
      </c>
      <c r="BO26" s="6" t="str">
        <f t="shared" ca="1" si="27"/>
        <v>acomp</v>
      </c>
      <c r="BP26" s="42">
        <f t="shared" ca="1" si="28"/>
        <v>-0.12611603979224306</v>
      </c>
      <c r="BQ26" s="205">
        <v>19</v>
      </c>
      <c r="BR26" s="6" t="str">
        <f t="shared" ca="1" si="29"/>
        <v>aomin</v>
      </c>
      <c r="BS26" s="6" t="str">
        <f ca="1">VLOOKUP(BR26,Notes!$A$12:$B$206,2,0)</f>
        <v>Other mining and quarrying</v>
      </c>
      <c r="BT26" s="42">
        <f t="shared" ca="1" si="30"/>
        <v>-27.090694609884185</v>
      </c>
      <c r="BU26" s="205">
        <v>19</v>
      </c>
      <c r="BV26" s="6" t="str">
        <f t="shared" ca="1" si="31"/>
        <v>acomp</v>
      </c>
      <c r="BW26" s="6" t="str">
        <f ca="1">VLOOKUP(BV26,Notes!$A$12:$B$206,2,0)</f>
        <v>Computer and related activities</v>
      </c>
      <c r="BX26" s="42">
        <f t="shared" ca="1" si="10"/>
        <v>-16.813928105667575</v>
      </c>
    </row>
    <row r="27" spans="1:76" hidden="1" outlineLevel="1" x14ac:dyDescent="0.2">
      <c r="A27" s="23" t="s">
        <v>21</v>
      </c>
      <c r="B27" s="23" t="str">
        <f>VLOOKUP(A27,Notes!$A$12:$B$206,2,0)</f>
        <v>Rubber</v>
      </c>
      <c r="C27" s="24">
        <f>SUM('SAM and Preps'!FS27:GG27)</f>
        <v>0</v>
      </c>
      <c r="D27" s="24">
        <f>'SAM and Preps'!GH27</f>
        <v>0</v>
      </c>
      <c r="E27" s="24">
        <f>'SAM and Preps'!GM27</f>
        <v>0</v>
      </c>
      <c r="F27" s="24">
        <f>'SAM and Preps'!GO27</f>
        <v>0</v>
      </c>
      <c r="G27" s="24">
        <v>0</v>
      </c>
      <c r="H27" s="25">
        <f>SUM('SAM and Preps'!V$175:V$179)</f>
        <v>6023.609044630939</v>
      </c>
      <c r="I27" s="24">
        <f>IFERROR(VLOOKUP($A27,Employment!$A$5:$F$66,3,0),0)</f>
        <v>1.1914175539906284</v>
      </c>
      <c r="J27" s="24">
        <f>IFERROR(VLOOKUP($A27,Employment!$A$5:$F$66,4,0),0)</f>
        <v>3.1944996199672935</v>
      </c>
      <c r="K27" s="24">
        <f>IFERROR(VLOOKUP($A27,Employment!$A$5:$F$66,5,0),0)</f>
        <v>8.1388143089070368</v>
      </c>
      <c r="L27" s="24">
        <f>IFERROR(VLOOKUP($A27,Employment!$A$5:$F$66,6,0),0)</f>
        <v>7.2627771343544874</v>
      </c>
      <c r="M27" s="24">
        <f t="shared" si="0"/>
        <v>19.787508617219444</v>
      </c>
      <c r="N27" s="25">
        <v>20794.812412394105</v>
      </c>
      <c r="O27" s="26">
        <v>0</v>
      </c>
      <c r="P27" s="27">
        <v>0</v>
      </c>
      <c r="Q27" s="28">
        <f ca="1"/>
        <v>-5797.3747878477407</v>
      </c>
      <c r="R27" s="28">
        <v>0</v>
      </c>
      <c r="S27" s="28"/>
      <c r="T27" s="35" t="e">
        <f ca="1"/>
        <v>#DIV/0!</v>
      </c>
      <c r="U27" s="30">
        <f ca="1"/>
        <v>-27.878947272409128</v>
      </c>
      <c r="V27" s="31">
        <v>0</v>
      </c>
      <c r="W27" s="32">
        <f ca="1"/>
        <v>-27.878947272409128</v>
      </c>
      <c r="X27" s="28">
        <f ca="1"/>
        <v>-2883.7551451817208</v>
      </c>
      <c r="Y27" s="28">
        <f t="shared" ca="1" si="32"/>
        <v>-2913.6196426660199</v>
      </c>
      <c r="Z27" s="33">
        <f t="shared" ca="1" si="11"/>
        <v>35</v>
      </c>
      <c r="AA27" s="33">
        <f t="shared" ca="1" si="12"/>
        <v>46</v>
      </c>
      <c r="AB27" s="33">
        <f t="shared" ca="1" si="1"/>
        <v>46</v>
      </c>
      <c r="AC27" s="21">
        <v>20</v>
      </c>
      <c r="AD27" s="6" t="str">
        <f t="shared" ca="1" si="13"/>
        <v>arecr</v>
      </c>
      <c r="AE27" s="6">
        <f t="shared" ca="1" si="14"/>
        <v>-7878.1985834020415</v>
      </c>
      <c r="AF27" s="6" t="str">
        <f t="shared" ca="1" si="2"/>
        <v>atrps</v>
      </c>
      <c r="AG27" s="6">
        <f t="shared" ca="1" si="3"/>
        <v>-13418.024767324701</v>
      </c>
      <c r="AH27" s="6" t="str">
        <f t="shared" ca="1" si="4"/>
        <v>aagri</v>
      </c>
      <c r="AI27" s="6">
        <f t="shared" ca="1" si="5"/>
        <v>-23503.014146844635</v>
      </c>
      <c r="AJ27" s="17"/>
      <c r="AK27" s="6">
        <v>6023.609044630939</v>
      </c>
      <c r="AL27" s="6">
        <f ca="1"/>
        <v>-835.33398765667164</v>
      </c>
      <c r="AM27" s="6">
        <f t="shared" ca="1" si="15"/>
        <v>-843.98480179205501</v>
      </c>
      <c r="AN27" s="6">
        <f ca="1"/>
        <v>-1679.3187894487266</v>
      </c>
      <c r="AO27" s="33">
        <f t="shared" ca="1" si="16"/>
        <v>45</v>
      </c>
      <c r="AP27" s="34">
        <f ca="1"/>
        <v>-0.24247291032002985</v>
      </c>
      <c r="AQ27" s="34">
        <f ca="1"/>
        <v>-0.65013279120763379</v>
      </c>
      <c r="AR27" s="34">
        <f ca="1"/>
        <v>-2.2690157497794821</v>
      </c>
      <c r="AS27" s="34">
        <f ca="1"/>
        <v>-0.85041003927569514</v>
      </c>
      <c r="AT27" s="34">
        <f t="shared" ca="1" si="17"/>
        <v>-4.0120314905828405</v>
      </c>
      <c r="AU27" s="33">
        <f t="shared" ca="1" si="18"/>
        <v>50</v>
      </c>
      <c r="AV27" s="21">
        <v>20</v>
      </c>
      <c r="AW27" s="6" t="str">
        <f t="shared" ca="1" si="6"/>
        <v>agold</v>
      </c>
      <c r="AX27" s="6">
        <f t="shared" ca="1" si="19"/>
        <v>-8846.0484038943523</v>
      </c>
      <c r="AY27" s="6" t="str">
        <f t="shared" ca="1" si="7"/>
        <v>areal</v>
      </c>
      <c r="AZ27" s="6">
        <f t="shared" ca="1" si="20"/>
        <v>-15.94774470844809</v>
      </c>
      <c r="BA27" s="197"/>
      <c r="BB27" s="36">
        <f t="shared" si="21"/>
        <v>0.16951477031652515</v>
      </c>
      <c r="BC27" s="36">
        <f ca="1"/>
        <v>-27.878947272409128</v>
      </c>
      <c r="BD27" s="33">
        <f t="shared" ca="1" si="22"/>
        <v>17</v>
      </c>
      <c r="BE27" s="203">
        <f ca="1"/>
        <v>-4.7258933435489488E-2</v>
      </c>
      <c r="BF27" s="33">
        <f t="shared" ca="1" si="23"/>
        <v>45</v>
      </c>
      <c r="BG27" s="36">
        <f t="shared" si="24"/>
        <v>0.13063648654663923</v>
      </c>
      <c r="BH27" s="42">
        <f ca="1"/>
        <v>-20.275576719605311</v>
      </c>
      <c r="BI27" s="33">
        <f t="shared" ca="1" si="25"/>
        <v>14</v>
      </c>
      <c r="BJ27" s="203">
        <f ca="1"/>
        <v>-2.6487301053560709E-2</v>
      </c>
      <c r="BK27" s="33">
        <f t="shared" ca="1" si="26"/>
        <v>50</v>
      </c>
      <c r="BL27" s="204">
        <v>20</v>
      </c>
      <c r="BM27" s="6" t="str">
        <f t="shared" ca="1" si="8"/>
        <v>agold</v>
      </c>
      <c r="BN27" s="42">
        <f t="shared" ca="1" si="9"/>
        <v>-0.24894309246905813</v>
      </c>
      <c r="BO27" s="6" t="str">
        <f t="shared" ca="1" si="27"/>
        <v>areal</v>
      </c>
      <c r="BP27" s="42">
        <f t="shared" ca="1" si="28"/>
        <v>-0.10528649044991147</v>
      </c>
      <c r="BQ27" s="205">
        <v>20</v>
      </c>
      <c r="BR27" s="6" t="str">
        <f t="shared" ca="1" si="29"/>
        <v>agold</v>
      </c>
      <c r="BS27" s="6" t="str">
        <f ca="1">VLOOKUP(BR27,Notes!$A$12:$B$206,2,0)</f>
        <v>Mining of gold and uranium ore</v>
      </c>
      <c r="BT27" s="42">
        <f t="shared" ca="1" si="30"/>
        <v>-26.642132482416489</v>
      </c>
      <c r="BU27" s="205">
        <v>20</v>
      </c>
      <c r="BV27" s="6" t="str">
        <f t="shared" ca="1" si="31"/>
        <v>areal</v>
      </c>
      <c r="BW27" s="6" t="str">
        <f ca="1">VLOOKUP(BV27,Notes!$A$12:$B$206,2,0)</f>
        <v>Real estate activities</v>
      </c>
      <c r="BX27" s="42">
        <f t="shared" ca="1" si="10"/>
        <v>-16.568452528923228</v>
      </c>
    </row>
    <row r="28" spans="1:76" hidden="1" outlineLevel="1" x14ac:dyDescent="0.2">
      <c r="A28" s="23" t="s">
        <v>22</v>
      </c>
      <c r="B28" s="23" t="str">
        <f>VLOOKUP(A28,Notes!$A$12:$B$206,2,0)</f>
        <v>Plastic</v>
      </c>
      <c r="C28" s="24">
        <f>SUM('SAM and Preps'!FS28:GG28)</f>
        <v>0</v>
      </c>
      <c r="D28" s="24">
        <f>'SAM and Preps'!GH28</f>
        <v>0</v>
      </c>
      <c r="E28" s="24">
        <f>'SAM and Preps'!GM28</f>
        <v>0</v>
      </c>
      <c r="F28" s="24">
        <f>'SAM and Preps'!GO28</f>
        <v>0</v>
      </c>
      <c r="G28" s="24">
        <v>0</v>
      </c>
      <c r="H28" s="25">
        <f>SUM('SAM and Preps'!W$175:W$179)</f>
        <v>12625.804926817915</v>
      </c>
      <c r="I28" s="24">
        <f>IFERROR(VLOOKUP($A28,Employment!$A$5:$F$66,3,0),0)</f>
        <v>1.9646768457023231</v>
      </c>
      <c r="J28" s="24">
        <f>IFERROR(VLOOKUP($A28,Employment!$A$5:$F$66,4,0),0)</f>
        <v>11.056869568482595</v>
      </c>
      <c r="K28" s="24">
        <f>IFERROR(VLOOKUP($A28,Employment!$A$5:$F$66,5,0),0)</f>
        <v>19.993229445920328</v>
      </c>
      <c r="L28" s="24">
        <f>IFERROR(VLOOKUP($A28,Employment!$A$5:$F$66,6,0),0)</f>
        <v>12.335725465056086</v>
      </c>
      <c r="M28" s="24">
        <f t="shared" si="0"/>
        <v>45.350501325161332</v>
      </c>
      <c r="N28" s="25">
        <v>34577.587646091604</v>
      </c>
      <c r="O28" s="26">
        <v>0</v>
      </c>
      <c r="P28" s="27">
        <v>0</v>
      </c>
      <c r="Q28" s="28">
        <f ca="1"/>
        <v>-7754.6249515766749</v>
      </c>
      <c r="R28" s="28">
        <v>0</v>
      </c>
      <c r="S28" s="28"/>
      <c r="T28" s="35" t="e">
        <f ca="1"/>
        <v>#DIV/0!</v>
      </c>
      <c r="U28" s="30">
        <f ca="1"/>
        <v>-22.426737894345848</v>
      </c>
      <c r="V28" s="31">
        <v>0</v>
      </c>
      <c r="W28" s="32">
        <f ca="1"/>
        <v>-22.426737894345848</v>
      </c>
      <c r="X28" s="28">
        <f ca="1"/>
        <v>-919.43054004736382</v>
      </c>
      <c r="Y28" s="28">
        <f t="shared" ca="1" si="32"/>
        <v>-6835.1944115293109</v>
      </c>
      <c r="Z28" s="33">
        <f t="shared" ca="1" si="11"/>
        <v>47</v>
      </c>
      <c r="AA28" s="33">
        <f t="shared" ca="1" si="12"/>
        <v>33</v>
      </c>
      <c r="AB28" s="33">
        <f t="shared" ca="1" si="1"/>
        <v>40</v>
      </c>
      <c r="AC28" s="21">
        <v>21</v>
      </c>
      <c r="AD28" s="6" t="str">
        <f t="shared" ca="1" si="13"/>
        <v>aagri</v>
      </c>
      <c r="AE28" s="6">
        <f t="shared" ca="1" si="14"/>
        <v>-7538.7923562395636</v>
      </c>
      <c r="AF28" s="6" t="str">
        <f t="shared" ca="1" si="2"/>
        <v>anmmi</v>
      </c>
      <c r="AG28" s="6">
        <f t="shared" ca="1" si="3"/>
        <v>-12902.528067062542</v>
      </c>
      <c r="AH28" s="6" t="str">
        <f t="shared" ca="1" si="4"/>
        <v>abchm</v>
      </c>
      <c r="AI28" s="6">
        <f t="shared" ca="1" si="5"/>
        <v>-22324.180126695908</v>
      </c>
      <c r="AJ28" s="17"/>
      <c r="AK28" s="6">
        <v>12625.804926817915</v>
      </c>
      <c r="AL28" s="6">
        <f ca="1"/>
        <v>-335.72471166041589</v>
      </c>
      <c r="AM28" s="6">
        <f t="shared" ca="1" si="15"/>
        <v>-2495.8314663284427</v>
      </c>
      <c r="AN28" s="6">
        <f ca="1"/>
        <v>-2831.5561779888585</v>
      </c>
      <c r="AO28" s="33">
        <f t="shared" ca="1" si="16"/>
        <v>38</v>
      </c>
      <c r="AP28" s="34">
        <f ca="1"/>
        <v>-0.32164743645929</v>
      </c>
      <c r="AQ28" s="34">
        <f ca="1"/>
        <v>-1.8101774649335947</v>
      </c>
      <c r="AR28" s="34">
        <f ca="1"/>
        <v>-4.483829164451727</v>
      </c>
      <c r="AS28" s="34">
        <f ca="1"/>
        <v>-1.1619303433139656</v>
      </c>
      <c r="AT28" s="34">
        <f t="shared" ca="1" si="17"/>
        <v>-7.7775844091585773</v>
      </c>
      <c r="AU28" s="33">
        <f t="shared" ca="1" si="18"/>
        <v>34</v>
      </c>
      <c r="AV28" s="21">
        <v>21</v>
      </c>
      <c r="AW28" s="6" t="str">
        <f t="shared" ca="1" si="6"/>
        <v>aagri</v>
      </c>
      <c r="AX28" s="6">
        <f t="shared" ca="1" si="19"/>
        <v>-8762.9240280234026</v>
      </c>
      <c r="AY28" s="6" t="str">
        <f t="shared" ca="1" si="7"/>
        <v>anmmi</v>
      </c>
      <c r="AZ28" s="6">
        <f t="shared" ca="1" si="20"/>
        <v>-15.628077856332926</v>
      </c>
      <c r="BA28" s="197"/>
      <c r="BB28" s="36">
        <f t="shared" si="21"/>
        <v>0.35531197432849365</v>
      </c>
      <c r="BC28" s="36">
        <f ca="1"/>
        <v>-22.426737894345848</v>
      </c>
      <c r="BD28" s="33">
        <f t="shared" ca="1" si="22"/>
        <v>29</v>
      </c>
      <c r="BE28" s="203">
        <f ca="1"/>
        <v>-7.9684885189876681E-2</v>
      </c>
      <c r="BF28" s="33">
        <f t="shared" ca="1" si="23"/>
        <v>38</v>
      </c>
      <c r="BG28" s="36">
        <f t="shared" si="24"/>
        <v>0.29940253070021344</v>
      </c>
      <c r="BH28" s="42">
        <f ca="1"/>
        <v>-17.149941416068589</v>
      </c>
      <c r="BI28" s="33">
        <f t="shared" ca="1" si="25"/>
        <v>18</v>
      </c>
      <c r="BJ28" s="203">
        <f ca="1"/>
        <v>-5.1347358613313382E-2</v>
      </c>
      <c r="BK28" s="33">
        <f t="shared" ca="1" si="26"/>
        <v>34</v>
      </c>
      <c r="BL28" s="204">
        <v>21</v>
      </c>
      <c r="BM28" s="6" t="str">
        <f t="shared" ca="1" si="8"/>
        <v>aagri</v>
      </c>
      <c r="BN28" s="42">
        <f t="shared" ca="1" si="9"/>
        <v>-0.24660382885167109</v>
      </c>
      <c r="BO28" s="6" t="str">
        <f t="shared" ca="1" si="27"/>
        <v>anmmi</v>
      </c>
      <c r="BP28" s="42">
        <f t="shared" ca="1" si="28"/>
        <v>-0.103176060317772</v>
      </c>
      <c r="BQ28" s="205">
        <v>21</v>
      </c>
      <c r="BR28" s="6" t="str">
        <f t="shared" ca="1" si="29"/>
        <v>aagri</v>
      </c>
      <c r="BS28" s="6" t="str">
        <f ca="1">VLOOKUP(BR28,Notes!$A$12:$B$206,2,0)</f>
        <v>Agriculture</v>
      </c>
      <c r="BT28" s="42">
        <f t="shared" ca="1" si="30"/>
        <v>-26.426221391057812</v>
      </c>
      <c r="BU28" s="205">
        <v>21</v>
      </c>
      <c r="BV28" s="6" t="str">
        <f t="shared" ca="1" si="31"/>
        <v>anmmi</v>
      </c>
      <c r="BW28" s="6" t="str">
        <f ca="1">VLOOKUP(BV28,Notes!$A$12:$B$206,2,0)</f>
        <v>Non-metallic minerals</v>
      </c>
      <c r="BX28" s="42">
        <f t="shared" ca="1" si="10"/>
        <v>-16.532707672766843</v>
      </c>
    </row>
    <row r="29" spans="1:76" hidden="1" outlineLevel="1" x14ac:dyDescent="0.2">
      <c r="A29" s="23" t="s">
        <v>23</v>
      </c>
      <c r="B29" s="23" t="str">
        <f>VLOOKUP(A29,Notes!$A$12:$B$206,2,0)</f>
        <v>Glass</v>
      </c>
      <c r="C29" s="24">
        <f>SUM('SAM and Preps'!FS29:GG29)</f>
        <v>0</v>
      </c>
      <c r="D29" s="24">
        <f>'SAM and Preps'!GH29</f>
        <v>0</v>
      </c>
      <c r="E29" s="24">
        <f>'SAM and Preps'!GM29</f>
        <v>0</v>
      </c>
      <c r="F29" s="24">
        <f>'SAM and Preps'!GO29</f>
        <v>0</v>
      </c>
      <c r="G29" s="24">
        <v>0</v>
      </c>
      <c r="H29" s="25">
        <f>SUM('SAM and Preps'!X$175:X$179)</f>
        <v>3016.7141420282951</v>
      </c>
      <c r="I29" s="24">
        <f>IFERROR(VLOOKUP($A29,Employment!$A$5:$F$66,3,0),0)</f>
        <v>0.5618088263862846</v>
      </c>
      <c r="J29" s="24">
        <f>IFERROR(VLOOKUP($A29,Employment!$A$5:$F$66,4,0),0)</f>
        <v>2.0793560537222961</v>
      </c>
      <c r="K29" s="24">
        <f>IFERROR(VLOOKUP($A29,Employment!$A$5:$F$66,5,0),0)</f>
        <v>9.9075977387436964</v>
      </c>
      <c r="L29" s="24">
        <f>IFERROR(VLOOKUP($A29,Employment!$A$5:$F$66,6,0),0)</f>
        <v>4.3885539437824201</v>
      </c>
      <c r="M29" s="24">
        <f t="shared" si="0"/>
        <v>16.937316562634695</v>
      </c>
      <c r="N29" s="25">
        <v>9774.3333805764305</v>
      </c>
      <c r="O29" s="26">
        <v>0</v>
      </c>
      <c r="P29" s="27">
        <v>0</v>
      </c>
      <c r="Q29" s="28">
        <f ca="1"/>
        <v>-1895.0596596568753</v>
      </c>
      <c r="R29" s="28">
        <v>0</v>
      </c>
      <c r="S29" s="28"/>
      <c r="T29" s="35" t="e">
        <f ca="1"/>
        <v>#DIV/0!</v>
      </c>
      <c r="U29" s="30">
        <f ca="1"/>
        <v>-19.388121786624758</v>
      </c>
      <c r="V29" s="31">
        <v>0</v>
      </c>
      <c r="W29" s="32">
        <f ca="1"/>
        <v>-19.388121786624758</v>
      </c>
      <c r="X29" s="28">
        <f ca="1"/>
        <v>-424.05767303061077</v>
      </c>
      <c r="Y29" s="28">
        <f t="shared" ca="1" si="32"/>
        <v>-1471.0019866262646</v>
      </c>
      <c r="Z29" s="33">
        <f t="shared" ca="1" si="11"/>
        <v>54</v>
      </c>
      <c r="AA29" s="33">
        <f t="shared" ca="1" si="12"/>
        <v>49</v>
      </c>
      <c r="AB29" s="33">
        <f t="shared" ca="1" si="1"/>
        <v>54</v>
      </c>
      <c r="AC29" s="21">
        <v>22</v>
      </c>
      <c r="AD29" s="6" t="str">
        <f t="shared" ca="1" si="13"/>
        <v>ainsp</v>
      </c>
      <c r="AE29" s="6">
        <f t="shared" ca="1" si="14"/>
        <v>-7230.023777981407</v>
      </c>
      <c r="AF29" s="6" t="str">
        <f t="shared" ca="1" si="2"/>
        <v>aomin</v>
      </c>
      <c r="AG29" s="6">
        <f t="shared" ca="1" si="3"/>
        <v>-12598.925572287</v>
      </c>
      <c r="AH29" s="6" t="str">
        <f t="shared" ca="1" si="4"/>
        <v>aelcg</v>
      </c>
      <c r="AI29" s="6">
        <f t="shared" ca="1" si="5"/>
        <v>-20789.148699577243</v>
      </c>
      <c r="AJ29" s="17"/>
      <c r="AK29" s="6">
        <v>3016.7141420282951</v>
      </c>
      <c r="AL29" s="6">
        <f ca="1"/>
        <v>-130.87959346764282</v>
      </c>
      <c r="AM29" s="6">
        <f t="shared" ca="1" si="15"/>
        <v>-454.00461834313523</v>
      </c>
      <c r="AN29" s="6">
        <f ca="1"/>
        <v>-584.88421181077808</v>
      </c>
      <c r="AO29" s="33">
        <f t="shared" ca="1" si="16"/>
        <v>54</v>
      </c>
      <c r="AP29" s="34">
        <f ca="1"/>
        <v>-1.1981659741455814E-2</v>
      </c>
      <c r="AQ29" s="34">
        <f ca="1"/>
        <v>-4.434628924805567E-2</v>
      </c>
      <c r="AR29" s="34">
        <f ca="1"/>
        <v>-1.4022548944730513</v>
      </c>
      <c r="AS29" s="34">
        <f ca="1"/>
        <v>-0.85085818329225948</v>
      </c>
      <c r="AT29" s="34">
        <f t="shared" ca="1" si="17"/>
        <v>-2.309441026754822</v>
      </c>
      <c r="AU29" s="33">
        <f t="shared" ca="1" si="18"/>
        <v>54</v>
      </c>
      <c r="AV29" s="21">
        <v>22</v>
      </c>
      <c r="AW29" s="6" t="str">
        <f t="shared" ca="1" si="6"/>
        <v>atrps</v>
      </c>
      <c r="AX29" s="6">
        <f t="shared" ca="1" si="19"/>
        <v>-8391.6028866599318</v>
      </c>
      <c r="AY29" s="6" t="str">
        <f t="shared" ca="1" si="7"/>
        <v>aweav</v>
      </c>
      <c r="AZ29" s="6">
        <f t="shared" ca="1" si="20"/>
        <v>-15.192866930221765</v>
      </c>
      <c r="BA29" s="197"/>
      <c r="BB29" s="36">
        <f t="shared" si="21"/>
        <v>8.4895550343252954E-2</v>
      </c>
      <c r="BC29" s="36">
        <f ca="1"/>
        <v>-19.388121786624758</v>
      </c>
      <c r="BD29" s="33">
        <f t="shared" ca="1" si="22"/>
        <v>37</v>
      </c>
      <c r="BE29" s="203">
        <f ca="1"/>
        <v>-1.6459652691975215E-2</v>
      </c>
      <c r="BF29" s="33">
        <f t="shared" ca="1" si="23"/>
        <v>54</v>
      </c>
      <c r="BG29" s="36">
        <f t="shared" si="24"/>
        <v>0.11181961155763318</v>
      </c>
      <c r="BH29" s="42">
        <f ca="1"/>
        <v>-13.635223845610025</v>
      </c>
      <c r="BI29" s="33">
        <f t="shared" ca="1" si="25"/>
        <v>31</v>
      </c>
      <c r="BJ29" s="203">
        <f ca="1"/>
        <v>-1.5246854339174902E-2</v>
      </c>
      <c r="BK29" s="33">
        <f t="shared" ca="1" si="26"/>
        <v>54</v>
      </c>
      <c r="BL29" s="204">
        <v>22</v>
      </c>
      <c r="BM29" s="6" t="str">
        <f t="shared" ca="1" si="8"/>
        <v>atrps</v>
      </c>
      <c r="BN29" s="42">
        <f t="shared" ca="1" si="9"/>
        <v>-0.23615421010558016</v>
      </c>
      <c r="BO29" s="6" t="str">
        <f t="shared" ca="1" si="27"/>
        <v>aweav</v>
      </c>
      <c r="BP29" s="42">
        <f t="shared" ca="1" si="28"/>
        <v>-0.10030281197743295</v>
      </c>
      <c r="BQ29" s="205">
        <v>22</v>
      </c>
      <c r="BR29" s="6" t="str">
        <f t="shared" ca="1" si="29"/>
        <v>atrps</v>
      </c>
      <c r="BS29" s="6" t="str">
        <f ca="1">VLOOKUP(BR29,Notes!$A$12:$B$206,2,0)</f>
        <v>Auxiliary transport</v>
      </c>
      <c r="BT29" s="42">
        <f t="shared" ca="1" si="30"/>
        <v>-26.173258755312521</v>
      </c>
      <c r="BU29" s="205">
        <v>22</v>
      </c>
      <c r="BV29" s="6" t="str">
        <f t="shared" ca="1" si="31"/>
        <v>aweav</v>
      </c>
      <c r="BW29" s="6" t="str">
        <f ca="1">VLOOKUP(BV29,Notes!$A$12:$B$206,2,0)</f>
        <v>Spinning, weaving and finishing of textiles</v>
      </c>
      <c r="BX29" s="42">
        <f t="shared" ca="1" si="10"/>
        <v>-16.308221188820518</v>
      </c>
    </row>
    <row r="30" spans="1:76" hidden="1" outlineLevel="1" x14ac:dyDescent="0.2">
      <c r="A30" s="23" t="s">
        <v>24</v>
      </c>
      <c r="B30" s="23" t="str">
        <f>VLOOKUP(A30,Notes!$A$12:$B$206,2,0)</f>
        <v>Non-metallic minerals</v>
      </c>
      <c r="C30" s="24">
        <f>SUM('SAM and Preps'!FS30:GG30)</f>
        <v>0</v>
      </c>
      <c r="D30" s="24">
        <f>'SAM and Preps'!GH30</f>
        <v>0</v>
      </c>
      <c r="E30" s="24">
        <f>'SAM and Preps'!GM30</f>
        <v>0</v>
      </c>
      <c r="F30" s="24">
        <f>'SAM and Preps'!GO30</f>
        <v>0</v>
      </c>
      <c r="G30" s="24">
        <v>0</v>
      </c>
      <c r="H30" s="25">
        <f>SUM('SAM and Preps'!Y$175:Y$179)</f>
        <v>12522.307117476332</v>
      </c>
      <c r="I30" s="24">
        <f>IFERROR(VLOOKUP($A30,Employment!$A$5:$F$66,3,0),0)</f>
        <v>16.617240425586466</v>
      </c>
      <c r="J30" s="24">
        <f>IFERROR(VLOOKUP($A30,Employment!$A$5:$F$66,4,0),0)</f>
        <v>22.544277422170826</v>
      </c>
      <c r="K30" s="24">
        <f>IFERROR(VLOOKUP($A30,Employment!$A$5:$F$66,5,0),0)</f>
        <v>19.092560381760585</v>
      </c>
      <c r="L30" s="24">
        <f>IFERROR(VLOOKUP($A30,Employment!$A$5:$F$66,6,0),0)</f>
        <v>17.922064603023763</v>
      </c>
      <c r="M30" s="24">
        <f t="shared" si="0"/>
        <v>76.176142832541643</v>
      </c>
      <c r="N30" s="25">
        <v>46772.852858721621</v>
      </c>
      <c r="O30" s="26">
        <v>0</v>
      </c>
      <c r="P30" s="27">
        <v>0</v>
      </c>
      <c r="Q30" s="28">
        <f ca="1"/>
        <v>-14990.229923039022</v>
      </c>
      <c r="R30" s="28">
        <v>0</v>
      </c>
      <c r="S30" s="28"/>
      <c r="T30" s="35" t="e">
        <f ca="1"/>
        <v>#DIV/0!</v>
      </c>
      <c r="U30" s="30">
        <f ca="1"/>
        <v>-32.048996387535574</v>
      </c>
      <c r="V30" s="31">
        <v>0</v>
      </c>
      <c r="W30" s="32">
        <f ca="1"/>
        <v>-32.048996387535574</v>
      </c>
      <c r="X30" s="28">
        <f ca="1"/>
        <v>-2087.7018559764797</v>
      </c>
      <c r="Y30" s="28">
        <f t="shared" ca="1" si="32"/>
        <v>-12902.528067062542</v>
      </c>
      <c r="Z30" s="33">
        <f t="shared" ca="1" si="11"/>
        <v>41</v>
      </c>
      <c r="AA30" s="33">
        <f t="shared" ca="1" si="12"/>
        <v>21</v>
      </c>
      <c r="AB30" s="33">
        <f t="shared" ca="1" si="1"/>
        <v>30</v>
      </c>
      <c r="AC30" s="21">
        <v>23</v>
      </c>
      <c r="AD30" s="6" t="str">
        <f t="shared" ca="1" si="13"/>
        <v>apetr</v>
      </c>
      <c r="AE30" s="6">
        <f t="shared" ca="1" si="14"/>
        <v>-6628.2034464012731</v>
      </c>
      <c r="AF30" s="6" t="str">
        <f t="shared" ca="1" si="2"/>
        <v>apapr</v>
      </c>
      <c r="AG30" s="6">
        <f t="shared" ca="1" si="3"/>
        <v>-11997.771197501685</v>
      </c>
      <c r="AH30" s="6" t="str">
        <f t="shared" ca="1" si="4"/>
        <v>apost</v>
      </c>
      <c r="AI30" s="6">
        <f t="shared" ca="1" si="5"/>
        <v>-20733.634486552146</v>
      </c>
      <c r="AJ30" s="17"/>
      <c r="AK30" s="6">
        <v>12522.307117476332</v>
      </c>
      <c r="AL30" s="6">
        <f ca="1"/>
        <v>-558.93199179506587</v>
      </c>
      <c r="AM30" s="6">
        <f t="shared" ca="1" si="15"/>
        <v>-3454.3417639210338</v>
      </c>
      <c r="AN30" s="6">
        <f ca="1"/>
        <v>-4013.2737557160995</v>
      </c>
      <c r="AO30" s="33">
        <f t="shared" ca="1" si="16"/>
        <v>33</v>
      </c>
      <c r="AP30" s="34">
        <f ca="1"/>
        <v>-1.5976976351112921</v>
      </c>
      <c r="AQ30" s="34">
        <f ca="1"/>
        <v>-2.1675643969882579</v>
      </c>
      <c r="AR30" s="34">
        <f ca="1"/>
        <v>-6.1189739870384985</v>
      </c>
      <c r="AS30" s="34">
        <f ca="1"/>
        <v>-5.7438418371948776</v>
      </c>
      <c r="AT30" s="34">
        <f t="shared" ca="1" si="17"/>
        <v>-15.628077856332926</v>
      </c>
      <c r="AU30" s="33">
        <f t="shared" ca="1" si="18"/>
        <v>21</v>
      </c>
      <c r="AV30" s="21">
        <v>23</v>
      </c>
      <c r="AW30" s="6" t="str">
        <f t="shared" ca="1" si="6"/>
        <v>amtvp</v>
      </c>
      <c r="AX30" s="6">
        <f t="shared" ca="1" si="19"/>
        <v>-7952.9126522819797</v>
      </c>
      <c r="AY30" s="6" t="str">
        <f t="shared" ca="1" si="7"/>
        <v>arecr</v>
      </c>
      <c r="AZ30" s="6">
        <f t="shared" ca="1" si="20"/>
        <v>-14.650232709596901</v>
      </c>
      <c r="BA30" s="197"/>
      <c r="BB30" s="36">
        <f t="shared" si="21"/>
        <v>0.35239936707778907</v>
      </c>
      <c r="BC30" s="36">
        <f ca="1"/>
        <v>-32.048996387535574</v>
      </c>
      <c r="BD30" s="33">
        <f t="shared" ca="1" si="22"/>
        <v>10</v>
      </c>
      <c r="BE30" s="203">
        <f ca="1"/>
        <v>-0.11294046042445885</v>
      </c>
      <c r="BF30" s="33">
        <f t="shared" ca="1" si="23"/>
        <v>33</v>
      </c>
      <c r="BG30" s="36">
        <f t="shared" si="24"/>
        <v>0.50291241059313163</v>
      </c>
      <c r="BH30" s="42">
        <f ca="1"/>
        <v>-20.515711711326993</v>
      </c>
      <c r="BI30" s="33">
        <f t="shared" ca="1" si="25"/>
        <v>13</v>
      </c>
      <c r="BJ30" s="203">
        <f ca="1"/>
        <v>-0.103176060317772</v>
      </c>
      <c r="BK30" s="33">
        <f t="shared" ca="1" si="26"/>
        <v>21</v>
      </c>
      <c r="BL30" s="204">
        <v>23</v>
      </c>
      <c r="BM30" s="6" t="str">
        <f t="shared" ca="1" si="8"/>
        <v>amtvp</v>
      </c>
      <c r="BN30" s="42">
        <f t="shared" ca="1" si="9"/>
        <v>-0.22380870863466967</v>
      </c>
      <c r="BO30" s="6" t="str">
        <f t="shared" ca="1" si="27"/>
        <v>arecr</v>
      </c>
      <c r="BP30" s="42">
        <f t="shared" ca="1" si="28"/>
        <v>-9.6720358550187499E-2</v>
      </c>
      <c r="BQ30" s="205">
        <v>23</v>
      </c>
      <c r="BR30" s="6" t="str">
        <f t="shared" ca="1" si="29"/>
        <v>amtvp</v>
      </c>
      <c r="BS30" s="6" t="str">
        <f ca="1">VLOOKUP(BR30,Notes!$A$12:$B$206,2,0)</f>
        <v>Motor vehicles, trailers, parts</v>
      </c>
      <c r="BT30" s="42">
        <f t="shared" ca="1" si="30"/>
        <v>-24.997242295167567</v>
      </c>
      <c r="BU30" s="205">
        <v>23</v>
      </c>
      <c r="BV30" s="6" t="str">
        <f t="shared" ca="1" si="31"/>
        <v>arecr</v>
      </c>
      <c r="BW30" s="6" t="str">
        <f ca="1">VLOOKUP(BV30,Notes!$A$12:$B$206,2,0)</f>
        <v>Recreational, cultural and sporting activities</v>
      </c>
      <c r="BX30" s="42">
        <f t="shared" ca="1" si="10"/>
        <v>-16.135000216109741</v>
      </c>
    </row>
    <row r="31" spans="1:76" hidden="1" outlineLevel="1" x14ac:dyDescent="0.2">
      <c r="A31" s="23" t="s">
        <v>25</v>
      </c>
      <c r="B31" s="23" t="str">
        <f>VLOOKUP(A31,Notes!$A$12:$B$206,2,0)</f>
        <v>Basic iron and steel, casting of metals</v>
      </c>
      <c r="C31" s="24">
        <f>SUM('SAM and Preps'!FS31:GG31)</f>
        <v>0</v>
      </c>
      <c r="D31" s="24">
        <f>'SAM and Preps'!GH31</f>
        <v>0</v>
      </c>
      <c r="E31" s="24">
        <f>'SAM and Preps'!GM31</f>
        <v>0</v>
      </c>
      <c r="F31" s="24">
        <f>'SAM and Preps'!GO31</f>
        <v>0</v>
      </c>
      <c r="G31" s="24">
        <v>0</v>
      </c>
      <c r="H31" s="25">
        <f>SUM('SAM and Preps'!Z$175:Z$179)</f>
        <v>18426.285025698515</v>
      </c>
      <c r="I31" s="24">
        <f>IFERROR(VLOOKUP($A31,Employment!$A$5:$F$66,3,0),0)</f>
        <v>8.567010352242459</v>
      </c>
      <c r="J31" s="24">
        <f>IFERROR(VLOOKUP($A31,Employment!$A$5:$F$66,4,0),0)</f>
        <v>39.568169842978577</v>
      </c>
      <c r="K31" s="24">
        <f>IFERROR(VLOOKUP($A31,Employment!$A$5:$F$66,5,0),0)</f>
        <v>36.701891624201387</v>
      </c>
      <c r="L31" s="24">
        <f>IFERROR(VLOOKUP($A31,Employment!$A$5:$F$66,6,0),0)</f>
        <v>28.837145344509153</v>
      </c>
      <c r="M31" s="24">
        <f t="shared" si="0"/>
        <v>113.67421716393157</v>
      </c>
      <c r="N31" s="25">
        <v>165302.04388297003</v>
      </c>
      <c r="O31" s="26">
        <v>0</v>
      </c>
      <c r="P31" s="27">
        <v>0</v>
      </c>
      <c r="Q31" s="28">
        <f ca="1"/>
        <v>-55905.674411157997</v>
      </c>
      <c r="R31" s="28">
        <v>0</v>
      </c>
      <c r="S31" s="28"/>
      <c r="T31" s="35" t="e">
        <f ca="1"/>
        <v>#DIV/0!</v>
      </c>
      <c r="U31" s="30">
        <f ca="1"/>
        <v>-33.820316493326544</v>
      </c>
      <c r="V31" s="31">
        <v>0</v>
      </c>
      <c r="W31" s="32">
        <f ca="1"/>
        <v>-33.820316493326544</v>
      </c>
      <c r="X31" s="28">
        <f ca="1"/>
        <v>-27685.396961427825</v>
      </c>
      <c r="Y31" s="28">
        <f t="shared" ca="1" si="32"/>
        <v>-28220.277449730173</v>
      </c>
      <c r="Z31" s="33">
        <f t="shared" ca="1" si="11"/>
        <v>8</v>
      </c>
      <c r="AA31" s="33">
        <f t="shared" ca="1" si="12"/>
        <v>8</v>
      </c>
      <c r="AB31" s="33">
        <f t="shared" ca="1" si="1"/>
        <v>8</v>
      </c>
      <c r="AC31" s="21">
        <v>24</v>
      </c>
      <c r="AD31" s="6" t="str">
        <f t="shared" ca="1" si="13"/>
        <v>aotrp</v>
      </c>
      <c r="AE31" s="6">
        <f t="shared" ca="1" si="14"/>
        <v>-6435.2291157963564</v>
      </c>
      <c r="AF31" s="6" t="str">
        <f t="shared" ca="1" si="2"/>
        <v>afood</v>
      </c>
      <c r="AG31" s="6">
        <f t="shared" ca="1" si="3"/>
        <v>-11028.522649676375</v>
      </c>
      <c r="AH31" s="6" t="str">
        <f t="shared" ca="1" si="4"/>
        <v>acoal</v>
      </c>
      <c r="AI31" s="6">
        <f t="shared" ca="1" si="5"/>
        <v>-20655.526110454968</v>
      </c>
      <c r="AJ31" s="17"/>
      <c r="AK31" s="6">
        <v>18426.285025698515</v>
      </c>
      <c r="AL31" s="6">
        <f ca="1"/>
        <v>-3086.1022857167036</v>
      </c>
      <c r="AM31" s="6">
        <f t="shared" ca="1" si="15"/>
        <v>-3145.7256279369703</v>
      </c>
      <c r="AN31" s="6">
        <f ca="1"/>
        <v>-6231.8279136536739</v>
      </c>
      <c r="AO31" s="33">
        <f t="shared" ca="1" si="16"/>
        <v>28</v>
      </c>
      <c r="AP31" s="34">
        <f ca="1"/>
        <v>-1.4776689077236691</v>
      </c>
      <c r="AQ31" s="34">
        <f ca="1"/>
        <v>-6.8248609384712955</v>
      </c>
      <c r="AR31" s="34">
        <f ca="1"/>
        <v>-11.543807192898635</v>
      </c>
      <c r="AS31" s="34">
        <f ca="1"/>
        <v>-9.752813823153577</v>
      </c>
      <c r="AT31" s="34">
        <f t="shared" ca="1" si="17"/>
        <v>-29.599150862247175</v>
      </c>
      <c r="AU31" s="33">
        <f t="shared" ca="1" si="18"/>
        <v>13</v>
      </c>
      <c r="AV31" s="21">
        <v>24</v>
      </c>
      <c r="AW31" s="6" t="str">
        <f t="shared" ca="1" si="6"/>
        <v>afabm</v>
      </c>
      <c r="AX31" s="6">
        <f t="shared" ca="1" si="19"/>
        <v>-7716.5297561313209</v>
      </c>
      <c r="AY31" s="6" t="str">
        <f t="shared" ca="1" si="7"/>
        <v>agold</v>
      </c>
      <c r="AZ31" s="6">
        <f t="shared" ca="1" si="20"/>
        <v>-12.267568912643272</v>
      </c>
      <c r="BA31" s="197"/>
      <c r="BB31" s="36">
        <f t="shared" si="21"/>
        <v>0.51854751043350389</v>
      </c>
      <c r="BC31" s="36">
        <f ca="1"/>
        <v>-33.820316493326544</v>
      </c>
      <c r="BD31" s="33">
        <f t="shared" ca="1" si="22"/>
        <v>5</v>
      </c>
      <c r="BE31" s="203">
        <f ca="1"/>
        <v>-0.1753744091968765</v>
      </c>
      <c r="BF31" s="33">
        <f t="shared" ca="1" si="23"/>
        <v>28</v>
      </c>
      <c r="BG31" s="36">
        <f t="shared" si="24"/>
        <v>0.75047347437731282</v>
      </c>
      <c r="BH31" s="42">
        <f ca="1"/>
        <v>-26.038579020572204</v>
      </c>
      <c r="BI31" s="33">
        <f t="shared" ca="1" si="25"/>
        <v>7</v>
      </c>
      <c r="BJ31" s="203">
        <f ca="1"/>
        <v>-0.19541262865417028</v>
      </c>
      <c r="BK31" s="33">
        <f t="shared" ca="1" si="26"/>
        <v>13</v>
      </c>
      <c r="BL31" s="204">
        <v>24</v>
      </c>
      <c r="BM31" s="6" t="str">
        <f t="shared" ca="1" si="8"/>
        <v>afabm</v>
      </c>
      <c r="BN31" s="42">
        <f t="shared" ca="1" si="9"/>
        <v>-0.21715648534945328</v>
      </c>
      <c r="BO31" s="6" t="str">
        <f t="shared" ca="1" si="27"/>
        <v>agold</v>
      </c>
      <c r="BP31" s="42">
        <f t="shared" ca="1" si="28"/>
        <v>-8.0990089870226906E-2</v>
      </c>
      <c r="BQ31" s="205">
        <v>24</v>
      </c>
      <c r="BR31" s="6" t="str">
        <f t="shared" ca="1" si="29"/>
        <v>afabm</v>
      </c>
      <c r="BS31" s="6" t="str">
        <f ca="1">VLOOKUP(BR31,Notes!$A$12:$B$206,2,0)</f>
        <v>Fabricated metal products</v>
      </c>
      <c r="BT31" s="42">
        <f t="shared" ca="1" si="30"/>
        <v>-24.897192852482508</v>
      </c>
      <c r="BU31" s="205">
        <v>24</v>
      </c>
      <c r="BV31" s="6" t="str">
        <f t="shared" ca="1" si="31"/>
        <v>agold</v>
      </c>
      <c r="BW31" s="6" t="str">
        <f ca="1">VLOOKUP(BV31,Notes!$A$12:$B$206,2,0)</f>
        <v>Mining of gold and uranium ore</v>
      </c>
      <c r="BX31" s="42">
        <f t="shared" ca="1" si="10"/>
        <v>-16.059972044252806</v>
      </c>
    </row>
    <row r="32" spans="1:76" hidden="1" outlineLevel="1" x14ac:dyDescent="0.2">
      <c r="A32" s="23" t="s">
        <v>26</v>
      </c>
      <c r="B32" s="23" t="str">
        <f>VLOOKUP(A32,Notes!$A$12:$B$206,2,0)</f>
        <v>Basic precious and non-ferrous metals</v>
      </c>
      <c r="C32" s="24">
        <f>SUM('SAM and Preps'!FS32:GG32)</f>
        <v>0</v>
      </c>
      <c r="D32" s="24">
        <f>'SAM and Preps'!GH32</f>
        <v>0</v>
      </c>
      <c r="E32" s="24">
        <f>'SAM and Preps'!GM32</f>
        <v>0</v>
      </c>
      <c r="F32" s="24">
        <f>'SAM and Preps'!GO32</f>
        <v>0</v>
      </c>
      <c r="G32" s="24">
        <v>0</v>
      </c>
      <c r="H32" s="25">
        <f>SUM('SAM and Preps'!AA$175:AA$179)</f>
        <v>8917.4891927943318</v>
      </c>
      <c r="I32" s="24">
        <f>IFERROR(VLOOKUP($A32,Employment!$A$5:$F$66,3,0),0)</f>
        <v>1.1081953078444757</v>
      </c>
      <c r="J32" s="24">
        <f>IFERROR(VLOOKUP($A32,Employment!$A$5:$F$66,4,0),0)</f>
        <v>2.2294216525990751</v>
      </c>
      <c r="K32" s="24">
        <f>IFERROR(VLOOKUP($A32,Employment!$A$5:$F$66,5,0),0)</f>
        <v>6.7784459533219215</v>
      </c>
      <c r="L32" s="24">
        <f>IFERROR(VLOOKUP($A32,Employment!$A$5:$F$66,6,0),0)</f>
        <v>8.9038621745227413</v>
      </c>
      <c r="M32" s="24">
        <f t="shared" si="0"/>
        <v>19.019925088288211</v>
      </c>
      <c r="N32" s="25">
        <v>48787.523941718006</v>
      </c>
      <c r="O32" s="26">
        <v>0</v>
      </c>
      <c r="P32" s="27">
        <v>0</v>
      </c>
      <c r="Q32" s="28">
        <f ca="1"/>
        <v>-16168.27500497168</v>
      </c>
      <c r="R32" s="28">
        <v>0</v>
      </c>
      <c r="S32" s="28"/>
      <c r="T32" s="35" t="e">
        <f ca="1"/>
        <v>#DIV/0!</v>
      </c>
      <c r="U32" s="30">
        <f ca="1"/>
        <v>-33.14018359342532</v>
      </c>
      <c r="V32" s="31">
        <v>0</v>
      </c>
      <c r="W32" s="32">
        <f ca="1"/>
        <v>-33.14018359342532</v>
      </c>
      <c r="X32" s="28">
        <f ca="1"/>
        <v>-6063.6736049112033</v>
      </c>
      <c r="Y32" s="28">
        <f t="shared" ca="1" si="32"/>
        <v>-10104.601400060477</v>
      </c>
      <c r="Z32" s="33">
        <f t="shared" ca="1" si="11"/>
        <v>26</v>
      </c>
      <c r="AA32" s="33">
        <f t="shared" ca="1" si="12"/>
        <v>25</v>
      </c>
      <c r="AB32" s="33">
        <f t="shared" ca="1" si="1"/>
        <v>28</v>
      </c>
      <c r="AC32" s="21">
        <v>25</v>
      </c>
      <c r="AD32" s="6" t="str">
        <f t="shared" ca="1" si="13"/>
        <v>afurn</v>
      </c>
      <c r="AE32" s="6">
        <f t="shared" ca="1" si="14"/>
        <v>-6089.898519991556</v>
      </c>
      <c r="AF32" s="6" t="str">
        <f t="shared" ca="1" si="2"/>
        <v>anfme</v>
      </c>
      <c r="AG32" s="6">
        <f t="shared" ca="1" si="3"/>
        <v>-10104.601400060477</v>
      </c>
      <c r="AH32" s="6" t="str">
        <f t="shared" ca="1" si="4"/>
        <v>aeduc</v>
      </c>
      <c r="AI32" s="6">
        <f t="shared" ca="1" si="5"/>
        <v>-20637.481296583133</v>
      </c>
      <c r="AJ32" s="17"/>
      <c r="AK32" s="6">
        <v>8917.4891927943318</v>
      </c>
      <c r="AL32" s="6">
        <f ca="1"/>
        <v>-1108.3313821177658</v>
      </c>
      <c r="AM32" s="6">
        <f t="shared" ca="1" si="15"/>
        <v>-1846.9409082981374</v>
      </c>
      <c r="AN32" s="6">
        <f ca="1"/>
        <v>-2955.2722904159032</v>
      </c>
      <c r="AO32" s="33">
        <f t="shared" ca="1" si="16"/>
        <v>36</v>
      </c>
      <c r="AP32" s="34">
        <f ca="1"/>
        <v>-0.18730155939262591</v>
      </c>
      <c r="AQ32" s="34">
        <f ca="1"/>
        <v>-0.37680555865888421</v>
      </c>
      <c r="AR32" s="34">
        <f ca="1"/>
        <v>-2.0891421733521542</v>
      </c>
      <c r="AS32" s="34">
        <f ca="1"/>
        <v>-2.9507562715423883</v>
      </c>
      <c r="AT32" s="34">
        <f t="shared" ca="1" si="17"/>
        <v>-5.6040055629460532</v>
      </c>
      <c r="AU32" s="33">
        <f t="shared" ca="1" si="18"/>
        <v>42</v>
      </c>
      <c r="AV32" s="21">
        <v>25</v>
      </c>
      <c r="AW32" s="6" t="str">
        <f t="shared" ca="1" si="6"/>
        <v>apetr</v>
      </c>
      <c r="AX32" s="6">
        <f t="shared" ca="1" si="19"/>
        <v>-7467.1809625731548</v>
      </c>
      <c r="AY32" s="6" t="str">
        <f t="shared" ca="1" si="7"/>
        <v>abevt</v>
      </c>
      <c r="AZ32" s="6">
        <f t="shared" ca="1" si="20"/>
        <v>-11.670859834628009</v>
      </c>
      <c r="BA32" s="197"/>
      <c r="BB32" s="36">
        <f t="shared" si="21"/>
        <v>0.25095355975401679</v>
      </c>
      <c r="BC32" s="36">
        <f ca="1"/>
        <v>-33.14018359342532</v>
      </c>
      <c r="BD32" s="33">
        <f t="shared" ca="1" si="22"/>
        <v>8</v>
      </c>
      <c r="BE32" s="203">
        <f ca="1"/>
        <v>-8.3166470436717488E-2</v>
      </c>
      <c r="BF32" s="33">
        <f t="shared" ca="1" si="23"/>
        <v>36</v>
      </c>
      <c r="BG32" s="36">
        <f t="shared" si="24"/>
        <v>0.12556892512238868</v>
      </c>
      <c r="BH32" s="42">
        <f ca="1"/>
        <v>-29.463867691028913</v>
      </c>
      <c r="BI32" s="33">
        <f t="shared" ca="1" si="25"/>
        <v>5</v>
      </c>
      <c r="BJ32" s="203">
        <f ca="1"/>
        <v>-3.6997461959107768E-2</v>
      </c>
      <c r="BK32" s="33">
        <f t="shared" ca="1" si="26"/>
        <v>42</v>
      </c>
      <c r="BL32" s="204">
        <v>25</v>
      </c>
      <c r="BM32" s="6" t="str">
        <f t="shared" ca="1" si="8"/>
        <v>apetr</v>
      </c>
      <c r="BN32" s="42">
        <f t="shared" ca="1" si="9"/>
        <v>-0.21013937929965237</v>
      </c>
      <c r="BO32" s="6" t="str">
        <f t="shared" ca="1" si="27"/>
        <v>abevt</v>
      </c>
      <c r="BP32" s="42">
        <f t="shared" ca="1" si="28"/>
        <v>-7.7050635998072284E-2</v>
      </c>
      <c r="BQ32" s="205">
        <v>25</v>
      </c>
      <c r="BR32" s="6" t="str">
        <f t="shared" ca="1" si="29"/>
        <v>apetr</v>
      </c>
      <c r="BS32" s="6" t="str">
        <f ca="1">VLOOKUP(BR32,Notes!$A$12:$B$206,2,0)</f>
        <v>Coke oven, petroleum refineries</v>
      </c>
      <c r="BT32" s="42">
        <f t="shared" ca="1" si="30"/>
        <v>-24.17290723777452</v>
      </c>
      <c r="BU32" s="205">
        <v>25</v>
      </c>
      <c r="BV32" s="6" t="str">
        <f t="shared" ca="1" si="31"/>
        <v>abevt</v>
      </c>
      <c r="BW32" s="6" t="str">
        <f ca="1">VLOOKUP(BV32,Notes!$A$12:$B$206,2,0)</f>
        <v>Beverages and tobacco</v>
      </c>
      <c r="BX32" s="42">
        <f t="shared" ca="1" si="10"/>
        <v>-15.979826277591281</v>
      </c>
    </row>
    <row r="33" spans="1:76" hidden="1" outlineLevel="1" x14ac:dyDescent="0.2">
      <c r="A33" s="23" t="s">
        <v>27</v>
      </c>
      <c r="B33" s="23" t="str">
        <f>VLOOKUP(A33,Notes!$A$12:$B$206,2,0)</f>
        <v>Fabricated metal products</v>
      </c>
      <c r="C33" s="24">
        <f>SUM('SAM and Preps'!FS33:GG33)</f>
        <v>0</v>
      </c>
      <c r="D33" s="24">
        <f>'SAM and Preps'!GH33</f>
        <v>0</v>
      </c>
      <c r="E33" s="24">
        <f>'SAM and Preps'!GM33</f>
        <v>0</v>
      </c>
      <c r="F33" s="24">
        <f>'SAM and Preps'!GO33</f>
        <v>0</v>
      </c>
      <c r="G33" s="24">
        <v>0</v>
      </c>
      <c r="H33" s="25">
        <f>SUM('SAM and Preps'!AB$175:AB$179)</f>
        <v>26550.897184613448</v>
      </c>
      <c r="I33" s="24">
        <f>IFERROR(VLOOKUP($A33,Employment!$A$5:$F$66,3,0),0)</f>
        <v>18.889981519616406</v>
      </c>
      <c r="J33" s="24">
        <f>IFERROR(VLOOKUP($A33,Employment!$A$5:$F$66,4,0),0)</f>
        <v>41.572965581928855</v>
      </c>
      <c r="K33" s="24">
        <f>IFERROR(VLOOKUP($A33,Employment!$A$5:$F$66,5,0),0)</f>
        <v>63.744580019946042</v>
      </c>
      <c r="L33" s="24">
        <f>IFERROR(VLOOKUP($A33,Employment!$A$5:$F$66,6,0),0)</f>
        <v>45.777226657546429</v>
      </c>
      <c r="M33" s="24">
        <f t="shared" si="0"/>
        <v>169.98475377903773</v>
      </c>
      <c r="N33" s="25">
        <v>94195.114100975989</v>
      </c>
      <c r="O33" s="26">
        <v>0</v>
      </c>
      <c r="P33" s="27">
        <v>0</v>
      </c>
      <c r="Q33" s="28">
        <f ca="1"/>
        <v>-27376.076815347304</v>
      </c>
      <c r="R33" s="28">
        <v>0</v>
      </c>
      <c r="S33" s="28"/>
      <c r="T33" s="35" t="e">
        <f ca="1"/>
        <v>#DIV/0!</v>
      </c>
      <c r="U33" s="30">
        <f ca="1"/>
        <v>-29.063160097667584</v>
      </c>
      <c r="V33" s="31">
        <v>0</v>
      </c>
      <c r="W33" s="32">
        <f ca="1"/>
        <v>-29.063160097667584</v>
      </c>
      <c r="X33" s="28">
        <f ca="1"/>
        <v>-9583.7422177623575</v>
      </c>
      <c r="Y33" s="28">
        <f t="shared" ca="1" si="32"/>
        <v>-17792.334597584944</v>
      </c>
      <c r="Z33" s="33">
        <f t="shared" ca="1" si="11"/>
        <v>16</v>
      </c>
      <c r="AA33" s="33">
        <f t="shared" ca="1" si="12"/>
        <v>15</v>
      </c>
      <c r="AB33" s="33">
        <f t="shared" ca="1" si="1"/>
        <v>19</v>
      </c>
      <c r="AC33" s="21">
        <v>26</v>
      </c>
      <c r="AD33" s="6" t="str">
        <f t="shared" ca="1" si="13"/>
        <v>anfme</v>
      </c>
      <c r="AE33" s="6">
        <f t="shared" ca="1" si="14"/>
        <v>-6063.6736049112033</v>
      </c>
      <c r="AF33" s="6" t="str">
        <f t="shared" ca="1" si="2"/>
        <v>aochm</v>
      </c>
      <c r="AG33" s="6">
        <f t="shared" ca="1" si="3"/>
        <v>-9781.033254749329</v>
      </c>
      <c r="AH33" s="6" t="str">
        <f t="shared" ca="1" si="4"/>
        <v>aomin</v>
      </c>
      <c r="AI33" s="6">
        <f t="shared" ca="1" si="5"/>
        <v>-18440.466013927875</v>
      </c>
      <c r="AJ33" s="17"/>
      <c r="AK33" s="6">
        <v>26550.897184613448</v>
      </c>
      <c r="AL33" s="6">
        <f ca="1"/>
        <v>-2701.3816660901639</v>
      </c>
      <c r="AM33" s="6">
        <f t="shared" ca="1" si="15"/>
        <v>-5015.148090041157</v>
      </c>
      <c r="AN33" s="6">
        <f ca="1"/>
        <v>-7716.5297561313209</v>
      </c>
      <c r="AO33" s="33">
        <f t="shared" ca="1" si="16"/>
        <v>24</v>
      </c>
      <c r="AP33" s="34">
        <f ca="1"/>
        <v>-2.7999130414476272</v>
      </c>
      <c r="AQ33" s="34">
        <f ca="1"/>
        <v>-6.1620329476563542</v>
      </c>
      <c r="AR33" s="34">
        <f ca="1"/>
        <v>-17.229356090647951</v>
      </c>
      <c r="AS33" s="34">
        <f ca="1"/>
        <v>-13.304308671754882</v>
      </c>
      <c r="AT33" s="34">
        <f t="shared" ca="1" si="17"/>
        <v>-39.495610751506817</v>
      </c>
      <c r="AU33" s="33">
        <f t="shared" ca="1" si="18"/>
        <v>11</v>
      </c>
      <c r="AV33" s="21">
        <v>26</v>
      </c>
      <c r="AW33" s="6" t="str">
        <f t="shared" ca="1" si="6"/>
        <v>apost</v>
      </c>
      <c r="AX33" s="6">
        <f t="shared" ca="1" si="19"/>
        <v>-7113.5061643396475</v>
      </c>
      <c r="AY33" s="6" t="str">
        <f t="shared" ca="1" si="7"/>
        <v>aknit</v>
      </c>
      <c r="AZ33" s="6">
        <f t="shared" ca="1" si="20"/>
        <v>-11.567148646935319</v>
      </c>
      <c r="BA33" s="197"/>
      <c r="BB33" s="36">
        <f t="shared" si="21"/>
        <v>0.74718813996720479</v>
      </c>
      <c r="BC33" s="36">
        <f ca="1"/>
        <v>-29.063160097667581</v>
      </c>
      <c r="BD33" s="33">
        <f t="shared" ca="1" si="22"/>
        <v>16</v>
      </c>
      <c r="BE33" s="203">
        <f ca="1"/>
        <v>-0.21715648534945328</v>
      </c>
      <c r="BF33" s="33">
        <f t="shared" ca="1" si="23"/>
        <v>24</v>
      </c>
      <c r="BG33" s="36">
        <f t="shared" si="24"/>
        <v>1.1222338006142321</v>
      </c>
      <c r="BH33" s="42">
        <f ca="1"/>
        <v>-23.234795988143116</v>
      </c>
      <c r="BI33" s="33">
        <f t="shared" ca="1" si="25"/>
        <v>9</v>
      </c>
      <c r="BJ33" s="203">
        <f ca="1"/>
        <v>-0.26074873408270161</v>
      </c>
      <c r="BK33" s="33">
        <f t="shared" ca="1" si="26"/>
        <v>11</v>
      </c>
      <c r="BL33" s="204">
        <v>26</v>
      </c>
      <c r="BM33" s="6" t="str">
        <f t="shared" ca="1" si="8"/>
        <v>apost</v>
      </c>
      <c r="BN33" s="42">
        <f t="shared" ca="1" si="9"/>
        <v>-0.20018635915092034</v>
      </c>
      <c r="BO33" s="6" t="str">
        <f t="shared" ca="1" si="27"/>
        <v>aknit</v>
      </c>
      <c r="BP33" s="42">
        <f t="shared" ca="1" si="28"/>
        <v>-7.6365938119332663E-2</v>
      </c>
      <c r="BQ33" s="205">
        <v>26</v>
      </c>
      <c r="BR33" s="6" t="str">
        <f t="shared" ca="1" si="29"/>
        <v>apost</v>
      </c>
      <c r="BS33" s="6" t="str">
        <f ca="1">VLOOKUP(BR33,Notes!$A$12:$B$206,2,0)</f>
        <v>Post and telecommunication</v>
      </c>
      <c r="BT33" s="42">
        <f t="shared" ca="1" si="30"/>
        <v>-24.002167724013507</v>
      </c>
      <c r="BU33" s="205">
        <v>26</v>
      </c>
      <c r="BV33" s="6" t="str">
        <f t="shared" ca="1" si="31"/>
        <v>aknit</v>
      </c>
      <c r="BW33" s="6" t="str">
        <f ca="1">VLOOKUP(BV33,Notes!$A$12:$B$206,2,0)</f>
        <v>Knitted, crouched fabrics, wearing apparel, fur articles</v>
      </c>
      <c r="BX33" s="42">
        <f t="shared" ca="1" si="10"/>
        <v>-15.871424580720005</v>
      </c>
    </row>
    <row r="34" spans="1:76" hidden="1" outlineLevel="1" x14ac:dyDescent="0.2">
      <c r="A34" s="23" t="s">
        <v>28</v>
      </c>
      <c r="B34" s="23" t="str">
        <f>VLOOKUP(A34,Notes!$A$12:$B$206,2,0)</f>
        <v>Machinery and equipment</v>
      </c>
      <c r="C34" s="24">
        <f>SUM('SAM and Preps'!FS34:GG34)</f>
        <v>0</v>
      </c>
      <c r="D34" s="24">
        <f>'SAM and Preps'!GH34</f>
        <v>0</v>
      </c>
      <c r="E34" s="24">
        <f>'SAM and Preps'!GM34</f>
        <v>0</v>
      </c>
      <c r="F34" s="24">
        <f>'SAM and Preps'!GO34</f>
        <v>0</v>
      </c>
      <c r="G34" s="24">
        <v>0</v>
      </c>
      <c r="H34" s="25">
        <f>SUM('SAM and Preps'!AC$175:AC$179)</f>
        <v>31420.028224180081</v>
      </c>
      <c r="I34" s="24">
        <f>IFERROR(VLOOKUP($A34,Employment!$A$5:$F$66,3,0),0)</f>
        <v>7.0750094055087516</v>
      </c>
      <c r="J34" s="24">
        <f>IFERROR(VLOOKUP($A34,Employment!$A$5:$F$66,4,0),0)</f>
        <v>15.135424712619185</v>
      </c>
      <c r="K34" s="24">
        <f>IFERROR(VLOOKUP($A34,Employment!$A$5:$F$66,5,0),0)</f>
        <v>35.257530052132111</v>
      </c>
      <c r="L34" s="24">
        <f>IFERROR(VLOOKUP($A34,Employment!$A$5:$F$66,6,0),0)</f>
        <v>53.225883999011742</v>
      </c>
      <c r="M34" s="24">
        <f t="shared" si="0"/>
        <v>110.69384816927179</v>
      </c>
      <c r="N34" s="25">
        <v>96409.12681274199</v>
      </c>
      <c r="O34" s="26">
        <v>0</v>
      </c>
      <c r="P34" s="27">
        <v>0</v>
      </c>
      <c r="Q34" s="28">
        <f ca="1"/>
        <v>-32532.310798342605</v>
      </c>
      <c r="R34" s="28">
        <v>0</v>
      </c>
      <c r="S34" s="28"/>
      <c r="T34" s="35" t="e">
        <f ca="1"/>
        <v>#DIV/0!</v>
      </c>
      <c r="U34" s="30">
        <f ca="1"/>
        <v>-33.744015607081451</v>
      </c>
      <c r="V34" s="31">
        <v>0</v>
      </c>
      <c r="W34" s="32">
        <f ca="1"/>
        <v>-33.744015607081451</v>
      </c>
      <c r="X34" s="28">
        <f ca="1"/>
        <v>-26578.466431125711</v>
      </c>
      <c r="Y34" s="28">
        <f t="shared" ca="1" si="32"/>
        <v>-5953.8443672168942</v>
      </c>
      <c r="Z34" s="33">
        <f t="shared" ca="1" si="11"/>
        <v>9</v>
      </c>
      <c r="AA34" s="33">
        <f t="shared" ca="1" si="12"/>
        <v>36</v>
      </c>
      <c r="AB34" s="33">
        <f t="shared" ca="1" si="1"/>
        <v>14</v>
      </c>
      <c r="AC34" s="21">
        <v>27</v>
      </c>
      <c r="AD34" s="6" t="str">
        <f t="shared" ca="1" si="13"/>
        <v>abchm</v>
      </c>
      <c r="AE34" s="6">
        <f t="shared" ca="1" si="14"/>
        <v>-5974.4724467586002</v>
      </c>
      <c r="AF34" s="6" t="str">
        <f t="shared" ca="1" si="2"/>
        <v>acoal</v>
      </c>
      <c r="AG34" s="6">
        <f t="shared" ca="1" si="3"/>
        <v>-9514.1058652757965</v>
      </c>
      <c r="AH34" s="6" t="str">
        <f t="shared" ca="1" si="4"/>
        <v>atrps</v>
      </c>
      <c r="AI34" s="6">
        <f t="shared" ca="1" si="5"/>
        <v>-16391.222807600701</v>
      </c>
      <c r="AJ34" s="17"/>
      <c r="AK34" s="6">
        <v>31420.028224180081</v>
      </c>
      <c r="AL34" s="6">
        <f ca="1"/>
        <v>-8662.0032047735713</v>
      </c>
      <c r="AM34" s="6">
        <f t="shared" ca="1" si="15"/>
        <v>-1940.3760229431537</v>
      </c>
      <c r="AN34" s="6">
        <f ca="1"/>
        <v>-10602.379227716725</v>
      </c>
      <c r="AO34" s="33">
        <f t="shared" ca="1" si="16"/>
        <v>17</v>
      </c>
      <c r="AP34" s="34">
        <f ca="1"/>
        <v>-1.2175700617786505</v>
      </c>
      <c r="AQ34" s="34">
        <f ca="1"/>
        <v>-2.6047230393843832</v>
      </c>
      <c r="AR34" s="34">
        <f ca="1"/>
        <v>-11.064494992420491</v>
      </c>
      <c r="AS34" s="34">
        <f ca="1"/>
        <v>-17.960550603633592</v>
      </c>
      <c r="AT34" s="34">
        <f t="shared" ca="1" si="17"/>
        <v>-32.847338697217118</v>
      </c>
      <c r="AU34" s="33">
        <f t="shared" ca="1" si="18"/>
        <v>12</v>
      </c>
      <c r="AV34" s="21">
        <v>27</v>
      </c>
      <c r="AW34" s="6" t="str">
        <f t="shared" ca="1" si="6"/>
        <v>ainsp</v>
      </c>
      <c r="AX34" s="6">
        <f t="shared" ca="1" si="19"/>
        <v>-6884.3802632457782</v>
      </c>
      <c r="AY34" s="6" t="str">
        <f t="shared" ca="1" si="7"/>
        <v>arent</v>
      </c>
      <c r="AZ34" s="6">
        <f t="shared" ca="1" si="20"/>
        <v>-11.524493006263576</v>
      </c>
      <c r="BA34" s="197"/>
      <c r="BB34" s="36">
        <f t="shared" si="21"/>
        <v>0.88421390370744957</v>
      </c>
      <c r="BC34" s="36">
        <f ca="1"/>
        <v>-33.744015607081458</v>
      </c>
      <c r="BD34" s="33">
        <f t="shared" ca="1" si="22"/>
        <v>6</v>
      </c>
      <c r="BE34" s="203">
        <f ca="1"/>
        <v>-0.29836927766702603</v>
      </c>
      <c r="BF34" s="33">
        <f t="shared" ca="1" si="23"/>
        <v>17</v>
      </c>
      <c r="BG34" s="36">
        <f t="shared" si="24"/>
        <v>0.73079717547548551</v>
      </c>
      <c r="BH34" s="42">
        <f ca="1"/>
        <v>-29.674041729028463</v>
      </c>
      <c r="BI34" s="33">
        <f t="shared" ca="1" si="25"/>
        <v>4</v>
      </c>
      <c r="BJ34" s="203">
        <f ca="1"/>
        <v>-0.21685705880515693</v>
      </c>
      <c r="BK34" s="33">
        <f t="shared" ca="1" si="26"/>
        <v>12</v>
      </c>
      <c r="BL34" s="204">
        <v>27</v>
      </c>
      <c r="BM34" s="6" t="str">
        <f t="shared" ca="1" si="8"/>
        <v>ainsp</v>
      </c>
      <c r="BN34" s="42">
        <f t="shared" ca="1" si="9"/>
        <v>-0.19373836025030877</v>
      </c>
      <c r="BO34" s="6" t="str">
        <f t="shared" ca="1" si="27"/>
        <v>arent</v>
      </c>
      <c r="BP34" s="42">
        <f t="shared" ca="1" si="28"/>
        <v>-7.6084326970776897E-2</v>
      </c>
      <c r="BQ34" s="205">
        <v>27</v>
      </c>
      <c r="BR34" s="6" t="str">
        <f t="shared" ca="1" si="29"/>
        <v>ainsp</v>
      </c>
      <c r="BS34" s="6" t="str">
        <f ca="1">VLOOKUP(BR34,Notes!$A$12:$B$206,2,0)</f>
        <v>Insurance and pension funding</v>
      </c>
      <c r="BT34" s="42">
        <f t="shared" ca="1" si="30"/>
        <v>-23.386420408771556</v>
      </c>
      <c r="BU34" s="205">
        <v>27</v>
      </c>
      <c r="BV34" s="6" t="str">
        <f t="shared" ca="1" si="31"/>
        <v>arent</v>
      </c>
      <c r="BW34" s="6" t="str">
        <f ca="1">VLOOKUP(BV34,Notes!$A$12:$B$206,2,0)</f>
        <v>Renting of machinery and equipment</v>
      </c>
      <c r="BX34" s="42">
        <f t="shared" ca="1" si="10"/>
        <v>-15.710363769765143</v>
      </c>
    </row>
    <row r="35" spans="1:76" hidden="1" outlineLevel="1" x14ac:dyDescent="0.2">
      <c r="A35" s="23" t="s">
        <v>29</v>
      </c>
      <c r="B35" s="23" t="str">
        <f>VLOOKUP(A35,Notes!$A$12:$B$206,2,0)</f>
        <v>Electrical machinery and apparatus</v>
      </c>
      <c r="C35" s="24">
        <f>SUM('SAM and Preps'!FS35:GG35)</f>
        <v>0</v>
      </c>
      <c r="D35" s="24">
        <f>'SAM and Preps'!GH35</f>
        <v>0</v>
      </c>
      <c r="E35" s="24">
        <f>'SAM and Preps'!GM35</f>
        <v>0</v>
      </c>
      <c r="F35" s="24">
        <f>'SAM and Preps'!GO35</f>
        <v>0</v>
      </c>
      <c r="G35" s="24">
        <v>0</v>
      </c>
      <c r="H35" s="25">
        <f>SUM('SAM and Preps'!AD$175:AD$179)</f>
        <v>7488.4574357530018</v>
      </c>
      <c r="I35" s="24">
        <f>IFERROR(VLOOKUP($A35,Employment!$A$5:$F$66,3,0),0)</f>
        <v>2.9378379221540079</v>
      </c>
      <c r="J35" s="24">
        <f>IFERROR(VLOOKUP($A35,Employment!$A$5:$F$66,4,0),0)</f>
        <v>8.6366402829308164</v>
      </c>
      <c r="K35" s="24">
        <f>IFERROR(VLOOKUP($A35,Employment!$A$5:$F$66,5,0),0)</f>
        <v>9.0788434297974021</v>
      </c>
      <c r="L35" s="24">
        <f>IFERROR(VLOOKUP($A35,Employment!$A$5:$F$66,6,0),0)</f>
        <v>11.089648773474975</v>
      </c>
      <c r="M35" s="24">
        <f t="shared" si="0"/>
        <v>31.742970408357202</v>
      </c>
      <c r="N35" s="25">
        <v>50179.042208356972</v>
      </c>
      <c r="O35" s="26">
        <v>0</v>
      </c>
      <c r="P35" s="27">
        <v>0</v>
      </c>
      <c r="Q35" s="28">
        <f ca="1"/>
        <v>-14968.797407013019</v>
      </c>
      <c r="R35" s="28">
        <v>0</v>
      </c>
      <c r="S35" s="28"/>
      <c r="T35" s="35" t="e">
        <f ca="1"/>
        <v>#DIV/0!</v>
      </c>
      <c r="U35" s="30">
        <f ca="1"/>
        <v>-29.830775455734127</v>
      </c>
      <c r="V35" s="31">
        <v>0</v>
      </c>
      <c r="W35" s="32">
        <f ca="1"/>
        <v>-29.830775455734127</v>
      </c>
      <c r="X35" s="28">
        <f ca="1"/>
        <v>-8973.5748481216324</v>
      </c>
      <c r="Y35" s="28">
        <f t="shared" ca="1" si="32"/>
        <v>-5995.2225588913861</v>
      </c>
      <c r="Z35" s="33">
        <f t="shared" ca="1" si="11"/>
        <v>17</v>
      </c>
      <c r="AA35" s="33">
        <f t="shared" ca="1" si="12"/>
        <v>35</v>
      </c>
      <c r="AB35" s="33">
        <f t="shared" ca="1" si="1"/>
        <v>31</v>
      </c>
      <c r="AC35" s="21">
        <v>28</v>
      </c>
      <c r="AD35" s="6" t="str">
        <f t="shared" ca="1" si="13"/>
        <v>aomin</v>
      </c>
      <c r="AE35" s="6">
        <f t="shared" ca="1" si="14"/>
        <v>-5841.5404416408746</v>
      </c>
      <c r="AF35" s="6" t="str">
        <f t="shared" ca="1" si="2"/>
        <v>awood</v>
      </c>
      <c r="AG35" s="6">
        <f t="shared" ca="1" si="3"/>
        <v>-9153.0480273373269</v>
      </c>
      <c r="AH35" s="6" t="str">
        <f t="shared" ca="1" si="4"/>
        <v>anfme</v>
      </c>
      <c r="AI35" s="6">
        <f t="shared" ca="1" si="5"/>
        <v>-16168.27500497168</v>
      </c>
      <c r="AJ35" s="17"/>
      <c r="AK35" s="6">
        <v>7488.4574357530018</v>
      </c>
      <c r="AL35" s="6">
        <f ca="1"/>
        <v>-1339.1693093239462</v>
      </c>
      <c r="AM35" s="6">
        <f t="shared" ca="1" si="15"/>
        <v>-894.69561343375722</v>
      </c>
      <c r="AN35" s="6">
        <f ca="1"/>
        <v>-2233.8649227577034</v>
      </c>
      <c r="AO35" s="33">
        <f t="shared" ca="1" si="16"/>
        <v>40</v>
      </c>
      <c r="AP35" s="34">
        <f ca="1"/>
        <v>-0.26291395014335017</v>
      </c>
      <c r="AQ35" s="34">
        <f ca="1"/>
        <v>-0.77291303091617169</v>
      </c>
      <c r="AR35" s="34">
        <f ca="1"/>
        <v>-1.5708078505619094</v>
      </c>
      <c r="AS35" s="34">
        <f ca="1"/>
        <v>-3.3081282244448933</v>
      </c>
      <c r="AT35" s="34">
        <f t="shared" ca="1" si="17"/>
        <v>-5.9147630560663238</v>
      </c>
      <c r="AU35" s="33">
        <f t="shared" ca="1" si="18"/>
        <v>41</v>
      </c>
      <c r="AV35" s="21">
        <v>28</v>
      </c>
      <c r="AW35" s="6" t="str">
        <f t="shared" ca="1" si="6"/>
        <v>abisc</v>
      </c>
      <c r="AX35" s="6">
        <f t="shared" ca="1" si="19"/>
        <v>-6231.8279136536739</v>
      </c>
      <c r="AY35" s="6" t="str">
        <f t="shared" ca="1" si="7"/>
        <v>aprnt</v>
      </c>
      <c r="AZ35" s="6">
        <f t="shared" ca="1" si="20"/>
        <v>-9.9413157896432658</v>
      </c>
      <c r="BA35" s="197"/>
      <c r="BB35" s="36">
        <f t="shared" si="21"/>
        <v>0.21073813603129024</v>
      </c>
      <c r="BC35" s="36">
        <f ca="1"/>
        <v>-29.830775455734123</v>
      </c>
      <c r="BD35" s="33">
        <f t="shared" ca="1" si="22"/>
        <v>14</v>
      </c>
      <c r="BE35" s="203">
        <f ca="1"/>
        <v>-6.2864820159093726E-2</v>
      </c>
      <c r="BF35" s="33">
        <f t="shared" ca="1" si="23"/>
        <v>40</v>
      </c>
      <c r="BG35" s="36">
        <f t="shared" si="24"/>
        <v>0.20956605537966067</v>
      </c>
      <c r="BH35" s="42">
        <f ca="1"/>
        <v>-18.633300475588452</v>
      </c>
      <c r="BI35" s="33">
        <f t="shared" ca="1" si="25"/>
        <v>16</v>
      </c>
      <c r="BJ35" s="203">
        <f ca="1"/>
        <v>-3.9049072793730273E-2</v>
      </c>
      <c r="BK35" s="33">
        <f t="shared" ca="1" si="26"/>
        <v>41</v>
      </c>
      <c r="BL35" s="204">
        <v>28</v>
      </c>
      <c r="BM35" s="6" t="str">
        <f t="shared" ca="1" si="8"/>
        <v>abisc</v>
      </c>
      <c r="BN35" s="42">
        <f t="shared" ca="1" si="9"/>
        <v>-0.1753744091968765</v>
      </c>
      <c r="BO35" s="6" t="str">
        <f t="shared" ca="1" si="27"/>
        <v>aprnt</v>
      </c>
      <c r="BP35" s="42">
        <f t="shared" ca="1" si="28"/>
        <v>-6.5632242619946296E-2</v>
      </c>
      <c r="BQ35" s="205">
        <v>28</v>
      </c>
      <c r="BR35" s="6" t="str">
        <f t="shared" ca="1" si="29"/>
        <v>abisc</v>
      </c>
      <c r="BS35" s="6" t="str">
        <f ca="1">VLOOKUP(BR35,Notes!$A$12:$B$206,2,0)</f>
        <v>Basic iron and steel, casting of metals</v>
      </c>
      <c r="BT35" s="42">
        <f t="shared" ca="1" si="30"/>
        <v>-23.377297091085047</v>
      </c>
      <c r="BU35" s="205">
        <v>28</v>
      </c>
      <c r="BV35" s="6" t="str">
        <f t="shared" ca="1" si="31"/>
        <v>aprnt</v>
      </c>
      <c r="BW35" s="6" t="str">
        <f ca="1">VLOOKUP(BV35,Notes!$A$12:$B$206,2,0)</f>
        <v>Publishing, printing, recorded media</v>
      </c>
      <c r="BX35" s="42">
        <f t="shared" ca="1" si="10"/>
        <v>-15.453105529549433</v>
      </c>
    </row>
    <row r="36" spans="1:76" hidden="1" outlineLevel="1" x14ac:dyDescent="0.2">
      <c r="A36" s="23" t="s">
        <v>30</v>
      </c>
      <c r="B36" s="23" t="str">
        <f>VLOOKUP(A36,Notes!$A$12:$B$206,2,0)</f>
        <v>Radio, television, communication equipment and apparatus</v>
      </c>
      <c r="C36" s="24">
        <f>SUM('SAM and Preps'!FS36:GG36)</f>
        <v>0</v>
      </c>
      <c r="D36" s="24">
        <f>'SAM and Preps'!GH36</f>
        <v>0</v>
      </c>
      <c r="E36" s="24">
        <f>'SAM and Preps'!GM36</f>
        <v>0</v>
      </c>
      <c r="F36" s="24">
        <f>'SAM and Preps'!GO36</f>
        <v>0</v>
      </c>
      <c r="G36" s="24">
        <v>0</v>
      </c>
      <c r="H36" s="25">
        <f>SUM('SAM and Preps'!AE$175:AE$179)</f>
        <v>4004.303818894839</v>
      </c>
      <c r="I36" s="24">
        <f>IFERROR(VLOOKUP($A36,Employment!$A$5:$F$66,3,0),0)</f>
        <v>6.3088377280699992E-2</v>
      </c>
      <c r="J36" s="24">
        <f>IFERROR(VLOOKUP($A36,Employment!$A$5:$F$66,4,0),0)</f>
        <v>2.6548293173078066</v>
      </c>
      <c r="K36" s="24">
        <f>IFERROR(VLOOKUP($A36,Employment!$A$5:$F$66,5,0),0)</f>
        <v>0.39448087354636385</v>
      </c>
      <c r="L36" s="24">
        <f>IFERROR(VLOOKUP($A36,Employment!$A$5:$F$66,6,0),0)</f>
        <v>1.9705088128203956</v>
      </c>
      <c r="M36" s="24">
        <f t="shared" si="0"/>
        <v>5.0829073809552661</v>
      </c>
      <c r="N36" s="25">
        <v>14055.809224748593</v>
      </c>
      <c r="O36" s="26">
        <v>0</v>
      </c>
      <c r="P36" s="27">
        <v>0</v>
      </c>
      <c r="Q36" s="28">
        <f ca="1"/>
        <v>-2398.76981963861</v>
      </c>
      <c r="R36" s="28">
        <v>0</v>
      </c>
      <c r="S36" s="28"/>
      <c r="T36" s="35" t="e">
        <f ca="1"/>
        <v>#DIV/0!</v>
      </c>
      <c r="U36" s="30">
        <f ca="1"/>
        <v>-17.066038541665787</v>
      </c>
      <c r="V36" s="31">
        <v>0</v>
      </c>
      <c r="W36" s="32">
        <f ca="1"/>
        <v>-17.066038541665787</v>
      </c>
      <c r="X36" s="28">
        <f ca="1"/>
        <v>-763.3477988980801</v>
      </c>
      <c r="Y36" s="28">
        <f t="shared" ca="1" si="32"/>
        <v>-1635.4220207405299</v>
      </c>
      <c r="Z36" s="33">
        <f t="shared" ca="1" si="11"/>
        <v>48</v>
      </c>
      <c r="AA36" s="33">
        <f t="shared" ca="1" si="12"/>
        <v>48</v>
      </c>
      <c r="AB36" s="33">
        <f t="shared" ca="1" si="1"/>
        <v>52</v>
      </c>
      <c r="AC36" s="21">
        <v>29</v>
      </c>
      <c r="AD36" s="6" t="str">
        <f t="shared" ca="1" si="13"/>
        <v>aknit</v>
      </c>
      <c r="AE36" s="6">
        <f t="shared" ca="1" si="14"/>
        <v>-5295.7300760816652</v>
      </c>
      <c r="AF36" s="6" t="str">
        <f t="shared" ca="1" si="2"/>
        <v>abevt</v>
      </c>
      <c r="AG36" s="6">
        <f t="shared" ca="1" si="3"/>
        <v>-8737.4157120774944</v>
      </c>
      <c r="AH36" s="6" t="str">
        <f t="shared" ca="1" si="4"/>
        <v>agold</v>
      </c>
      <c r="AI36" s="6">
        <f t="shared" ca="1" si="5"/>
        <v>-16005.580614645545</v>
      </c>
      <c r="AJ36" s="17"/>
      <c r="AK36" s="6">
        <v>4004.303818894839</v>
      </c>
      <c r="AL36" s="6">
        <f ca="1"/>
        <v>-217.46713102014405</v>
      </c>
      <c r="AM36" s="6">
        <f t="shared" ca="1" si="15"/>
        <v>-465.9089020378442</v>
      </c>
      <c r="AN36" s="6">
        <f ca="1"/>
        <v>-683.37603305798825</v>
      </c>
      <c r="AO36" s="33">
        <f t="shared" ca="1" si="16"/>
        <v>51</v>
      </c>
      <c r="AP36" s="34">
        <f ca="1"/>
        <v>-4.7373421840957441E-3</v>
      </c>
      <c r="AQ36" s="34">
        <f ca="1"/>
        <v>-0.19935264558316493</v>
      </c>
      <c r="AR36" s="34">
        <f ca="1"/>
        <v>-4.0393354751353396E-2</v>
      </c>
      <c r="AS36" s="34">
        <f ca="1"/>
        <v>-0.15132950705828235</v>
      </c>
      <c r="AT36" s="34">
        <f t="shared" ca="1" si="17"/>
        <v>-0.39581284957689644</v>
      </c>
      <c r="AU36" s="33">
        <f t="shared" ca="1" si="18"/>
        <v>60</v>
      </c>
      <c r="AV36" s="21">
        <v>29</v>
      </c>
      <c r="AW36" s="6" t="str">
        <f t="shared" ca="1" si="6"/>
        <v>aomnf</v>
      </c>
      <c r="AX36" s="6">
        <f t="shared" ca="1" si="19"/>
        <v>-5389.1871712304983</v>
      </c>
      <c r="AY36" s="6" t="str">
        <f t="shared" ca="1" si="7"/>
        <v>afurn</v>
      </c>
      <c r="AZ36" s="6">
        <f t="shared" ca="1" si="20"/>
        <v>-9.8759685407260616</v>
      </c>
      <c r="BA36" s="197"/>
      <c r="BB36" s="36">
        <f t="shared" si="21"/>
        <v>0.11268803089778412</v>
      </c>
      <c r="BC36" s="36">
        <f ca="1"/>
        <v>-17.066038541665787</v>
      </c>
      <c r="BD36" s="33">
        <f t="shared" ca="1" si="22"/>
        <v>45</v>
      </c>
      <c r="BE36" s="203">
        <f ca="1"/>
        <v>-1.9231382784860088E-2</v>
      </c>
      <c r="BF36" s="33">
        <f t="shared" ca="1" si="23"/>
        <v>51</v>
      </c>
      <c r="BG36" s="36">
        <f t="shared" si="24"/>
        <v>3.355718875655421E-2</v>
      </c>
      <c r="BH36" s="42">
        <f ca="1"/>
        <v>-7.7871348012347337</v>
      </c>
      <c r="BI36" s="33">
        <f t="shared" ca="1" si="25"/>
        <v>55</v>
      </c>
      <c r="BJ36" s="203">
        <f ca="1"/>
        <v>-2.6131435239776617E-3</v>
      </c>
      <c r="BK36" s="33">
        <f t="shared" ca="1" si="26"/>
        <v>60</v>
      </c>
      <c r="BL36" s="204">
        <v>29</v>
      </c>
      <c r="BM36" s="6" t="str">
        <f t="shared" ca="1" si="8"/>
        <v>aomnf</v>
      </c>
      <c r="BN36" s="42">
        <f t="shared" ca="1" si="9"/>
        <v>-0.15166104220163146</v>
      </c>
      <c r="BO36" s="6" t="str">
        <f t="shared" ca="1" si="27"/>
        <v>afurn</v>
      </c>
      <c r="BP36" s="42">
        <f t="shared" ca="1" si="28"/>
        <v>-6.520082221381171E-2</v>
      </c>
      <c r="BQ36" s="205">
        <v>29</v>
      </c>
      <c r="BR36" s="6" t="str">
        <f t="shared" ca="1" si="29"/>
        <v>aomnf</v>
      </c>
      <c r="BS36" s="6" t="str">
        <f ca="1">VLOOKUP(BR36,Notes!$A$12:$B$206,2,0)</f>
        <v>Manufacturing n.e.c, recycling</v>
      </c>
      <c r="BT36" s="42">
        <f t="shared" ca="1" si="30"/>
        <v>-22.426737894345848</v>
      </c>
      <c r="BU36" s="205">
        <v>29</v>
      </c>
      <c r="BV36" s="6" t="str">
        <f t="shared" ca="1" si="31"/>
        <v>afurn</v>
      </c>
      <c r="BW36" s="6" t="str">
        <f ca="1">VLOOKUP(BV36,Notes!$A$12:$B$206,2,0)</f>
        <v>Furniture</v>
      </c>
      <c r="BX36" s="42">
        <f t="shared" ca="1" si="10"/>
        <v>-14.983300172373303</v>
      </c>
    </row>
    <row r="37" spans="1:76" hidden="1" outlineLevel="1" x14ac:dyDescent="0.2">
      <c r="A37" s="23" t="s">
        <v>31</v>
      </c>
      <c r="B37" s="23" t="str">
        <f>VLOOKUP(A37,Notes!$A$12:$B$206,2,0)</f>
        <v>Medical, precision, optical instruments, watches and clocks</v>
      </c>
      <c r="C37" s="24">
        <f>SUM('SAM and Preps'!FS37:GG37)</f>
        <v>0</v>
      </c>
      <c r="D37" s="24">
        <f>'SAM and Preps'!GH37</f>
        <v>0</v>
      </c>
      <c r="E37" s="24">
        <f>'SAM and Preps'!GM37</f>
        <v>0</v>
      </c>
      <c r="F37" s="24">
        <f>'SAM and Preps'!GO37</f>
        <v>0</v>
      </c>
      <c r="G37" s="24">
        <v>0</v>
      </c>
      <c r="H37" s="25">
        <f>SUM('SAM and Preps'!AF$175:AF$179)</f>
        <v>3260.801567941734</v>
      </c>
      <c r="I37" s="24">
        <f>IFERROR(VLOOKUP($A37,Employment!$A$5:$F$66,3,0),0)</f>
        <v>0</v>
      </c>
      <c r="J37" s="24">
        <f>IFERROR(VLOOKUP($A37,Employment!$A$5:$F$66,4,0),0)</f>
        <v>2.2697851269483444</v>
      </c>
      <c r="K37" s="24">
        <f>IFERROR(VLOOKUP($A37,Employment!$A$5:$F$66,5,0),0)</f>
        <v>5.5713493185770391</v>
      </c>
      <c r="L37" s="24">
        <f>IFERROR(VLOOKUP($A37,Employment!$A$5:$F$66,6,0),0)</f>
        <v>10.952386078016385</v>
      </c>
      <c r="M37" s="24">
        <f t="shared" si="0"/>
        <v>18.793520523541769</v>
      </c>
      <c r="N37" s="25">
        <v>9581.4940664632486</v>
      </c>
      <c r="O37" s="26">
        <v>0</v>
      </c>
      <c r="P37" s="27">
        <v>0</v>
      </c>
      <c r="Q37" s="28">
        <f ca="1"/>
        <v>-1804.5396421884946</v>
      </c>
      <c r="R37" s="28">
        <v>0</v>
      </c>
      <c r="S37" s="28"/>
      <c r="T37" s="35" t="e">
        <f ca="1"/>
        <v>#DIV/0!</v>
      </c>
      <c r="U37" s="30">
        <f ca="1"/>
        <v>-18.833593484179779</v>
      </c>
      <c r="V37" s="31">
        <v>0</v>
      </c>
      <c r="W37" s="32">
        <f ca="1"/>
        <v>-18.833593484179779</v>
      </c>
      <c r="X37" s="28">
        <f ca="1"/>
        <v>-1586.1353236939358</v>
      </c>
      <c r="Y37" s="28">
        <f t="shared" ca="1" si="32"/>
        <v>-218.40431849455877</v>
      </c>
      <c r="Z37" s="33">
        <f t="shared" ca="1" si="11"/>
        <v>42</v>
      </c>
      <c r="AA37" s="33">
        <f t="shared" ca="1" si="12"/>
        <v>59</v>
      </c>
      <c r="AB37" s="33">
        <f t="shared" ca="1" si="1"/>
        <v>55</v>
      </c>
      <c r="AC37" s="21">
        <v>30</v>
      </c>
      <c r="AD37" s="6" t="str">
        <f t="shared" ca="1" si="13"/>
        <v>aofin</v>
      </c>
      <c r="AE37" s="6">
        <f t="shared" ca="1" si="14"/>
        <v>-3887.4014726950509</v>
      </c>
      <c r="AF37" s="6" t="str">
        <f t="shared" ca="1" si="2"/>
        <v>aheal</v>
      </c>
      <c r="AG37" s="6">
        <f t="shared" ca="1" si="3"/>
        <v>-7746.9514990686939</v>
      </c>
      <c r="AH37" s="6" t="str">
        <f t="shared" ca="1" si="4"/>
        <v>anmmi</v>
      </c>
      <c r="AI37" s="6">
        <f t="shared" ca="1" si="5"/>
        <v>-14990.229923039022</v>
      </c>
      <c r="AJ37" s="17"/>
      <c r="AK37" s="6">
        <v>3260.8015679417335</v>
      </c>
      <c r="AL37" s="6">
        <f ca="1"/>
        <v>-539.79812695099724</v>
      </c>
      <c r="AM37" s="6">
        <f t="shared" ca="1" si="15"/>
        <v>-74.327984680909253</v>
      </c>
      <c r="AN37" s="6">
        <f ca="1"/>
        <v>-614.1261116319065</v>
      </c>
      <c r="AO37" s="33">
        <f t="shared" ca="1" si="16"/>
        <v>53</v>
      </c>
      <c r="AP37" s="34">
        <f ca="1"/>
        <v>0</v>
      </c>
      <c r="AQ37" s="34">
        <f ca="1"/>
        <v>-0.10687052594345629</v>
      </c>
      <c r="AR37" s="34">
        <f ca="1"/>
        <v>-0.51414978829976565</v>
      </c>
      <c r="AS37" s="34">
        <f ca="1"/>
        <v>-0.96948209925320827</v>
      </c>
      <c r="AT37" s="34">
        <f t="shared" ca="1" si="17"/>
        <v>-1.5905024134964303</v>
      </c>
      <c r="AU37" s="33">
        <f t="shared" ca="1" si="18"/>
        <v>56</v>
      </c>
      <c r="AV37" s="21">
        <v>30</v>
      </c>
      <c r="AW37" s="6" t="str">
        <f t="shared" ca="1" si="6"/>
        <v>awood</v>
      </c>
      <c r="AX37" s="6">
        <f t="shared" ca="1" si="19"/>
        <v>-4763.6865734347593</v>
      </c>
      <c r="AY37" s="6" t="str">
        <f t="shared" ca="1" si="7"/>
        <v>awood</v>
      </c>
      <c r="AZ37" s="6">
        <f t="shared" ca="1" si="20"/>
        <v>-9.4272058678597688</v>
      </c>
      <c r="BA37" s="197"/>
      <c r="BB37" s="36">
        <f t="shared" si="21"/>
        <v>9.1764592413263887E-2</v>
      </c>
      <c r="BC37" s="36">
        <f ca="1"/>
        <v>-18.833593484179783</v>
      </c>
      <c r="BD37" s="33">
        <f t="shared" ca="1" si="22"/>
        <v>40</v>
      </c>
      <c r="BE37" s="203">
        <f ca="1"/>
        <v>-1.7282570297528603E-2</v>
      </c>
      <c r="BF37" s="33">
        <f t="shared" ca="1" si="23"/>
        <v>53</v>
      </c>
      <c r="BG37" s="36">
        <f t="shared" si="24"/>
        <v>0.1240742095698275</v>
      </c>
      <c r="BH37" s="42">
        <f ca="1"/>
        <v>-8.4630360315092741</v>
      </c>
      <c r="BI37" s="33">
        <f t="shared" ca="1" si="25"/>
        <v>52</v>
      </c>
      <c r="BJ37" s="203">
        <f ca="1"/>
        <v>-1.0500445061704828E-2</v>
      </c>
      <c r="BK37" s="33">
        <f t="shared" ca="1" si="26"/>
        <v>56</v>
      </c>
      <c r="BL37" s="204">
        <v>30</v>
      </c>
      <c r="BM37" s="6" t="str">
        <f t="shared" ca="1" si="8"/>
        <v>awood</v>
      </c>
      <c r="BN37" s="42">
        <f t="shared" ca="1" si="9"/>
        <v>-0.13405837420266764</v>
      </c>
      <c r="BO37" s="6" t="str">
        <f t="shared" ca="1" si="27"/>
        <v>awood</v>
      </c>
      <c r="BP37" s="42">
        <f t="shared" ca="1" si="28"/>
        <v>-6.2238105683368114E-2</v>
      </c>
      <c r="BQ37" s="205">
        <v>30</v>
      </c>
      <c r="BR37" s="6" t="str">
        <f t="shared" ca="1" si="29"/>
        <v>awood</v>
      </c>
      <c r="BS37" s="6" t="str">
        <f ca="1">VLOOKUP(BR37,Notes!$A$12:$B$206,2,0)</f>
        <v>Sawmilling, planing of wood, cork, straw</v>
      </c>
      <c r="BT37" s="42">
        <f t="shared" ca="1" si="30"/>
        <v>-22.018212163495019</v>
      </c>
      <c r="BU37" s="205">
        <v>30</v>
      </c>
      <c r="BV37" s="6" t="str">
        <f t="shared" ca="1" si="31"/>
        <v>awood</v>
      </c>
      <c r="BW37" s="6" t="str">
        <f ca="1">VLOOKUP(BV37,Notes!$A$12:$B$206,2,0)</f>
        <v>Sawmilling, planing of wood, cork, straw</v>
      </c>
      <c r="BX37" s="42">
        <f t="shared" ca="1" si="10"/>
        <v>-14.18021775926988</v>
      </c>
    </row>
    <row r="38" spans="1:76" hidden="1" outlineLevel="1" x14ac:dyDescent="0.2">
      <c r="A38" s="23" t="s">
        <v>32</v>
      </c>
      <c r="B38" s="23" t="str">
        <f>VLOOKUP(A38,Notes!$A$12:$B$206,2,0)</f>
        <v>Motor vehicles, trailers, parts</v>
      </c>
      <c r="C38" s="24">
        <f>SUM('SAM and Preps'!FS38:GG38)</f>
        <v>0</v>
      </c>
      <c r="D38" s="24">
        <f>'SAM and Preps'!GH38</f>
        <v>0</v>
      </c>
      <c r="E38" s="24">
        <f>'SAM and Preps'!GM38</f>
        <v>0</v>
      </c>
      <c r="F38" s="24">
        <f>'SAM and Preps'!GO38</f>
        <v>0</v>
      </c>
      <c r="G38" s="24">
        <v>0</v>
      </c>
      <c r="H38" s="25">
        <f>SUM('SAM and Preps'!AG$175:AG$179)</f>
        <v>25366.7774838148</v>
      </c>
      <c r="I38" s="24">
        <f>IFERROR(VLOOKUP($A38,Employment!$A$5:$F$66,3,0),0)</f>
        <v>4.2043662366931533</v>
      </c>
      <c r="J38" s="24">
        <f>IFERROR(VLOOKUP($A38,Employment!$A$5:$F$66,4,0),0)</f>
        <v>14.492905522190002</v>
      </c>
      <c r="K38" s="24">
        <f>IFERROR(VLOOKUP($A38,Employment!$A$5:$F$66,5,0),0)</f>
        <v>39.980361315479819</v>
      </c>
      <c r="L38" s="24">
        <f>IFERROR(VLOOKUP($A38,Employment!$A$5:$F$66,6,0),0)</f>
        <v>56.306951100581813</v>
      </c>
      <c r="M38" s="24">
        <f t="shared" si="0"/>
        <v>114.98458417494479</v>
      </c>
      <c r="N38" s="25">
        <v>187515.94255892772</v>
      </c>
      <c r="O38" s="26">
        <v>0</v>
      </c>
      <c r="P38" s="27">
        <v>0</v>
      </c>
      <c r="Q38" s="28">
        <f ca="1"/>
        <v>-58789.411190798506</v>
      </c>
      <c r="R38" s="28">
        <v>0</v>
      </c>
      <c r="S38" s="28"/>
      <c r="T38" s="35" t="e">
        <f ca="1"/>
        <v>#DIV/0!</v>
      </c>
      <c r="U38" s="30">
        <f ca="1"/>
        <v>-31.351686895808161</v>
      </c>
      <c r="V38" s="31">
        <v>0</v>
      </c>
      <c r="W38" s="32">
        <f ca="1"/>
        <v>-31.351686895808161</v>
      </c>
      <c r="X38" s="28">
        <f ca="1"/>
        <v>-44179.770745783157</v>
      </c>
      <c r="Y38" s="28">
        <f t="shared" ca="1" si="32"/>
        <v>-14609.64044501535</v>
      </c>
      <c r="Z38" s="33">
        <f t="shared" ca="1" si="11"/>
        <v>3</v>
      </c>
      <c r="AA38" s="33">
        <f t="shared" ca="1" si="12"/>
        <v>19</v>
      </c>
      <c r="AB38" s="33">
        <f t="shared" ca="1" si="1"/>
        <v>7</v>
      </c>
      <c r="AC38" s="21">
        <v>31</v>
      </c>
      <c r="AD38" s="6" t="str">
        <f t="shared" ca="1" si="13"/>
        <v>awood</v>
      </c>
      <c r="AE38" s="6">
        <f t="shared" ca="1" si="14"/>
        <v>-3341.2349944882203</v>
      </c>
      <c r="AF38" s="6" t="str">
        <f t="shared" ca="1" si="2"/>
        <v>ainsp</v>
      </c>
      <c r="AG38" s="6">
        <f t="shared" ca="1" si="3"/>
        <v>-7356.2257213544581</v>
      </c>
      <c r="AH38" s="6" t="str">
        <f t="shared" ca="1" si="4"/>
        <v>aemch</v>
      </c>
      <c r="AI38" s="6">
        <f t="shared" ca="1" si="5"/>
        <v>-14968.797407013019</v>
      </c>
      <c r="AJ38" s="17"/>
      <c r="AK38" s="6">
        <v>25366.777483814796</v>
      </c>
      <c r="AL38" s="6">
        <f ca="1"/>
        <v>-5976.5500388962791</v>
      </c>
      <c r="AM38" s="6">
        <f t="shared" ca="1" si="15"/>
        <v>-1976.3626133857006</v>
      </c>
      <c r="AN38" s="6">
        <f ca="1"/>
        <v>-7952.9126522819797</v>
      </c>
      <c r="AO38" s="33">
        <f t="shared" ca="1" si="16"/>
        <v>23</v>
      </c>
      <c r="AP38" s="34">
        <f ca="1"/>
        <v>-1.1204187777089436</v>
      </c>
      <c r="AQ38" s="34">
        <f ca="1"/>
        <v>-3.8622048072089554</v>
      </c>
      <c r="AR38" s="34">
        <f ca="1"/>
        <v>-9.9022689825592138</v>
      </c>
      <c r="AS38" s="34">
        <f ca="1"/>
        <v>-12.180693516644849</v>
      </c>
      <c r="AT38" s="34">
        <f t="shared" ca="1" si="17"/>
        <v>-27.065586084121961</v>
      </c>
      <c r="AU38" s="33">
        <f t="shared" ca="1" si="18"/>
        <v>14</v>
      </c>
      <c r="AV38" s="21">
        <v>31</v>
      </c>
      <c r="AW38" s="6" t="str">
        <f t="shared" ca="1" si="6"/>
        <v>abchm</v>
      </c>
      <c r="AX38" s="6">
        <f t="shared" ca="1" si="19"/>
        <v>-4248.2721306351486</v>
      </c>
      <c r="AY38" s="6" t="str">
        <f t="shared" ca="1" si="7"/>
        <v>aelcg</v>
      </c>
      <c r="AZ38" s="6">
        <f t="shared" ca="1" si="20"/>
        <v>-9.0391876843814867</v>
      </c>
      <c r="BA38" s="197"/>
      <c r="BB38" s="36">
        <f t="shared" si="21"/>
        <v>0.71386496483732642</v>
      </c>
      <c r="BC38" s="36">
        <f ca="1"/>
        <v>-31.351686895808168</v>
      </c>
      <c r="BD38" s="33">
        <f t="shared" ca="1" si="22"/>
        <v>11</v>
      </c>
      <c r="BE38" s="203">
        <f ca="1"/>
        <v>-0.22380870863466967</v>
      </c>
      <c r="BF38" s="33">
        <f t="shared" ca="1" si="23"/>
        <v>23</v>
      </c>
      <c r="BG38" s="36">
        <f t="shared" si="24"/>
        <v>0.75912447464808075</v>
      </c>
      <c r="BH38" s="42">
        <f ca="1"/>
        <v>-23.538447591324655</v>
      </c>
      <c r="BI38" s="33">
        <f t="shared" ca="1" si="25"/>
        <v>8</v>
      </c>
      <c r="BJ38" s="203">
        <f ca="1"/>
        <v>-0.17868611661795711</v>
      </c>
      <c r="BK38" s="33">
        <f t="shared" ca="1" si="26"/>
        <v>14</v>
      </c>
      <c r="BL38" s="204">
        <v>31</v>
      </c>
      <c r="BM38" s="6" t="str">
        <f t="shared" ca="1" si="8"/>
        <v>abchm</v>
      </c>
      <c r="BN38" s="42">
        <f t="shared" ca="1" si="9"/>
        <v>-0.11955372088907454</v>
      </c>
      <c r="BO38" s="6" t="str">
        <f t="shared" ca="1" si="27"/>
        <v>aelcg</v>
      </c>
      <c r="BP38" s="42">
        <f t="shared" ca="1" si="28"/>
        <v>-5.967642229076045E-2</v>
      </c>
      <c r="BQ38" s="205">
        <v>31</v>
      </c>
      <c r="BR38" s="6" t="str">
        <f t="shared" ca="1" si="29"/>
        <v>abchm</v>
      </c>
      <c r="BS38" s="6" t="str">
        <f ca="1">VLOOKUP(BR38,Notes!$A$12:$B$206,2,0)</f>
        <v>Nuclear fuel, basic chemicals</v>
      </c>
      <c r="BT38" s="42">
        <f t="shared" ca="1" si="30"/>
        <v>-21.858888913461083</v>
      </c>
      <c r="BU38" s="205">
        <v>31</v>
      </c>
      <c r="BV38" s="6" t="str">
        <f t="shared" ca="1" si="31"/>
        <v>aelcg</v>
      </c>
      <c r="BW38" s="6" t="str">
        <f ca="1">VLOOKUP(BV38,Notes!$A$12:$B$206,2,0)</f>
        <v>Electricity, gas, steam and hot water supply</v>
      </c>
      <c r="BX38" s="42">
        <f t="shared" ca="1" si="10"/>
        <v>-13.635223845610025</v>
      </c>
    </row>
    <row r="39" spans="1:76" hidden="1" outlineLevel="1" x14ac:dyDescent="0.2">
      <c r="A39" s="23" t="s">
        <v>33</v>
      </c>
      <c r="B39" s="23" t="str">
        <f>VLOOKUP(A39,Notes!$A$12:$B$206,2,0)</f>
        <v>Other transport equipment</v>
      </c>
      <c r="C39" s="24">
        <f>SUM('SAM and Preps'!FS39:GG39)</f>
        <v>0</v>
      </c>
      <c r="D39" s="24">
        <f>'SAM and Preps'!GH39</f>
        <v>0</v>
      </c>
      <c r="E39" s="24">
        <f>'SAM and Preps'!GM39</f>
        <v>0</v>
      </c>
      <c r="F39" s="24">
        <f>'SAM and Preps'!GO39</f>
        <v>0</v>
      </c>
      <c r="G39" s="24">
        <v>0</v>
      </c>
      <c r="H39" s="25">
        <f>SUM('SAM and Preps'!AH$175:AH$179)</f>
        <v>5628.1452329343529</v>
      </c>
      <c r="I39" s="24">
        <f>IFERROR(VLOOKUP($A39,Employment!$A$5:$F$66,3,0),0)</f>
        <v>0</v>
      </c>
      <c r="J39" s="24">
        <f>IFERROR(VLOOKUP($A39,Employment!$A$5:$F$66,4,0),0)</f>
        <v>5.6712020291374641</v>
      </c>
      <c r="K39" s="24">
        <f>IFERROR(VLOOKUP($A39,Employment!$A$5:$F$66,5,0),0)</f>
        <v>4.2698929369845384</v>
      </c>
      <c r="L39" s="24">
        <f>IFERROR(VLOOKUP($A39,Employment!$A$5:$F$66,6,0),0)</f>
        <v>6.045180079675271</v>
      </c>
      <c r="M39" s="24">
        <f t="shared" si="0"/>
        <v>15.986275045797273</v>
      </c>
      <c r="N39" s="25">
        <v>18603.957599001631</v>
      </c>
      <c r="O39" s="26">
        <v>0</v>
      </c>
      <c r="P39" s="27">
        <v>0</v>
      </c>
      <c r="Q39" s="28">
        <f ca="1"/>
        <v>-7198.1495257128945</v>
      </c>
      <c r="R39" s="28">
        <v>0</v>
      </c>
      <c r="S39" s="28"/>
      <c r="T39" s="35" t="e">
        <f ca="1"/>
        <v>#DIV/0!</v>
      </c>
      <c r="U39" s="30">
        <f ca="1"/>
        <v>-38.691496083065566</v>
      </c>
      <c r="V39" s="31">
        <v>0</v>
      </c>
      <c r="W39" s="32">
        <f ca="1"/>
        <v>-38.691496083065566</v>
      </c>
      <c r="X39" s="28">
        <f ca="1"/>
        <v>-6435.2291157963564</v>
      </c>
      <c r="Y39" s="28">
        <f t="shared" ca="1" si="32"/>
        <v>-762.92040991653812</v>
      </c>
      <c r="Z39" s="33">
        <f t="shared" ca="1" si="11"/>
        <v>24</v>
      </c>
      <c r="AA39" s="33">
        <f t="shared" ca="1" si="12"/>
        <v>54</v>
      </c>
      <c r="AB39" s="33">
        <f t="shared" ca="1" si="1"/>
        <v>42</v>
      </c>
      <c r="AC39" s="21">
        <v>32</v>
      </c>
      <c r="AD39" s="6" t="str">
        <f t="shared" ca="1" si="13"/>
        <v>afins</v>
      </c>
      <c r="AE39" s="6">
        <f t="shared" ca="1" si="14"/>
        <v>-3103.992093881493</v>
      </c>
      <c r="AF39" s="6" t="str">
        <f t="shared" ca="1" si="2"/>
        <v>aprnt</v>
      </c>
      <c r="AG39" s="6">
        <f t="shared" ca="1" si="3"/>
        <v>-6841.1533300392321</v>
      </c>
      <c r="AH39" s="6" t="str">
        <f t="shared" ca="1" si="4"/>
        <v>ainsp</v>
      </c>
      <c r="AI39" s="6">
        <f t="shared" ca="1" si="5"/>
        <v>-14586.249499335865</v>
      </c>
      <c r="AJ39" s="17"/>
      <c r="AK39" s="6">
        <v>5628.1452329343529</v>
      </c>
      <c r="AL39" s="6">
        <f ca="1"/>
        <v>-1946.811794112735</v>
      </c>
      <c r="AM39" s="6">
        <f t="shared" ca="1" si="15"/>
        <v>-230.80179823730145</v>
      </c>
      <c r="AN39" s="6">
        <f ca="1"/>
        <v>-2177.6135923500365</v>
      </c>
      <c r="AO39" s="33">
        <f t="shared" ca="1" si="16"/>
        <v>41</v>
      </c>
      <c r="AP39" s="34">
        <f ca="1"/>
        <v>0</v>
      </c>
      <c r="AQ39" s="34">
        <f ca="1"/>
        <v>-1.865131974321488</v>
      </c>
      <c r="AR39" s="34">
        <f ca="1"/>
        <v>-1.3051475121869283</v>
      </c>
      <c r="AS39" s="34">
        <f ca="1"/>
        <v>-1.6138897234818539</v>
      </c>
      <c r="AT39" s="34">
        <f t="shared" ca="1" si="17"/>
        <v>-4.7841692099902708</v>
      </c>
      <c r="AU39" s="33">
        <f t="shared" ca="1" si="18"/>
        <v>44</v>
      </c>
      <c r="AV39" s="21">
        <v>32</v>
      </c>
      <c r="AW39" s="6" t="str">
        <f t="shared" ca="1" si="6"/>
        <v>aatrp</v>
      </c>
      <c r="AX39" s="6">
        <f t="shared" ca="1" si="19"/>
        <v>-4199.4242821856533</v>
      </c>
      <c r="AY39" s="6" t="str">
        <f t="shared" ca="1" si="7"/>
        <v>amorg</v>
      </c>
      <c r="AZ39" s="6">
        <f t="shared" ca="1" si="20"/>
        <v>-8.8849587946478916</v>
      </c>
      <c r="BA39" s="197"/>
      <c r="BB39" s="36">
        <f t="shared" si="21"/>
        <v>0.15838573509668519</v>
      </c>
      <c r="BC39" s="36">
        <f ca="1"/>
        <v>-38.691496083065566</v>
      </c>
      <c r="BD39" s="33">
        <f t="shared" ca="1" si="22"/>
        <v>1</v>
      </c>
      <c r="BE39" s="203">
        <f ca="1"/>
        <v>-6.1281810491068553E-2</v>
      </c>
      <c r="BF39" s="33">
        <f t="shared" ca="1" si="23"/>
        <v>41</v>
      </c>
      <c r="BG39" s="36">
        <f t="shared" si="24"/>
        <v>0.10554086648047317</v>
      </c>
      <c r="BH39" s="42">
        <f ca="1"/>
        <v>-29.926728998998485</v>
      </c>
      <c r="BI39" s="33">
        <f t="shared" ca="1" si="25"/>
        <v>3</v>
      </c>
      <c r="BJ39" s="203">
        <f ca="1"/>
        <v>-3.1584929094806036E-2</v>
      </c>
      <c r="BK39" s="33">
        <f t="shared" ca="1" si="26"/>
        <v>44</v>
      </c>
      <c r="BL39" s="204">
        <v>32</v>
      </c>
      <c r="BM39" s="6" t="str">
        <f t="shared" ca="1" si="8"/>
        <v>aatrp</v>
      </c>
      <c r="BN39" s="42">
        <f t="shared" ca="1" si="9"/>
        <v>-0.1181790580002615</v>
      </c>
      <c r="BO39" s="6" t="str">
        <f t="shared" ca="1" si="27"/>
        <v>amorg</v>
      </c>
      <c r="BP39" s="42">
        <f t="shared" ca="1" si="28"/>
        <v>-5.8658208190716918E-2</v>
      </c>
      <c r="BQ39" s="205">
        <v>32</v>
      </c>
      <c r="BR39" s="6" t="str">
        <f t="shared" ca="1" si="29"/>
        <v>aatrp</v>
      </c>
      <c r="BS39" s="6" t="str">
        <f ca="1">VLOOKUP(BR39,Notes!$A$12:$B$206,2,0)</f>
        <v>Air transport</v>
      </c>
      <c r="BT39" s="42">
        <f t="shared" ca="1" si="30"/>
        <v>-21.607207792230273</v>
      </c>
      <c r="BU39" s="205">
        <v>32</v>
      </c>
      <c r="BV39" s="6" t="str">
        <f t="shared" ca="1" si="31"/>
        <v>amorg</v>
      </c>
      <c r="BW39" s="6" t="str">
        <f ca="1">VLOOKUP(BV39,Notes!$A$12:$B$206,2,0)</f>
        <v>Activities of membership organisations</v>
      </c>
      <c r="BX39" s="42">
        <f t="shared" ca="1" si="10"/>
        <v>-13.005184327546532</v>
      </c>
    </row>
    <row r="40" spans="1:76" hidden="1" outlineLevel="1" x14ac:dyDescent="0.2">
      <c r="A40" s="23" t="s">
        <v>34</v>
      </c>
      <c r="B40" s="23" t="str">
        <f>VLOOKUP(A40,Notes!$A$12:$B$206,2,0)</f>
        <v>Furniture</v>
      </c>
      <c r="C40" s="24">
        <f>SUM('SAM and Preps'!FS40:GG40)</f>
        <v>0</v>
      </c>
      <c r="D40" s="24">
        <f>'SAM and Preps'!GH40</f>
        <v>0</v>
      </c>
      <c r="E40" s="24">
        <f>'SAM and Preps'!GM40</f>
        <v>0</v>
      </c>
      <c r="F40" s="24">
        <f>'SAM and Preps'!GO40</f>
        <v>0</v>
      </c>
      <c r="G40" s="24">
        <v>0</v>
      </c>
      <c r="H40" s="25">
        <f>SUM('SAM and Preps'!AI$175:AI$179)</f>
        <v>5033.5644922268402</v>
      </c>
      <c r="I40" s="24">
        <f>IFERROR(VLOOKUP($A40,Employment!$A$5:$F$66,3,0),0)</f>
        <v>6.8253800404976008</v>
      </c>
      <c r="J40" s="24">
        <f>IFERROR(VLOOKUP($A40,Employment!$A$5:$F$66,4,0),0)</f>
        <v>11.905696850512172</v>
      </c>
      <c r="K40" s="24">
        <f>IFERROR(VLOOKUP($A40,Employment!$A$5:$F$66,5,0),0)</f>
        <v>19.699079538594692</v>
      </c>
      <c r="L40" s="24">
        <f>IFERROR(VLOOKUP($A40,Employment!$A$5:$F$66,6,0),0)</f>
        <v>8.0568666026951004</v>
      </c>
      <c r="M40" s="24">
        <f t="shared" si="0"/>
        <v>46.487023032299568</v>
      </c>
      <c r="N40" s="25">
        <v>20697.562656987142</v>
      </c>
      <c r="O40" s="26">
        <v>0</v>
      </c>
      <c r="P40" s="27">
        <v>0</v>
      </c>
      <c r="Q40" s="28">
        <f ca="1"/>
        <v>-6898.8059188602201</v>
      </c>
      <c r="R40" s="28">
        <v>0</v>
      </c>
      <c r="S40" s="28"/>
      <c r="T40" s="35" t="e">
        <f ca="1"/>
        <v>#DIV/0!</v>
      </c>
      <c r="U40" s="30">
        <f ca="1"/>
        <v>-33.331489476280446</v>
      </c>
      <c r="V40" s="31">
        <v>0</v>
      </c>
      <c r="W40" s="32">
        <f ca="1"/>
        <v>-33.331489476280446</v>
      </c>
      <c r="X40" s="28">
        <f ca="1"/>
        <v>-6089.898519991556</v>
      </c>
      <c r="Y40" s="28">
        <f t="shared" ca="1" si="32"/>
        <v>-808.90739886866413</v>
      </c>
      <c r="Z40" s="33">
        <f t="shared" ca="1" si="11"/>
        <v>25</v>
      </c>
      <c r="AA40" s="33">
        <f t="shared" ca="1" si="12"/>
        <v>52</v>
      </c>
      <c r="AB40" s="33">
        <f t="shared" ref="AB40:AB69" ca="1" si="33">RANK(Q40,Q$8:Q$69,1)</f>
        <v>43</v>
      </c>
      <c r="AC40" s="21">
        <v>33</v>
      </c>
      <c r="AD40" s="6" t="str">
        <f t="shared" ca="1" si="13"/>
        <v>atrps</v>
      </c>
      <c r="AE40" s="6">
        <f t="shared" ca="1" si="14"/>
        <v>-2973.198040276</v>
      </c>
      <c r="AF40" s="6" t="str">
        <f t="shared" ref="AF40:AF69" ca="1" si="34">INDEX($A$8:$A$69,MATCH($AC40,$AA$8:$AA$69,0),1)</f>
        <v>aplas</v>
      </c>
      <c r="AG40" s="6">
        <f t="shared" ref="AG40:AG69" ca="1" si="35">INDEX($Y$8:$Y$69,MATCH($AC40,$AA$8:$AA$69,0),1)</f>
        <v>-6835.1944115293109</v>
      </c>
      <c r="AH40" s="6" t="str">
        <f t="shared" ref="AH40:AH69" ca="1" si="36">INDEX($A$8:$A$69,MATCH($AC40,$AB$8:$AB$69,0),1)</f>
        <v>apapr</v>
      </c>
      <c r="AI40" s="6">
        <f t="shared" ref="AI40:AI69" ca="1" si="37">INDEX($Q$8:$Q$69,MATCH($AC40,$AB$8:$AB$69,0),1)</f>
        <v>-14504.260738362136</v>
      </c>
      <c r="AJ40" s="17"/>
      <c r="AK40" s="6">
        <v>5033.5644922268402</v>
      </c>
      <c r="AL40" s="6">
        <f ca="1"/>
        <v>-1481.0389735018414</v>
      </c>
      <c r="AM40" s="6">
        <f t="shared" ca="1" si="15"/>
        <v>-196.72304550653689</v>
      </c>
      <c r="AN40" s="6">
        <f ca="1"/>
        <v>-1677.7620190083783</v>
      </c>
      <c r="AO40" s="33">
        <f t="shared" ca="1" si="16"/>
        <v>46</v>
      </c>
      <c r="AP40" s="34">
        <f ca="1"/>
        <v>-1.6152505892393685</v>
      </c>
      <c r="AQ40" s="34">
        <f ca="1"/>
        <v>-2.8175257258924846</v>
      </c>
      <c r="AR40" s="34">
        <f ca="1"/>
        <v>-2.7577185817989376</v>
      </c>
      <c r="AS40" s="34">
        <f ca="1"/>
        <v>-2.6854736437952709</v>
      </c>
      <c r="AT40" s="34">
        <f t="shared" ca="1" si="17"/>
        <v>-9.8759685407260616</v>
      </c>
      <c r="AU40" s="33">
        <f t="shared" ca="1" si="18"/>
        <v>29</v>
      </c>
      <c r="AV40" s="21">
        <v>33</v>
      </c>
      <c r="AW40" s="6" t="str">
        <f t="shared" ref="AW40:AW69" ca="1" si="38">INDEX($A$8:$A$69,MATCH($AV40,$AO$8:$AO$69,0),1)</f>
        <v>anmmi</v>
      </c>
      <c r="AX40" s="6">
        <f t="shared" ca="1" si="19"/>
        <v>-4013.2737557160995</v>
      </c>
      <c r="AY40" s="6" t="str">
        <f t="shared" ref="AY40:AY69" ca="1" si="39">INDEX($A$8:$A$69,MATCH($AV40,$AU$8:$AU$69,0),1)</f>
        <v>acoal</v>
      </c>
      <c r="AZ40" s="6">
        <f t="shared" ca="1" si="20"/>
        <v>-7.8377606071382546</v>
      </c>
      <c r="BA40" s="197"/>
      <c r="BB40" s="36">
        <f t="shared" si="21"/>
        <v>0.14165320532111791</v>
      </c>
      <c r="BC40" s="36">
        <f ca="1"/>
        <v>-33.331489476280439</v>
      </c>
      <c r="BD40" s="33">
        <f t="shared" ca="1" si="22"/>
        <v>7</v>
      </c>
      <c r="BE40" s="203">
        <f ca="1"/>
        <v>-4.7215123224422346E-2</v>
      </c>
      <c r="BF40" s="33">
        <f t="shared" ca="1" si="23"/>
        <v>46</v>
      </c>
      <c r="BG40" s="36">
        <f t="shared" si="24"/>
        <v>0.30690580994454059</v>
      </c>
      <c r="BH40" s="42">
        <f ca="1"/>
        <v>-21.244570842628825</v>
      </c>
      <c r="BI40" s="33">
        <f t="shared" ca="1" si="25"/>
        <v>12</v>
      </c>
      <c r="BJ40" s="203">
        <f ca="1"/>
        <v>-6.520082221381171E-2</v>
      </c>
      <c r="BK40" s="33">
        <f t="shared" ca="1" si="26"/>
        <v>29</v>
      </c>
      <c r="BL40" s="204">
        <v>33</v>
      </c>
      <c r="BM40" s="6" t="str">
        <f t="shared" ca="1" si="8"/>
        <v>anmmi</v>
      </c>
      <c r="BN40" s="42">
        <f t="shared" ca="1" si="9"/>
        <v>-0.11294046042445885</v>
      </c>
      <c r="BO40" s="6" t="str">
        <f t="shared" ca="1" si="27"/>
        <v>acoal</v>
      </c>
      <c r="BP40" s="42">
        <f t="shared" ca="1" si="28"/>
        <v>-5.1744639909805601E-2</v>
      </c>
      <c r="BQ40" s="205">
        <v>33</v>
      </c>
      <c r="BR40" s="6" t="str">
        <f t="shared" ca="1" si="29"/>
        <v>anmmi</v>
      </c>
      <c r="BS40" s="6" t="str">
        <f ca="1">VLOOKUP(BR40,Notes!$A$12:$B$206,2,0)</f>
        <v>Non-metallic minerals</v>
      </c>
      <c r="BT40" s="42">
        <f t="shared" ca="1" si="30"/>
        <v>-21.538672777142878</v>
      </c>
      <c r="BU40" s="205">
        <v>33</v>
      </c>
      <c r="BV40" s="6" t="str">
        <f t="shared" ca="1" si="31"/>
        <v>acoal</v>
      </c>
      <c r="BW40" s="6" t="str">
        <f ca="1">VLOOKUP(BV40,Notes!$A$12:$B$206,2,0)</f>
        <v>Mining of coal and lignite</v>
      </c>
      <c r="BX40" s="42">
        <f t="shared" ca="1" si="10"/>
        <v>-12.444387806911175</v>
      </c>
    </row>
    <row r="41" spans="1:76" hidden="1" outlineLevel="1" x14ac:dyDescent="0.2">
      <c r="A41" s="23" t="s">
        <v>35</v>
      </c>
      <c r="B41" s="23" t="str">
        <f>VLOOKUP(A41,Notes!$A$12:$B$206,2,0)</f>
        <v>Manufacturing n.e.c, recycling</v>
      </c>
      <c r="C41" s="24">
        <f>SUM('SAM and Preps'!FS41:GG41)</f>
        <v>0</v>
      </c>
      <c r="D41" s="24">
        <f>'SAM and Preps'!GH41</f>
        <v>0</v>
      </c>
      <c r="E41" s="24">
        <f>'SAM and Preps'!GM41</f>
        <v>0</v>
      </c>
      <c r="F41" s="24">
        <f>'SAM and Preps'!GO41</f>
        <v>0</v>
      </c>
      <c r="G41" s="24">
        <v>0</v>
      </c>
      <c r="H41" s="25">
        <f>SUM('SAM and Preps'!AJ$175:AJ$179)</f>
        <v>20228.06235494588</v>
      </c>
      <c r="I41" s="24">
        <f>IFERROR(VLOOKUP($A41,Employment!$A$5:$F$66,3,0),0)</f>
        <v>4.2717871219333317</v>
      </c>
      <c r="J41" s="24">
        <f>IFERROR(VLOOKUP($A41,Employment!$A$5:$F$66,4,0),0)</f>
        <v>5.7694913381520596</v>
      </c>
      <c r="K41" s="24">
        <f>IFERROR(VLOOKUP($A41,Employment!$A$5:$F$66,5,0),0)</f>
        <v>10.520949062007883</v>
      </c>
      <c r="L41" s="24">
        <f>IFERROR(VLOOKUP($A41,Employment!$A$5:$F$66,6,0),0)</f>
        <v>8.6267760181303164</v>
      </c>
      <c r="M41" s="24">
        <f t="shared" si="0"/>
        <v>29.189003540223588</v>
      </c>
      <c r="N41" s="25">
        <v>51473.187532172917</v>
      </c>
      <c r="O41" s="26">
        <v>0</v>
      </c>
      <c r="P41" s="27">
        <v>0</v>
      </c>
      <c r="Q41" s="28">
        <f ca="1"/>
        <v>-13713.554815244195</v>
      </c>
      <c r="R41" s="28">
        <v>0</v>
      </c>
      <c r="S41" s="28"/>
      <c r="T41" s="35" t="e">
        <f ca="1"/>
        <v>#DIV/0!</v>
      </c>
      <c r="U41" s="30">
        <f ca="1"/>
        <v>-26.642132482416493</v>
      </c>
      <c r="V41" s="31">
        <v>0</v>
      </c>
      <c r="W41" s="32">
        <f ca="1"/>
        <v>-26.642132482416493</v>
      </c>
      <c r="X41" s="28">
        <f ca="1"/>
        <v>-7896.0238980889953</v>
      </c>
      <c r="Y41" s="28">
        <f t="shared" ca="1" si="32"/>
        <v>-5817.5309171551999</v>
      </c>
      <c r="Z41" s="33">
        <f t="shared" ca="1" si="11"/>
        <v>19</v>
      </c>
      <c r="AA41" s="33">
        <f t="shared" ref="AA41:AA69" ca="1" si="40">RANK(Y41,Y$8:Y$69,1)</f>
        <v>37</v>
      </c>
      <c r="AB41" s="33">
        <f t="shared" ca="1" si="33"/>
        <v>34</v>
      </c>
      <c r="AC41" s="21">
        <v>34</v>
      </c>
      <c r="AD41" s="6" t="str">
        <f t="shared" ca="1" si="13"/>
        <v>arsea</v>
      </c>
      <c r="AE41" s="6">
        <f t="shared" ca="1" si="14"/>
        <v>-2913.6645159281743</v>
      </c>
      <c r="AF41" s="6" t="str">
        <f t="shared" ca="1" si="34"/>
        <v>awatd</v>
      </c>
      <c r="AG41" s="6">
        <f t="shared" ca="1" si="35"/>
        <v>-6615.4257911083232</v>
      </c>
      <c r="AH41" s="6" t="str">
        <f t="shared" ca="1" si="36"/>
        <v>aomnf</v>
      </c>
      <c r="AI41" s="6">
        <f t="shared" ca="1" si="37"/>
        <v>-13713.554815244195</v>
      </c>
      <c r="AJ41" s="17"/>
      <c r="AK41" s="6">
        <v>20228.06235494588</v>
      </c>
      <c r="AL41" s="6">
        <f ca="1"/>
        <v>-3102.9992783496164</v>
      </c>
      <c r="AM41" s="6">
        <f t="shared" ca="1" si="15"/>
        <v>-2286.1878928808819</v>
      </c>
      <c r="AN41" s="6">
        <f ca="1"/>
        <v>-5389.1871712304983</v>
      </c>
      <c r="AO41" s="33">
        <f t="shared" ca="1" si="16"/>
        <v>29</v>
      </c>
      <c r="AP41" s="34">
        <f ca="1"/>
        <v>-0.33004760347376255</v>
      </c>
      <c r="AQ41" s="34">
        <f ca="1"/>
        <v>-0.44576350250288455</v>
      </c>
      <c r="AR41" s="34">
        <f ca="1"/>
        <v>-2.3825544093815409</v>
      </c>
      <c r="AS41" s="34">
        <f ca="1"/>
        <v>-1.6778006798694773</v>
      </c>
      <c r="AT41" s="34">
        <f t="shared" ca="1" si="17"/>
        <v>-4.8361661952276656</v>
      </c>
      <c r="AU41" s="33">
        <f t="shared" ca="1" si="18"/>
        <v>43</v>
      </c>
      <c r="AV41" s="21">
        <v>34</v>
      </c>
      <c r="AW41" s="6" t="str">
        <f t="shared" ca="1" si="38"/>
        <v>apapr</v>
      </c>
      <c r="AX41" s="6">
        <f t="shared" ca="1" si="19"/>
        <v>-3324.3870390446896</v>
      </c>
      <c r="AY41" s="6" t="str">
        <f t="shared" ca="1" si="39"/>
        <v>aplas</v>
      </c>
      <c r="AZ41" s="6">
        <f t="shared" ca="1" si="20"/>
        <v>-7.7775844091585773</v>
      </c>
      <c r="BA41" s="197"/>
      <c r="BB41" s="36">
        <f t="shared" si="21"/>
        <v>0.56925263884835819</v>
      </c>
      <c r="BC41" s="36">
        <f ca="1"/>
        <v>-26.642132482416489</v>
      </c>
      <c r="BD41" s="33">
        <f t="shared" ca="1" si="22"/>
        <v>20</v>
      </c>
      <c r="BE41" s="203">
        <f ca="1"/>
        <v>-0.15166104220163146</v>
      </c>
      <c r="BF41" s="33">
        <f t="shared" ca="1" si="23"/>
        <v>29</v>
      </c>
      <c r="BG41" s="36">
        <f t="shared" si="24"/>
        <v>0.19270484941060004</v>
      </c>
      <c r="BH41" s="42">
        <f ca="1"/>
        <v>-16.568452528923228</v>
      </c>
      <c r="BI41" s="33">
        <f t="shared" ca="1" si="25"/>
        <v>20</v>
      </c>
      <c r="BJ41" s="203">
        <f ca="1"/>
        <v>-3.1928211495528262E-2</v>
      </c>
      <c r="BK41" s="33">
        <f t="shared" ca="1" si="26"/>
        <v>43</v>
      </c>
      <c r="BL41" s="204">
        <v>34</v>
      </c>
      <c r="BM41" s="6" t="str">
        <f t="shared" ca="1" si="8"/>
        <v>apapr</v>
      </c>
      <c r="BN41" s="42">
        <f t="shared" ca="1" si="9"/>
        <v>-9.3553997477507422E-2</v>
      </c>
      <c r="BO41" s="6" t="str">
        <f t="shared" ca="1" si="27"/>
        <v>aplas</v>
      </c>
      <c r="BP41" s="42">
        <f t="shared" ca="1" si="28"/>
        <v>-5.1347358613313382E-2</v>
      </c>
      <c r="BQ41" s="205">
        <v>34</v>
      </c>
      <c r="BR41" s="6" t="str">
        <f t="shared" ca="1" si="29"/>
        <v>apapr</v>
      </c>
      <c r="BS41" s="6" t="str">
        <f ca="1">VLOOKUP(BR41,Notes!$A$12:$B$206,2,0)</f>
        <v>Paper</v>
      </c>
      <c r="BT41" s="42">
        <f t="shared" ca="1" si="30"/>
        <v>-21.495368110446364</v>
      </c>
      <c r="BU41" s="205">
        <v>34</v>
      </c>
      <c r="BV41" s="6" t="str">
        <f t="shared" ca="1" si="31"/>
        <v>aplas</v>
      </c>
      <c r="BW41" s="6" t="str">
        <f ca="1">VLOOKUP(BV41,Notes!$A$12:$B$206,2,0)</f>
        <v>Plastic</v>
      </c>
      <c r="BX41" s="42">
        <f t="shared" ca="1" si="10"/>
        <v>-12.209275259110493</v>
      </c>
    </row>
    <row r="42" spans="1:76" hidden="1" outlineLevel="1" x14ac:dyDescent="0.2">
      <c r="A42" s="23" t="s">
        <v>36</v>
      </c>
      <c r="B42" s="23" t="str">
        <f>VLOOKUP(A42,Notes!$A$12:$B$206,2,0)</f>
        <v>Electricity, gas, steam and hot water supply</v>
      </c>
      <c r="C42" s="24">
        <f>SUM('SAM and Preps'!FS42:GG42)</f>
        <v>0</v>
      </c>
      <c r="D42" s="24">
        <f>'SAM and Preps'!GH42</f>
        <v>0</v>
      </c>
      <c r="E42" s="24">
        <f>'SAM and Preps'!GM42</f>
        <v>0</v>
      </c>
      <c r="F42" s="24">
        <f>'SAM and Preps'!GO42</f>
        <v>0</v>
      </c>
      <c r="G42" s="24">
        <v>0</v>
      </c>
      <c r="H42" s="25">
        <f>SUM('SAM and Preps'!AK$175:AK$179)</f>
        <v>107582.99406347788</v>
      </c>
      <c r="I42" s="24">
        <f>IFERROR(VLOOKUP($A42,Employment!$A$5:$F$66,3,0),0)</f>
        <v>4.9300351462803036</v>
      </c>
      <c r="J42" s="24">
        <f>IFERROR(VLOOKUP($A42,Employment!$A$5:$F$66,4,0),0)</f>
        <v>5.2284525317934341</v>
      </c>
      <c r="K42" s="24">
        <f>IFERROR(VLOOKUP($A42,Employment!$A$5:$F$66,5,0),0)</f>
        <v>16.256450979767425</v>
      </c>
      <c r="L42" s="24">
        <f>IFERROR(VLOOKUP($A42,Employment!$A$5:$F$66,6,0),0)</f>
        <v>56.942467404513685</v>
      </c>
      <c r="M42" s="24">
        <f t="shared" si="0"/>
        <v>83.357406062354841</v>
      </c>
      <c r="N42" s="25">
        <v>177694.9189887149</v>
      </c>
      <c r="O42" s="26">
        <v>0</v>
      </c>
      <c r="P42" s="27">
        <v>0</v>
      </c>
      <c r="Q42" s="28">
        <f ca="1"/>
        <v>-20789.148699577243</v>
      </c>
      <c r="R42" s="28">
        <v>0</v>
      </c>
      <c r="S42" s="28"/>
      <c r="T42" s="35" t="e">
        <f ca="1"/>
        <v>#DIV/0!</v>
      </c>
      <c r="U42" s="30">
        <f ca="1"/>
        <v>-11.69934898414148</v>
      </c>
      <c r="V42" s="31">
        <v>0</v>
      </c>
      <c r="W42" s="32">
        <f ca="1"/>
        <v>-11.69934898414148</v>
      </c>
      <c r="X42" s="28">
        <f ca="1"/>
        <v>-1112.498423834809</v>
      </c>
      <c r="Y42" s="28">
        <f t="shared" ca="1" si="32"/>
        <v>-19676.650275742435</v>
      </c>
      <c r="Z42" s="33">
        <f t="shared" ca="1" si="11"/>
        <v>45</v>
      </c>
      <c r="AA42" s="33">
        <f t="shared" ca="1" si="40"/>
        <v>14</v>
      </c>
      <c r="AB42" s="33">
        <f t="shared" ca="1" si="33"/>
        <v>22</v>
      </c>
      <c r="AC42" s="21">
        <v>35</v>
      </c>
      <c r="AD42" s="6" t="str">
        <f t="shared" ca="1" si="13"/>
        <v>arubb</v>
      </c>
      <c r="AE42" s="6">
        <f t="shared" ca="1" si="14"/>
        <v>-2883.7551451817208</v>
      </c>
      <c r="AF42" s="6" t="str">
        <f t="shared" ca="1" si="34"/>
        <v>aemch</v>
      </c>
      <c r="AG42" s="6">
        <f t="shared" ca="1" si="35"/>
        <v>-5995.2225588913861</v>
      </c>
      <c r="AH42" s="6" t="str">
        <f t="shared" ca="1" si="36"/>
        <v>awood</v>
      </c>
      <c r="AI42" s="6">
        <f t="shared" ca="1" si="37"/>
        <v>-12494.283021825548</v>
      </c>
      <c r="AJ42" s="17"/>
      <c r="AK42" s="6">
        <v>107582.99406347789</v>
      </c>
      <c r="AL42" s="6">
        <f ca="1"/>
        <v>-673.54717854734952</v>
      </c>
      <c r="AM42" s="6">
        <f t="shared" ca="1" si="15"/>
        <v>-11912.96274452714</v>
      </c>
      <c r="AN42" s="6">
        <f ca="1"/>
        <v>-12586.509923074489</v>
      </c>
      <c r="AO42" s="33">
        <f t="shared" ca="1" si="16"/>
        <v>13</v>
      </c>
      <c r="AP42" s="34">
        <f ca="1"/>
        <v>-0.23071280672166508</v>
      </c>
      <c r="AQ42" s="34">
        <f ca="1"/>
        <v>-0.24467796326587785</v>
      </c>
      <c r="AR42" s="34">
        <f ca="1"/>
        <v>-1.9018989325588782</v>
      </c>
      <c r="AS42" s="34">
        <f ca="1"/>
        <v>-6.6618979818350654</v>
      </c>
      <c r="AT42" s="34">
        <f t="shared" ca="1" si="17"/>
        <v>-9.0391876843814867</v>
      </c>
      <c r="AU42" s="33">
        <f t="shared" ca="1" si="18"/>
        <v>31</v>
      </c>
      <c r="AV42" s="21">
        <v>35</v>
      </c>
      <c r="AW42" s="6" t="str">
        <f t="shared" ca="1" si="38"/>
        <v>awatd</v>
      </c>
      <c r="AX42" s="6">
        <f t="shared" ca="1" si="19"/>
        <v>-3155.005913807744</v>
      </c>
      <c r="AY42" s="6" t="str">
        <f t="shared" ca="1" si="39"/>
        <v>ainsp</v>
      </c>
      <c r="AZ42" s="6">
        <f t="shared" ca="1" si="20"/>
        <v>-7.3106114618852791</v>
      </c>
      <c r="BA42" s="197"/>
      <c r="BB42" s="36">
        <f t="shared" si="21"/>
        <v>3.0275714100153559</v>
      </c>
      <c r="BC42" s="36">
        <f ca="1"/>
        <v>-11.69934898414148</v>
      </c>
      <c r="BD42" s="33">
        <f t="shared" ca="1" si="22"/>
        <v>55</v>
      </c>
      <c r="BE42" s="203">
        <f ca="1"/>
        <v>-0.35420614500178943</v>
      </c>
      <c r="BF42" s="33">
        <f t="shared" ca="1" si="23"/>
        <v>13</v>
      </c>
      <c r="BG42" s="36">
        <f t="shared" si="24"/>
        <v>0.55032287622865805</v>
      </c>
      <c r="BH42" s="42">
        <f ca="1"/>
        <v>-10.843892716167048</v>
      </c>
      <c r="BI42" s="33">
        <f t="shared" ca="1" si="25"/>
        <v>43</v>
      </c>
      <c r="BJ42" s="203">
        <f ca="1"/>
        <v>-5.967642229076045E-2</v>
      </c>
      <c r="BK42" s="33">
        <f t="shared" ca="1" si="26"/>
        <v>31</v>
      </c>
      <c r="BL42" s="204">
        <v>35</v>
      </c>
      <c r="BM42" s="6" t="str">
        <f t="shared" ca="1" si="8"/>
        <v>awatd</v>
      </c>
      <c r="BN42" s="42">
        <f t="shared" ca="1" si="9"/>
        <v>-8.878731983827913E-2</v>
      </c>
      <c r="BO42" s="6" t="str">
        <f t="shared" ca="1" si="27"/>
        <v>ainsp</v>
      </c>
      <c r="BP42" s="42">
        <f t="shared" ca="1" si="28"/>
        <v>-4.8264418445139491E-2</v>
      </c>
      <c r="BQ42" s="205">
        <v>35</v>
      </c>
      <c r="BR42" s="6" t="str">
        <f t="shared" ca="1" si="29"/>
        <v>awatd</v>
      </c>
      <c r="BS42" s="6" t="str">
        <f ca="1">VLOOKUP(BR42,Notes!$A$12:$B$206,2,0)</f>
        <v>Collection, purification and distribution of water</v>
      </c>
      <c r="BT42" s="42">
        <f t="shared" ca="1" si="30"/>
        <v>-20.476691435027622</v>
      </c>
      <c r="BU42" s="205">
        <v>35</v>
      </c>
      <c r="BV42" s="6" t="str">
        <f t="shared" ca="1" si="31"/>
        <v>ainsp</v>
      </c>
      <c r="BW42" s="6" t="str">
        <f ca="1">VLOOKUP(BV42,Notes!$A$12:$B$206,2,0)</f>
        <v>Insurance and pension funding</v>
      </c>
      <c r="BX42" s="42">
        <f t="shared" ca="1" si="10"/>
        <v>-11.797602297811736</v>
      </c>
    </row>
    <row r="43" spans="1:76" hidden="1" outlineLevel="1" x14ac:dyDescent="0.2">
      <c r="A43" s="23" t="s">
        <v>37</v>
      </c>
      <c r="B43" s="23" t="str">
        <f>VLOOKUP(A43,Notes!$A$12:$B$206,2,0)</f>
        <v>Collection, purification and distribution of water</v>
      </c>
      <c r="C43" s="24">
        <f>SUM('SAM and Preps'!FS43:GG43)</f>
        <v>0</v>
      </c>
      <c r="D43" s="24">
        <f>'SAM and Preps'!GH43</f>
        <v>0</v>
      </c>
      <c r="E43" s="24">
        <f>'SAM and Preps'!GM43</f>
        <v>0</v>
      </c>
      <c r="F43" s="24">
        <f>'SAM and Preps'!GO43</f>
        <v>0</v>
      </c>
      <c r="G43" s="24">
        <v>0</v>
      </c>
      <c r="H43" s="25">
        <f>SUM('SAM and Preps'!AL$175:AL$179)</f>
        <v>29379.110323085428</v>
      </c>
      <c r="I43" s="24">
        <f>IFERROR(VLOOKUP($A43,Employment!$A$5:$F$66,3,0),0)</f>
        <v>7.137279511479206</v>
      </c>
      <c r="J43" s="24">
        <f>IFERROR(VLOOKUP($A43,Employment!$A$5:$F$66,4,0),0)</f>
        <v>7.0133888754565819</v>
      </c>
      <c r="K43" s="24">
        <f>IFERROR(VLOOKUP($A43,Employment!$A$5:$F$66,5,0),0)</f>
        <v>8.9357798787984493</v>
      </c>
      <c r="L43" s="24">
        <f>IFERROR(VLOOKUP($A43,Employment!$A$5:$F$66,6,0),0)</f>
        <v>10.556145671910915</v>
      </c>
      <c r="M43" s="24">
        <f t="shared" si="0"/>
        <v>33.642593937645152</v>
      </c>
      <c r="N43" s="25">
        <v>63127.991680792191</v>
      </c>
      <c r="O43" s="26">
        <v>0</v>
      </c>
      <c r="P43" s="27">
        <v>0</v>
      </c>
      <c r="Q43" s="28">
        <f ca="1"/>
        <v>-6779.2790485967471</v>
      </c>
      <c r="R43" s="28">
        <v>0</v>
      </c>
      <c r="S43" s="28"/>
      <c r="T43" s="35" t="e">
        <f ca="1"/>
        <v>#DIV/0!</v>
      </c>
      <c r="U43" s="30">
        <f ca="1"/>
        <v>-10.738943007843956</v>
      </c>
      <c r="V43" s="31">
        <v>0</v>
      </c>
      <c r="W43" s="32">
        <f ca="1"/>
        <v>-10.738943007843956</v>
      </c>
      <c r="X43" s="28">
        <f ca="1"/>
        <v>-163.85325748842379</v>
      </c>
      <c r="Y43" s="28">
        <f t="shared" ca="1" si="32"/>
        <v>-6615.4257911083232</v>
      </c>
      <c r="Z43" s="33">
        <f t="shared" ca="1" si="11"/>
        <v>58</v>
      </c>
      <c r="AA43" s="33">
        <f t="shared" ca="1" si="40"/>
        <v>34</v>
      </c>
      <c r="AB43" s="33">
        <f t="shared" ca="1" si="33"/>
        <v>44</v>
      </c>
      <c r="AC43" s="21">
        <v>36</v>
      </c>
      <c r="AD43" s="6" t="str">
        <f t="shared" ca="1" si="13"/>
        <v>afoot</v>
      </c>
      <c r="AE43" s="6">
        <f t="shared" ca="1" si="14"/>
        <v>-2768.6701776399432</v>
      </c>
      <c r="AF43" s="6" t="str">
        <f t="shared" ca="1" si="34"/>
        <v>amach</v>
      </c>
      <c r="AG43" s="6">
        <f t="shared" ca="1" si="35"/>
        <v>-5953.8443672168942</v>
      </c>
      <c r="AH43" s="6" t="str">
        <f t="shared" ca="1" si="36"/>
        <v>aochm</v>
      </c>
      <c r="AI43" s="6">
        <f t="shared" ca="1" si="37"/>
        <v>-11995.795926634904</v>
      </c>
      <c r="AJ43" s="17"/>
      <c r="AK43" s="6">
        <v>29379.110323085428</v>
      </c>
      <c r="AL43" s="6">
        <f ca="1"/>
        <v>-76.255600730824909</v>
      </c>
      <c r="AM43" s="6">
        <f t="shared" ca="1" si="15"/>
        <v>-3078.7503130769192</v>
      </c>
      <c r="AN43" s="6">
        <f ca="1"/>
        <v>-3155.005913807744</v>
      </c>
      <c r="AO43" s="33">
        <f t="shared" ca="1" si="16"/>
        <v>35</v>
      </c>
      <c r="AP43" s="34">
        <f ca="1"/>
        <v>-0.30658735161931022</v>
      </c>
      <c r="AQ43" s="34">
        <f ca="1"/>
        <v>-0.30126553370150022</v>
      </c>
      <c r="AR43" s="34">
        <f ca="1"/>
        <v>-0.95960830849055312</v>
      </c>
      <c r="AS43" s="34">
        <f ca="1"/>
        <v>-1.1336184675314998</v>
      </c>
      <c r="AT43" s="34">
        <f t="shared" ca="1" si="17"/>
        <v>-2.7010796613428631</v>
      </c>
      <c r="AU43" s="33">
        <f t="shared" ca="1" si="18"/>
        <v>53</v>
      </c>
      <c r="AV43" s="21">
        <v>36</v>
      </c>
      <c r="AW43" s="6" t="str">
        <f t="shared" ca="1" si="38"/>
        <v>anfme</v>
      </c>
      <c r="AX43" s="6">
        <f t="shared" ca="1" si="19"/>
        <v>-2955.2722904159032</v>
      </c>
      <c r="AY43" s="6" t="str">
        <f t="shared" ca="1" si="39"/>
        <v>apapr</v>
      </c>
      <c r="AZ43" s="6">
        <f t="shared" ca="1" si="20"/>
        <v>-7.0134954900891149</v>
      </c>
      <c r="BA43" s="197"/>
      <c r="BB43" s="36">
        <f t="shared" si="21"/>
        <v>0.82677894624663684</v>
      </c>
      <c r="BC43" s="36">
        <f ca="1"/>
        <v>-10.738943007843954</v>
      </c>
      <c r="BD43" s="33">
        <f t="shared" ca="1" si="22"/>
        <v>56</v>
      </c>
      <c r="BE43" s="203">
        <f ca="1"/>
        <v>-8.878731983827913E-2</v>
      </c>
      <c r="BF43" s="33">
        <f t="shared" ca="1" si="23"/>
        <v>35</v>
      </c>
      <c r="BG43" s="36">
        <f t="shared" si="24"/>
        <v>0.22210730796623193</v>
      </c>
      <c r="BH43" s="42">
        <f ca="1"/>
        <v>-8.0287497044644578</v>
      </c>
      <c r="BI43" s="33">
        <f t="shared" ca="1" si="25"/>
        <v>53</v>
      </c>
      <c r="BJ43" s="203">
        <f ca="1"/>
        <v>-1.7832439831932809E-2</v>
      </c>
      <c r="BK43" s="33">
        <f t="shared" ca="1" si="26"/>
        <v>53</v>
      </c>
      <c r="BL43" s="204">
        <v>36</v>
      </c>
      <c r="BM43" s="6" t="str">
        <f t="shared" ca="1" si="8"/>
        <v>anfme</v>
      </c>
      <c r="BN43" s="42">
        <f t="shared" ca="1" si="9"/>
        <v>-8.3166470436717488E-2</v>
      </c>
      <c r="BO43" s="6" t="str">
        <f t="shared" ca="1" si="27"/>
        <v>apapr</v>
      </c>
      <c r="BP43" s="42">
        <f t="shared" ca="1" si="28"/>
        <v>-4.6302868489397991E-2</v>
      </c>
      <c r="BQ43" s="205">
        <v>36</v>
      </c>
      <c r="BR43" s="6" t="str">
        <f t="shared" ca="1" si="29"/>
        <v>anfme</v>
      </c>
      <c r="BS43" s="6" t="str">
        <f ca="1">VLOOKUP(BR43,Notes!$A$12:$B$206,2,0)</f>
        <v>Basic precious and non-ferrous metals</v>
      </c>
      <c r="BT43" s="42">
        <f t="shared" ca="1" si="30"/>
        <v>-20.454790153410869</v>
      </c>
      <c r="BU43" s="205">
        <v>36</v>
      </c>
      <c r="BV43" s="6" t="str">
        <f t="shared" ca="1" si="31"/>
        <v>apapr</v>
      </c>
      <c r="BW43" s="6" t="str">
        <f ca="1">VLOOKUP(BV43,Notes!$A$12:$B$206,2,0)</f>
        <v>Paper</v>
      </c>
      <c r="BX43" s="42">
        <f t="shared" ca="1" si="10"/>
        <v>-11.639477338091627</v>
      </c>
    </row>
    <row r="44" spans="1:76" hidden="1" outlineLevel="1" x14ac:dyDescent="0.2">
      <c r="A44" s="23" t="s">
        <v>38</v>
      </c>
      <c r="B44" s="23" t="str">
        <f>VLOOKUP(A44,Notes!$A$12:$B$206,2,0)</f>
        <v>Construction</v>
      </c>
      <c r="C44" s="24">
        <f>SUM('SAM and Preps'!FS44:GG44)</f>
        <v>0</v>
      </c>
      <c r="D44" s="24">
        <f>'SAM and Preps'!GH44</f>
        <v>0</v>
      </c>
      <c r="E44" s="24">
        <f>'SAM and Preps'!GM44</f>
        <v>0</v>
      </c>
      <c r="F44" s="24">
        <f>'SAM and Preps'!GO44</f>
        <v>0</v>
      </c>
      <c r="G44" s="24">
        <v>0</v>
      </c>
      <c r="H44" s="25">
        <f>SUM('SAM and Preps'!AM$175:AM$179)</f>
        <v>122309.64918933986</v>
      </c>
      <c r="I44" s="24">
        <f>IFERROR(VLOOKUP($A44,Employment!$A$5:$F$66,3,0),0)</f>
        <v>261.49313816107411</v>
      </c>
      <c r="J44" s="24">
        <f>IFERROR(VLOOKUP($A44,Employment!$A$5:$F$66,4,0),0)</f>
        <v>321.91043429327249</v>
      </c>
      <c r="K44" s="24">
        <f>IFERROR(VLOOKUP($A44,Employment!$A$5:$F$66,5,0),0)</f>
        <v>384.08457367891026</v>
      </c>
      <c r="L44" s="24">
        <f>IFERROR(VLOOKUP($A44,Employment!$A$5:$F$66,6,0),0)</f>
        <v>281.51185386674308</v>
      </c>
      <c r="M44" s="24">
        <f t="shared" si="0"/>
        <v>1249</v>
      </c>
      <c r="N44" s="25">
        <v>409535.17147224495</v>
      </c>
      <c r="O44" s="26">
        <v>0</v>
      </c>
      <c r="P44" s="27">
        <v>0</v>
      </c>
      <c r="Q44" s="28">
        <f ca="1"/>
        <v>-138885.7459078145</v>
      </c>
      <c r="R44" s="28">
        <v>0</v>
      </c>
      <c r="S44" s="28"/>
      <c r="T44" s="35" t="e">
        <f ca="1"/>
        <v>#DIV/0!</v>
      </c>
      <c r="U44" s="30">
        <f ca="1"/>
        <v>-33.913020317286005</v>
      </c>
      <c r="V44" s="31">
        <v>0</v>
      </c>
      <c r="W44" s="32">
        <f ca="1"/>
        <v>-33.913020317286005</v>
      </c>
      <c r="X44" s="28">
        <f ca="1"/>
        <v>-115891.21759433852</v>
      </c>
      <c r="Y44" s="28">
        <f t="shared" ca="1" si="32"/>
        <v>-22994.528313475981</v>
      </c>
      <c r="Z44" s="33">
        <f t="shared" ca="1" si="11"/>
        <v>1</v>
      </c>
      <c r="AA44" s="33">
        <f t="shared" ca="1" si="40"/>
        <v>10</v>
      </c>
      <c r="AB44" s="33">
        <f t="shared" ca="1" si="33"/>
        <v>1</v>
      </c>
      <c r="AC44" s="21">
        <v>37</v>
      </c>
      <c r="AD44" s="6" t="str">
        <f t="shared" ca="1" si="13"/>
        <v>apapr</v>
      </c>
      <c r="AE44" s="6">
        <f t="shared" ca="1" si="14"/>
        <v>-2506.4895408604521</v>
      </c>
      <c r="AF44" s="6" t="str">
        <f t="shared" ca="1" si="34"/>
        <v>aomnf</v>
      </c>
      <c r="AG44" s="6">
        <f t="shared" ca="1" si="35"/>
        <v>-5817.5309171551999</v>
      </c>
      <c r="AH44" s="6" t="str">
        <f t="shared" ca="1" si="36"/>
        <v>aatrp</v>
      </c>
      <c r="AI44" s="6">
        <f t="shared" ca="1" si="37"/>
        <v>-11670.237895671398</v>
      </c>
      <c r="AJ44" s="17"/>
      <c r="AK44" s="6">
        <v>122309.64918933986</v>
      </c>
      <c r="AL44" s="6">
        <f ca="1"/>
        <v>-34611.469674588472</v>
      </c>
      <c r="AM44" s="6">
        <f t="shared" ca="1" si="15"/>
        <v>-6867.426504993593</v>
      </c>
      <c r="AN44" s="6">
        <f ca="1"/>
        <v>-41478.896179582065</v>
      </c>
      <c r="AO44" s="33">
        <f t="shared" ca="1" si="16"/>
        <v>3</v>
      </c>
      <c r="AP44" s="34">
        <f ca="1"/>
        <v>-87.793418862145074</v>
      </c>
      <c r="AQ44" s="34">
        <f ca="1"/>
        <v>-108.0778554754877</v>
      </c>
      <c r="AR44" s="34">
        <f ca="1"/>
        <v>-130.25467950729015</v>
      </c>
      <c r="AS44" s="34">
        <f ca="1"/>
        <v>-95.469172197397071</v>
      </c>
      <c r="AT44" s="34">
        <f t="shared" ca="1" si="17"/>
        <v>-421.59512604232003</v>
      </c>
      <c r="AU44" s="33">
        <f t="shared" ca="1" si="18"/>
        <v>1</v>
      </c>
      <c r="AV44" s="21">
        <v>37</v>
      </c>
      <c r="AW44" s="6" t="str">
        <f t="shared" ca="1" si="38"/>
        <v>arecr</v>
      </c>
      <c r="AX44" s="6">
        <f t="shared" ca="1" si="19"/>
        <v>-2894.9593302900494</v>
      </c>
      <c r="AY44" s="6" t="str">
        <f t="shared" ca="1" si="39"/>
        <v>apost</v>
      </c>
      <c r="AZ44" s="6">
        <f t="shared" ca="1" si="20"/>
        <v>-6.7123286783495786</v>
      </c>
      <c r="BA44" s="197"/>
      <c r="BB44" s="36">
        <f t="shared" si="21"/>
        <v>3.4420049402618593</v>
      </c>
      <c r="BC44" s="36">
        <f ca="1"/>
        <v>-33.913020317286005</v>
      </c>
      <c r="BD44" s="33">
        <f t="shared" ca="1" si="22"/>
        <v>4</v>
      </c>
      <c r="BE44" s="203">
        <f ca="1"/>
        <v>-1.1672878347129925</v>
      </c>
      <c r="BF44" s="33">
        <f t="shared" ca="1" si="23"/>
        <v>3</v>
      </c>
      <c r="BG44" s="36">
        <f t="shared" si="24"/>
        <v>8.2458572654651086</v>
      </c>
      <c r="BH44" s="42">
        <f ca="1"/>
        <v>-33.754613774405129</v>
      </c>
      <c r="BI44" s="33">
        <f t="shared" ca="1" si="25"/>
        <v>1</v>
      </c>
      <c r="BJ44" s="203">
        <f ca="1"/>
        <v>-2.7833572723464717</v>
      </c>
      <c r="BK44" s="33">
        <f t="shared" ca="1" si="26"/>
        <v>1</v>
      </c>
      <c r="BL44" s="204">
        <v>37</v>
      </c>
      <c r="BM44" s="6" t="str">
        <f t="shared" ca="1" si="8"/>
        <v>arecr</v>
      </c>
      <c r="BN44" s="42">
        <f t="shared" ca="1" si="9"/>
        <v>-8.1469159487900705E-2</v>
      </c>
      <c r="BO44" s="6" t="str">
        <f t="shared" ca="1" si="27"/>
        <v>apost</v>
      </c>
      <c r="BP44" s="42">
        <f t="shared" ca="1" si="28"/>
        <v>-4.4314575020463313E-2</v>
      </c>
      <c r="BQ44" s="205">
        <v>37</v>
      </c>
      <c r="BR44" s="6" t="str">
        <f t="shared" ca="1" si="29"/>
        <v>arecr</v>
      </c>
      <c r="BS44" s="6" t="str">
        <f ca="1">VLOOKUP(BR44,Notes!$A$12:$B$206,2,0)</f>
        <v>Recreational, cultural and sporting activities</v>
      </c>
      <c r="BT44" s="42">
        <f t="shared" ca="1" si="30"/>
        <v>-19.388121786624758</v>
      </c>
      <c r="BU44" s="205">
        <v>37</v>
      </c>
      <c r="BV44" s="6" t="str">
        <f t="shared" ca="1" si="31"/>
        <v>apost</v>
      </c>
      <c r="BW44" s="6" t="str">
        <f ca="1">VLOOKUP(BV44,Notes!$A$12:$B$206,2,0)</f>
        <v>Post and telecommunication</v>
      </c>
      <c r="BX44" s="42">
        <f t="shared" ca="1" si="10"/>
        <v>-11.369157851815368</v>
      </c>
    </row>
    <row r="45" spans="1:76" hidden="1" outlineLevel="1" x14ac:dyDescent="0.2">
      <c r="A45" s="23" t="s">
        <v>265</v>
      </c>
      <c r="B45" s="23" t="str">
        <f>VLOOKUP(A45,Notes!$A$12:$B$206,2,0)</f>
        <v>Wholesale trade, commission trade</v>
      </c>
      <c r="C45" s="24">
        <f>SUM('SAM and Preps'!FS45:GG45)</f>
        <v>0</v>
      </c>
      <c r="D45" s="24">
        <f>'SAM and Preps'!GH45</f>
        <v>0</v>
      </c>
      <c r="E45" s="24">
        <f>'SAM and Preps'!GM45</f>
        <v>0</v>
      </c>
      <c r="F45" s="24">
        <f>'SAM and Preps'!GO45</f>
        <v>0</v>
      </c>
      <c r="G45" s="24">
        <v>0</v>
      </c>
      <c r="H45" s="25">
        <f>SUM('SAM and Preps'!AN$175:AN$179)</f>
        <v>174356.36692392637</v>
      </c>
      <c r="I45" s="24">
        <f>IFERROR(VLOOKUP($A45,Employment!$A$5:$F$66,3,0),0)</f>
        <v>20.439445983042759</v>
      </c>
      <c r="J45" s="24">
        <f>IFERROR(VLOOKUP($A45,Employment!$A$5:$F$66,4,0),0)</f>
        <v>30.629175003781022</v>
      </c>
      <c r="K45" s="24">
        <f>IFERROR(VLOOKUP($A45,Employment!$A$5:$F$66,5,0),0)</f>
        <v>64.204181836125059</v>
      </c>
      <c r="L45" s="24">
        <f>IFERROR(VLOOKUP($A45,Employment!$A$5:$F$66,6,0),0)</f>
        <v>78.138370131050195</v>
      </c>
      <c r="M45" s="24">
        <f t="shared" si="0"/>
        <v>193.41117295399903</v>
      </c>
      <c r="N45" s="25">
        <v>339975.7668392809</v>
      </c>
      <c r="O45" s="26">
        <v>0</v>
      </c>
      <c r="P45" s="27">
        <v>0</v>
      </c>
      <c r="Q45" s="28">
        <f ca="1"/>
        <v>-79508.162120979207</v>
      </c>
      <c r="R45" s="28">
        <f>-90%*N45</f>
        <v>-305978.19015535282</v>
      </c>
      <c r="S45" s="28"/>
      <c r="T45" s="35" t="e">
        <f ca="1"/>
        <v>#DIV/0!</v>
      </c>
      <c r="U45" s="30">
        <f ca="1"/>
        <v>-23.38642040877156</v>
      </c>
      <c r="V45" s="31">
        <v>0</v>
      </c>
      <c r="W45" s="32">
        <f ca="1"/>
        <v>-23.38642040877156</v>
      </c>
      <c r="X45" s="28">
        <f ca="1"/>
        <v>-459.4085017080555</v>
      </c>
      <c r="Y45" s="28">
        <f t="shared" ca="1" si="32"/>
        <v>-79048.753619271156</v>
      </c>
      <c r="Z45" s="33">
        <f t="shared" ca="1" si="11"/>
        <v>52</v>
      </c>
      <c r="AA45" s="33">
        <f t="shared" ca="1" si="40"/>
        <v>1</v>
      </c>
      <c r="AB45" s="33">
        <f t="shared" ca="1" si="33"/>
        <v>4</v>
      </c>
      <c r="AC45" s="21">
        <v>38</v>
      </c>
      <c r="AD45" s="6" t="str">
        <f t="shared" ca="1" si="13"/>
        <v>aweav</v>
      </c>
      <c r="AE45" s="6">
        <f t="shared" ca="1" si="14"/>
        <v>-2499.0194142954974</v>
      </c>
      <c r="AF45" s="6" t="str">
        <f t="shared" ca="1" si="34"/>
        <v>aweav</v>
      </c>
      <c r="AG45" s="6">
        <f t="shared" ca="1" si="35"/>
        <v>-5762.5446622057334</v>
      </c>
      <c r="AH45" s="6" t="str">
        <f t="shared" ca="1" si="36"/>
        <v>arecr</v>
      </c>
      <c r="AI45" s="6">
        <f t="shared" ca="1" si="37"/>
        <v>-11497.952440063882</v>
      </c>
      <c r="AJ45" s="17"/>
      <c r="AK45" s="6">
        <v>174356.36692392637</v>
      </c>
      <c r="AL45" s="6">
        <f ca="1"/>
        <v>-235.60737295034201</v>
      </c>
      <c r="AM45" s="6">
        <f t="shared" ca="1" si="15"/>
        <v>-40540.105605339399</v>
      </c>
      <c r="AN45" s="6">
        <f ca="1"/>
        <v>-40775.712978289739</v>
      </c>
      <c r="AO45" s="33">
        <f t="shared" ca="1" si="16"/>
        <v>4</v>
      </c>
      <c r="AP45" s="34">
        <f ca="1"/>
        <v>-1.7208197160545342</v>
      </c>
      <c r="AQ45" s="34">
        <f ca="1"/>
        <v>-2.5787043482841367</v>
      </c>
      <c r="AR45" s="34">
        <f ca="1"/>
        <v>-7.957981738630429</v>
      </c>
      <c r="AS45" s="34">
        <f ca="1"/>
        <v>-9.6850969018869737</v>
      </c>
      <c r="AT45" s="34">
        <f t="shared" ca="1" si="17"/>
        <v>-21.942602704856071</v>
      </c>
      <c r="AU45" s="33">
        <f t="shared" ca="1" si="18"/>
        <v>17</v>
      </c>
      <c r="AV45" s="21">
        <v>38</v>
      </c>
      <c r="AW45" s="6" t="str">
        <f t="shared" ca="1" si="38"/>
        <v>aplas</v>
      </c>
      <c r="AX45" s="6">
        <f t="shared" ca="1" si="19"/>
        <v>-2831.5561779888585</v>
      </c>
      <c r="AY45" s="6" t="str">
        <f t="shared" ca="1" si="39"/>
        <v>apetr</v>
      </c>
      <c r="AZ45" s="6">
        <f t="shared" ca="1" si="20"/>
        <v>-6.3744019777537231</v>
      </c>
      <c r="BA45" s="197"/>
      <c r="BB45" s="36">
        <f t="shared" si="21"/>
        <v>4.9066895399988608</v>
      </c>
      <c r="BC45" s="36">
        <f ca="1"/>
        <v>-23.386420408771556</v>
      </c>
      <c r="BD45" s="33">
        <f t="shared" ca="1" si="22"/>
        <v>27</v>
      </c>
      <c r="BE45" s="203">
        <f ca="1"/>
        <v>-1.1474990439773527</v>
      </c>
      <c r="BF45" s="33">
        <f t="shared" ca="1" si="23"/>
        <v>4</v>
      </c>
      <c r="BG45" s="36">
        <f t="shared" si="24"/>
        <v>1.276894255984677</v>
      </c>
      <c r="BH45" s="42">
        <f ca="1"/>
        <v>-11.345054357368955</v>
      </c>
      <c r="BI45" s="33">
        <f t="shared" ca="1" si="25"/>
        <v>39</v>
      </c>
      <c r="BJ45" s="203">
        <f ca="1"/>
        <v>-0.1448643474275835</v>
      </c>
      <c r="BK45" s="33">
        <f t="shared" ca="1" si="26"/>
        <v>17</v>
      </c>
      <c r="BL45" s="204">
        <v>38</v>
      </c>
      <c r="BM45" s="6" t="str">
        <f t="shared" ca="1" si="8"/>
        <v>aplas</v>
      </c>
      <c r="BN45" s="42">
        <f t="shared" ca="1" si="9"/>
        <v>-7.9684885189876681E-2</v>
      </c>
      <c r="BO45" s="6" t="str">
        <f t="shared" ca="1" si="27"/>
        <v>apetr</v>
      </c>
      <c r="BP45" s="42">
        <f t="shared" ca="1" si="28"/>
        <v>-4.2083593964175894E-2</v>
      </c>
      <c r="BQ45" s="205">
        <v>38</v>
      </c>
      <c r="BR45" s="6" t="str">
        <f t="shared" ca="1" si="29"/>
        <v>aplas</v>
      </c>
      <c r="BS45" s="6" t="str">
        <f ca="1">VLOOKUP(BR45,Notes!$A$12:$B$206,2,0)</f>
        <v>Plastic</v>
      </c>
      <c r="BT45" s="42">
        <f t="shared" ca="1" si="30"/>
        <v>-19.342657956127365</v>
      </c>
      <c r="BU45" s="205">
        <v>38</v>
      </c>
      <c r="BV45" s="6" t="str">
        <f t="shared" ca="1" si="31"/>
        <v>apetr</v>
      </c>
      <c r="BW45" s="6" t="str">
        <f ca="1">VLOOKUP(BV45,Notes!$A$12:$B$206,2,0)</f>
        <v>Coke oven, petroleum refineries</v>
      </c>
      <c r="BX45" s="42">
        <f t="shared" ca="1" si="10"/>
        <v>-11.36370248748131</v>
      </c>
    </row>
    <row r="46" spans="1:76" hidden="1" outlineLevel="1" x14ac:dyDescent="0.2">
      <c r="A46" s="23" t="s">
        <v>266</v>
      </c>
      <c r="B46" s="23" t="str">
        <f>VLOOKUP(A46,Notes!$A$12:$B$206,2,0)</f>
        <v>Retail trade</v>
      </c>
      <c r="C46" s="24">
        <f>SUM('SAM and Preps'!FS46:GG46)</f>
        <v>0</v>
      </c>
      <c r="D46" s="24">
        <f>'SAM and Preps'!GH46</f>
        <v>0</v>
      </c>
      <c r="E46" s="24">
        <f>'SAM and Preps'!GM46</f>
        <v>0</v>
      </c>
      <c r="F46" s="24">
        <f>'SAM and Preps'!GO46</f>
        <v>0</v>
      </c>
      <c r="G46" s="24">
        <v>0</v>
      </c>
      <c r="H46" s="25">
        <f>SUM('SAM and Preps'!AO$175:AO$179)</f>
        <v>141810.71158727509</v>
      </c>
      <c r="I46" s="24">
        <f>IFERROR(VLOOKUP($A46,Employment!$A$5:$F$66,3,0),0)</f>
        <v>314.53334817676284</v>
      </c>
      <c r="J46" s="24">
        <f>IFERROR(VLOOKUP($A46,Employment!$A$5:$F$66,4,0),0)</f>
        <v>489.64547147733276</v>
      </c>
      <c r="K46" s="24">
        <f>IFERROR(VLOOKUP($A46,Employment!$A$5:$F$66,5,0),0)</f>
        <v>864.65360126004271</v>
      </c>
      <c r="L46" s="24">
        <f>IFERROR(VLOOKUP($A46,Employment!$A$5:$F$66,6,0),0)</f>
        <v>697.6702936301275</v>
      </c>
      <c r="M46" s="24">
        <f t="shared" si="0"/>
        <v>2366.5027145442659</v>
      </c>
      <c r="N46" s="25">
        <v>272731.14956421324</v>
      </c>
      <c r="O46" s="26">
        <v>0</v>
      </c>
      <c r="P46" s="27">
        <v>0</v>
      </c>
      <c r="Q46" s="28">
        <f ca="1"/>
        <v>-63757.171093557627</v>
      </c>
      <c r="R46" s="28">
        <v>0</v>
      </c>
      <c r="S46" s="28"/>
      <c r="T46" s="35" t="e">
        <f ca="1"/>
        <v>#DIV/0!</v>
      </c>
      <c r="U46" s="30">
        <f ca="1"/>
        <v>-23.377297091085044</v>
      </c>
      <c r="V46" s="31">
        <v>0</v>
      </c>
      <c r="W46" s="32">
        <f ca="1"/>
        <v>-23.377297091085044</v>
      </c>
      <c r="X46" s="28">
        <f ca="1"/>
        <v>-257.57853299929741</v>
      </c>
      <c r="Y46" s="28">
        <f t="shared" ca="1" si="32"/>
        <v>-63499.592560558332</v>
      </c>
      <c r="Z46" s="33">
        <f t="shared" ca="1" si="11"/>
        <v>57</v>
      </c>
      <c r="AA46" s="33">
        <f t="shared" ca="1" si="40"/>
        <v>2</v>
      </c>
      <c r="AB46" s="33">
        <f t="shared" ca="1" si="33"/>
        <v>5</v>
      </c>
      <c r="AC46" s="21">
        <v>39</v>
      </c>
      <c r="AD46" s="6" t="str">
        <f t="shared" ca="1" si="13"/>
        <v>amtvs</v>
      </c>
      <c r="AE46" s="6">
        <f t="shared" ca="1" si="14"/>
        <v>-2244.6297154911717</v>
      </c>
      <c r="AF46" s="6" t="str">
        <f t="shared" ca="1" si="34"/>
        <v>arent</v>
      </c>
      <c r="AG46" s="6">
        <f t="shared" ca="1" si="35"/>
        <v>-4723.9655700484636</v>
      </c>
      <c r="AH46" s="6" t="str">
        <f t="shared" ca="1" si="36"/>
        <v>aweav</v>
      </c>
      <c r="AI46" s="6">
        <f t="shared" ca="1" si="37"/>
        <v>-8261.5640765012304</v>
      </c>
      <c r="AJ46" s="17"/>
      <c r="AK46" s="6">
        <v>141810.71158727509</v>
      </c>
      <c r="AL46" s="6">
        <f ca="1"/>
        <v>-133.93187801467681</v>
      </c>
      <c r="AM46" s="6">
        <f t="shared" ca="1" si="15"/>
        <v>-33017.579476724386</v>
      </c>
      <c r="AN46" s="6">
        <f ca="1"/>
        <v>-33151.511354739065</v>
      </c>
      <c r="AO46" s="33">
        <f t="shared" ca="1" si="16"/>
        <v>5</v>
      </c>
      <c r="AP46" s="34">
        <f ca="1"/>
        <v>-26.470582291374761</v>
      </c>
      <c r="AQ46" s="34">
        <f ca="1"/>
        <v>-41.207715561708056</v>
      </c>
      <c r="AR46" s="34">
        <f ca="1"/>
        <v>-107.13029982292281</v>
      </c>
      <c r="AS46" s="34">
        <f ca="1"/>
        <v>-86.441122346824969</v>
      </c>
      <c r="AT46" s="34">
        <f t="shared" ca="1" si="17"/>
        <v>-261.24972002283062</v>
      </c>
      <c r="AU46" s="33">
        <f t="shared" ca="1" si="18"/>
        <v>2</v>
      </c>
      <c r="AV46" s="21">
        <v>39</v>
      </c>
      <c r="AW46" s="6" t="str">
        <f t="shared" ca="1" si="38"/>
        <v>aochm</v>
      </c>
      <c r="AX46" s="6">
        <f t="shared" ca="1" si="19"/>
        <v>-2627.667981133076</v>
      </c>
      <c r="AY46" s="6" t="str">
        <f t="shared" ca="1" si="39"/>
        <v>afore</v>
      </c>
      <c r="AZ46" s="6">
        <f t="shared" ca="1" si="20"/>
        <v>-6.2978659726721604</v>
      </c>
      <c r="BA46" s="197"/>
      <c r="BB46" s="36">
        <f t="shared" si="21"/>
        <v>3.9907985437014322</v>
      </c>
      <c r="BC46" s="36">
        <f ca="1"/>
        <v>-23.377297091085047</v>
      </c>
      <c r="BD46" s="33">
        <f t="shared" ca="1" si="22"/>
        <v>28</v>
      </c>
      <c r="BE46" s="203">
        <f ca="1"/>
        <v>-0.93294083186777943</v>
      </c>
      <c r="BF46" s="33">
        <f t="shared" ca="1" si="23"/>
        <v>5</v>
      </c>
      <c r="BG46" s="36">
        <f t="shared" si="24"/>
        <v>15.623573740966965</v>
      </c>
      <c r="BH46" s="42">
        <f ca="1"/>
        <v>-11.039485330704187</v>
      </c>
      <c r="BI46" s="33">
        <f t="shared" ca="1" si="25"/>
        <v>41</v>
      </c>
      <c r="BJ46" s="203">
        <f ca="1"/>
        <v>-1.7247621312657995</v>
      </c>
      <c r="BK46" s="33">
        <f t="shared" ca="1" si="26"/>
        <v>2</v>
      </c>
      <c r="BL46" s="204">
        <v>39</v>
      </c>
      <c r="BM46" s="6" t="str">
        <f t="shared" ca="1" si="8"/>
        <v>aochm</v>
      </c>
      <c r="BN46" s="42">
        <f t="shared" ca="1" si="9"/>
        <v>-7.3947118909864717E-2</v>
      </c>
      <c r="BO46" s="6" t="str">
        <f t="shared" ca="1" si="27"/>
        <v>afore</v>
      </c>
      <c r="BP46" s="42">
        <f t="shared" ca="1" si="28"/>
        <v>-4.1578305754751167E-2</v>
      </c>
      <c r="BQ46" s="205">
        <v>39</v>
      </c>
      <c r="BR46" s="6" t="str">
        <f t="shared" ca="1" si="29"/>
        <v>aochm</v>
      </c>
      <c r="BS46" s="6" t="str">
        <f ca="1">VLOOKUP(BR46,Notes!$A$12:$B$206,2,0)</f>
        <v>Other chemical products, man-made fibres</v>
      </c>
      <c r="BT46" s="42">
        <f t="shared" ca="1" si="30"/>
        <v>-18.835032297617865</v>
      </c>
      <c r="BU46" s="205">
        <v>39</v>
      </c>
      <c r="BV46" s="6" t="str">
        <f t="shared" ca="1" si="31"/>
        <v>afore</v>
      </c>
      <c r="BW46" s="6" t="str">
        <f ca="1">VLOOKUP(BV46,Notes!$A$12:$B$206,2,0)</f>
        <v>Forestry</v>
      </c>
      <c r="BX46" s="42">
        <f t="shared" ca="1" si="10"/>
        <v>-11.345054357368955</v>
      </c>
    </row>
    <row r="47" spans="1:76" hidden="1" outlineLevel="1" x14ac:dyDescent="0.2">
      <c r="A47" s="23" t="s">
        <v>267</v>
      </c>
      <c r="B47" s="23" t="str">
        <f>VLOOKUP(A47,Notes!$A$12:$B$206,2,0)</f>
        <v>Sale, maintenance, repair of motor vehicles</v>
      </c>
      <c r="C47" s="24">
        <f>SUM('SAM and Preps'!FS47:GG47)</f>
        <v>0</v>
      </c>
      <c r="D47" s="24">
        <f>'SAM and Preps'!GH47</f>
        <v>0</v>
      </c>
      <c r="E47" s="24">
        <f>'SAM and Preps'!GM47</f>
        <v>0</v>
      </c>
      <c r="F47" s="24">
        <f>'SAM and Preps'!GO47</f>
        <v>0</v>
      </c>
      <c r="G47" s="24">
        <v>0</v>
      </c>
      <c r="H47" s="25">
        <f>SUM('SAM and Preps'!AP$175:AP$179)</f>
        <v>76754.463258311487</v>
      </c>
      <c r="I47" s="24">
        <f>IFERROR(VLOOKUP($A47,Employment!$A$5:$F$66,3,0),0)</f>
        <v>47.06972460802487</v>
      </c>
      <c r="J47" s="24">
        <f>IFERROR(VLOOKUP($A47,Employment!$A$5:$F$66,4,0),0)</f>
        <v>126.43467047703487</v>
      </c>
      <c r="K47" s="24">
        <f>IFERROR(VLOOKUP($A47,Employment!$A$5:$F$66,5,0),0)</f>
        <v>252.33856970235286</v>
      </c>
      <c r="L47" s="24">
        <f>IFERROR(VLOOKUP($A47,Employment!$A$5:$F$66,6,0),0)</f>
        <v>216.24314771432228</v>
      </c>
      <c r="M47" s="24">
        <f t="shared" si="0"/>
        <v>642.08611250173487</v>
      </c>
      <c r="N47" s="25">
        <v>135931.49958819637</v>
      </c>
      <c r="O47" s="26">
        <v>0</v>
      </c>
      <c r="P47" s="27">
        <v>0</v>
      </c>
      <c r="Q47" s="28">
        <f ca="1"/>
        <v>-29713.115493385652</v>
      </c>
      <c r="R47" s="28">
        <v>0</v>
      </c>
      <c r="S47" s="28"/>
      <c r="T47" s="35" t="e">
        <f ca="1"/>
        <v>#DIV/0!</v>
      </c>
      <c r="U47" s="30">
        <f ca="1"/>
        <v>-21.858888913461083</v>
      </c>
      <c r="V47" s="31">
        <v>0</v>
      </c>
      <c r="W47" s="32">
        <f ca="1"/>
        <v>-21.858888913461083</v>
      </c>
      <c r="X47" s="28">
        <f ca="1"/>
        <v>-2244.6297154911717</v>
      </c>
      <c r="Y47" s="28">
        <f t="shared" ca="1" si="32"/>
        <v>-27468.485777894479</v>
      </c>
      <c r="Z47" s="33">
        <f t="shared" ca="1" si="11"/>
        <v>39</v>
      </c>
      <c r="AA47" s="33">
        <f t="shared" ca="1" si="40"/>
        <v>9</v>
      </c>
      <c r="AB47" s="33">
        <f t="shared" ca="1" si="33"/>
        <v>16</v>
      </c>
      <c r="AC47" s="21">
        <v>40</v>
      </c>
      <c r="AD47" s="6" t="str">
        <f t="shared" ca="1" si="13"/>
        <v>aochm</v>
      </c>
      <c r="AE47" s="6">
        <f t="shared" ca="1" si="14"/>
        <v>-2214.7626718855759</v>
      </c>
      <c r="AF47" s="6" t="str">
        <f t="shared" ca="1" si="34"/>
        <v>agold</v>
      </c>
      <c r="AG47" s="6">
        <f t="shared" ca="1" si="35"/>
        <v>-4718.0725946628336</v>
      </c>
      <c r="AH47" s="6" t="str">
        <f t="shared" ca="1" si="36"/>
        <v>aplas</v>
      </c>
      <c r="AI47" s="6">
        <f t="shared" ca="1" si="37"/>
        <v>-7754.6249515766749</v>
      </c>
      <c r="AJ47" s="17"/>
      <c r="AK47" s="6">
        <v>76754.463258311487</v>
      </c>
      <c r="AL47" s="6">
        <f ca="1"/>
        <v>-1267.4424217206365</v>
      </c>
      <c r="AM47" s="6">
        <f t="shared" ca="1" si="15"/>
        <v>-15510.230438036975</v>
      </c>
      <c r="AN47" s="6">
        <f ca="1"/>
        <v>-16777.672859757611</v>
      </c>
      <c r="AO47" s="33">
        <f t="shared" ca="1" si="16"/>
        <v>11</v>
      </c>
      <c r="AP47" s="34">
        <f ca="1"/>
        <v>-3.7040107730184757</v>
      </c>
      <c r="AQ47" s="34">
        <f ca="1"/>
        <v>-9.9493971003632264</v>
      </c>
      <c r="AR47" s="34">
        <f ca="1"/>
        <v>-29.233956047638554</v>
      </c>
      <c r="AS47" s="34">
        <f ca="1"/>
        <v>-25.05222520417799</v>
      </c>
      <c r="AT47" s="34">
        <f t="shared" ca="1" si="17"/>
        <v>-67.939589125198239</v>
      </c>
      <c r="AU47" s="33">
        <f t="shared" ca="1" si="18"/>
        <v>7</v>
      </c>
      <c r="AV47" s="21">
        <v>40</v>
      </c>
      <c r="AW47" s="6" t="str">
        <f t="shared" ca="1" si="38"/>
        <v>aemch</v>
      </c>
      <c r="AX47" s="6">
        <f t="shared" ca="1" si="19"/>
        <v>-2233.8649227577034</v>
      </c>
      <c r="AY47" s="6" t="str">
        <f t="shared" ca="1" si="39"/>
        <v>aomin</v>
      </c>
      <c r="AZ47" s="6">
        <f t="shared" ca="1" si="20"/>
        <v>-6.211619031405001</v>
      </c>
      <c r="BA47" s="197"/>
      <c r="BB47" s="36">
        <f t="shared" si="21"/>
        <v>2.1600032660814912</v>
      </c>
      <c r="BC47" s="36">
        <f ca="1"/>
        <v>-21.858888913461083</v>
      </c>
      <c r="BD47" s="33">
        <f t="shared" ca="1" si="22"/>
        <v>31</v>
      </c>
      <c r="BE47" s="203">
        <f ca="1"/>
        <v>-0.47215271445988433</v>
      </c>
      <c r="BF47" s="33">
        <f t="shared" ca="1" si="23"/>
        <v>11</v>
      </c>
      <c r="BG47" s="36">
        <f t="shared" si="24"/>
        <v>4.2390315739204789</v>
      </c>
      <c r="BH47" s="42">
        <f ca="1"/>
        <v>-10.58107126168605</v>
      </c>
      <c r="BI47" s="33">
        <f t="shared" ca="1" si="25"/>
        <v>45</v>
      </c>
      <c r="BJ47" s="203">
        <f ca="1"/>
        <v>-0.44853495164189766</v>
      </c>
      <c r="BK47" s="33">
        <f t="shared" ca="1" si="26"/>
        <v>7</v>
      </c>
      <c r="BL47" s="204">
        <v>40</v>
      </c>
      <c r="BM47" s="6" t="str">
        <f t="shared" ca="1" si="8"/>
        <v>aemch</v>
      </c>
      <c r="BN47" s="42">
        <f t="shared" ca="1" si="9"/>
        <v>-6.2864820159093726E-2</v>
      </c>
      <c r="BO47" s="6" t="str">
        <f t="shared" ca="1" si="27"/>
        <v>aomin</v>
      </c>
      <c r="BP47" s="42">
        <f t="shared" ca="1" si="28"/>
        <v>-4.1008906261338886E-2</v>
      </c>
      <c r="BQ47" s="205">
        <v>40</v>
      </c>
      <c r="BR47" s="6" t="str">
        <f t="shared" ca="1" si="29"/>
        <v>aemch</v>
      </c>
      <c r="BS47" s="6" t="str">
        <f ca="1">VLOOKUP(BR47,Notes!$A$12:$B$206,2,0)</f>
        <v>Electrical machinery and apparatus</v>
      </c>
      <c r="BT47" s="42">
        <f t="shared" ca="1" si="30"/>
        <v>-18.833593484179783</v>
      </c>
      <c r="BU47" s="205">
        <v>40</v>
      </c>
      <c r="BV47" s="6" t="str">
        <f t="shared" ca="1" si="31"/>
        <v>aomin</v>
      </c>
      <c r="BW47" s="6" t="str">
        <f ca="1">VLOOKUP(BV47,Notes!$A$12:$B$206,2,0)</f>
        <v>Other mining and quarrying</v>
      </c>
      <c r="BX47" s="42">
        <f t="shared" ca="1" si="10"/>
        <v>-11.31665141452889</v>
      </c>
    </row>
    <row r="48" spans="1:76" hidden="1" outlineLevel="1" x14ac:dyDescent="0.2">
      <c r="A48" s="23" t="s">
        <v>40</v>
      </c>
      <c r="B48" s="23" t="str">
        <f>VLOOKUP(A48,Notes!$A$12:$B$206,2,0)</f>
        <v>Hotels and restaurants</v>
      </c>
      <c r="C48" s="24">
        <f>SUM('SAM and Preps'!FS48:GG48)</f>
        <v>0</v>
      </c>
      <c r="D48" s="24">
        <f>'SAM and Preps'!GH48</f>
        <v>0</v>
      </c>
      <c r="E48" s="24">
        <f>'SAM and Preps'!GM48</f>
        <v>0</v>
      </c>
      <c r="F48" s="24">
        <f>'SAM and Preps'!GO48</f>
        <v>0</v>
      </c>
      <c r="G48" s="24">
        <v>0</v>
      </c>
      <c r="H48" s="25">
        <f>SUM('SAM and Preps'!AQ$175:AQ$179)</f>
        <v>30563.962825792696</v>
      </c>
      <c r="I48" s="24">
        <f>IFERROR(VLOOKUP($A48,Employment!$A$5:$F$66,3,0),0)</f>
        <v>26.223213836884071</v>
      </c>
      <c r="J48" s="24">
        <f>IFERROR(VLOOKUP($A48,Employment!$A$5:$F$66,4,0),0)</f>
        <v>62.626530659338719</v>
      </c>
      <c r="K48" s="24">
        <f>IFERROR(VLOOKUP($A48,Employment!$A$5:$F$66,5,0),0)</f>
        <v>153.05617635287237</v>
      </c>
      <c r="L48" s="24">
        <f>IFERROR(VLOOKUP($A48,Employment!$A$5:$F$66,6,0),0)</f>
        <v>118.34092836432882</v>
      </c>
      <c r="M48" s="24">
        <f t="shared" si="0"/>
        <v>360.24684921342396</v>
      </c>
      <c r="N48" s="25">
        <v>80299.546727616951</v>
      </c>
      <c r="O48" s="26">
        <v>0</v>
      </c>
      <c r="P48" s="27">
        <v>0</v>
      </c>
      <c r="Q48" s="28">
        <f ca="1"/>
        <v>-29665.923107447699</v>
      </c>
      <c r="R48" s="28">
        <v>0</v>
      </c>
      <c r="S48" s="28"/>
      <c r="T48" s="35" t="e">
        <f ca="1"/>
        <v>#DIV/0!</v>
      </c>
      <c r="U48" s="30">
        <f ca="1"/>
        <v>-36.944072932412794</v>
      </c>
      <c r="V48" s="31">
        <v>0</v>
      </c>
      <c r="W48" s="32">
        <f ca="1"/>
        <v>-36.944072932412794</v>
      </c>
      <c r="X48" s="28">
        <f ca="1"/>
        <v>-25073.653840996987</v>
      </c>
      <c r="Y48" s="28">
        <f t="shared" ca="1" si="32"/>
        <v>-4592.2692664507122</v>
      </c>
      <c r="Z48" s="33">
        <f t="shared" ca="1" si="11"/>
        <v>10</v>
      </c>
      <c r="AA48" s="33">
        <f t="shared" ca="1" si="40"/>
        <v>41</v>
      </c>
      <c r="AB48" s="33">
        <f t="shared" ca="1" si="33"/>
        <v>17</v>
      </c>
      <c r="AC48" s="21">
        <v>41</v>
      </c>
      <c r="AD48" s="6" t="str">
        <f t="shared" ca="1" si="13"/>
        <v>anmmi</v>
      </c>
      <c r="AE48" s="6">
        <f t="shared" ca="1" si="14"/>
        <v>-2087.7018559764797</v>
      </c>
      <c r="AF48" s="6" t="str">
        <f t="shared" ca="1" si="34"/>
        <v>aacct</v>
      </c>
      <c r="AG48" s="6">
        <f t="shared" ca="1" si="35"/>
        <v>-4592.2692664507122</v>
      </c>
      <c r="AH48" s="6" t="str">
        <f t="shared" ca="1" si="36"/>
        <v>aprnt</v>
      </c>
      <c r="AI48" s="6">
        <f t="shared" ca="1" si="37"/>
        <v>-7272.1150324836208</v>
      </c>
      <c r="AJ48" s="17"/>
      <c r="AK48" s="6">
        <v>30563.962825792696</v>
      </c>
      <c r="AL48" s="6">
        <f ca="1"/>
        <v>-9543.6432101236242</v>
      </c>
      <c r="AM48" s="6">
        <f t="shared" ca="1" si="15"/>
        <v>-1747.9295072727655</v>
      </c>
      <c r="AN48" s="6">
        <f ca="1"/>
        <v>-11291.57271739639</v>
      </c>
      <c r="AO48" s="33">
        <f t="shared" ca="1" si="16"/>
        <v>15</v>
      </c>
      <c r="AP48" s="34">
        <f ca="1"/>
        <v>-3.4876523682435656</v>
      </c>
      <c r="AQ48" s="34">
        <f ca="1"/>
        <v>-8.3292448182573438</v>
      </c>
      <c r="AR48" s="34">
        <f ca="1"/>
        <v>-29.968948272264786</v>
      </c>
      <c r="AS48" s="34">
        <f ca="1"/>
        <v>-23.171578208420371</v>
      </c>
      <c r="AT48" s="34">
        <f t="shared" ca="1" si="17"/>
        <v>-64.957423667186063</v>
      </c>
      <c r="AU48" s="33">
        <f t="shared" ca="1" si="18"/>
        <v>8</v>
      </c>
      <c r="AV48" s="21">
        <v>41</v>
      </c>
      <c r="AW48" s="6" t="str">
        <f t="shared" ca="1" si="38"/>
        <v>aotrp</v>
      </c>
      <c r="AX48" s="6">
        <f t="shared" ca="1" si="19"/>
        <v>-2177.6135923500365</v>
      </c>
      <c r="AY48" s="6" t="str">
        <f t="shared" ca="1" si="39"/>
        <v>aemch</v>
      </c>
      <c r="AZ48" s="6">
        <f t="shared" ca="1" si="20"/>
        <v>-5.9147630560663238</v>
      </c>
      <c r="BA48" s="197"/>
      <c r="BB48" s="36">
        <f t="shared" si="21"/>
        <v>0.86012274368887098</v>
      </c>
      <c r="BC48" s="36">
        <f ca="1"/>
        <v>-36.944072932412794</v>
      </c>
      <c r="BD48" s="33">
        <f t="shared" ca="1" si="22"/>
        <v>2</v>
      </c>
      <c r="BE48" s="203">
        <f ca="1"/>
        <v>-0.31776437373668648</v>
      </c>
      <c r="BF48" s="33">
        <f t="shared" ca="1" si="23"/>
        <v>15</v>
      </c>
      <c r="BG48" s="36">
        <f t="shared" si="24"/>
        <v>2.3783379495175545</v>
      </c>
      <c r="BH48" s="42">
        <f ca="1"/>
        <v>-18.031364829148806</v>
      </c>
      <c r="BI48" s="33">
        <f t="shared" ca="1" si="25"/>
        <v>17</v>
      </c>
      <c r="BJ48" s="203">
        <f ca="1"/>
        <v>-0.42884679254760721</v>
      </c>
      <c r="BK48" s="33">
        <f t="shared" ca="1" si="26"/>
        <v>8</v>
      </c>
      <c r="BL48" s="204">
        <v>41</v>
      </c>
      <c r="BM48" s="6" t="str">
        <f t="shared" ca="1" si="8"/>
        <v>aotrp</v>
      </c>
      <c r="BN48" s="42">
        <f t="shared" ca="1" si="9"/>
        <v>-6.1281810491068553E-2</v>
      </c>
      <c r="BO48" s="6" t="str">
        <f t="shared" ca="1" si="27"/>
        <v>aemch</v>
      </c>
      <c r="BP48" s="42">
        <f t="shared" ca="1" si="28"/>
        <v>-3.9049072793730273E-2</v>
      </c>
      <c r="BQ48" s="205">
        <v>41</v>
      </c>
      <c r="BR48" s="6" t="str">
        <f t="shared" ca="1" si="29"/>
        <v>aotrp</v>
      </c>
      <c r="BS48" s="6" t="str">
        <f ca="1">VLOOKUP(BR48,Notes!$A$12:$B$206,2,0)</f>
        <v>Other transport equipment</v>
      </c>
      <c r="BT48" s="42">
        <f t="shared" ca="1" si="30"/>
        <v>-18.344405595281714</v>
      </c>
      <c r="BU48" s="205">
        <v>41</v>
      </c>
      <c r="BV48" s="6" t="str">
        <f t="shared" ca="1" si="31"/>
        <v>aemch</v>
      </c>
      <c r="BW48" s="6" t="str">
        <f ca="1">VLOOKUP(BV48,Notes!$A$12:$B$206,2,0)</f>
        <v>Electrical machinery and apparatus</v>
      </c>
      <c r="BX48" s="42">
        <f t="shared" ca="1" si="10"/>
        <v>-11.039485330704187</v>
      </c>
    </row>
    <row r="49" spans="1:76" hidden="1" outlineLevel="1" x14ac:dyDescent="0.2">
      <c r="A49" s="23" t="s">
        <v>268</v>
      </c>
      <c r="B49" s="23" t="str">
        <f>VLOOKUP(A49,Notes!$A$12:$B$206,2,0)</f>
        <v>Land transport, transport via pipe lines</v>
      </c>
      <c r="C49" s="24">
        <f>SUM('SAM and Preps'!FS49:GG49)</f>
        <v>0</v>
      </c>
      <c r="D49" s="24">
        <f>'SAM and Preps'!GH49</f>
        <v>0</v>
      </c>
      <c r="E49" s="24">
        <f>'SAM and Preps'!GM49</f>
        <v>0</v>
      </c>
      <c r="F49" s="24">
        <f>'SAM and Preps'!GO49</f>
        <v>0</v>
      </c>
      <c r="G49" s="24">
        <v>0</v>
      </c>
      <c r="H49" s="25">
        <f>SUM('SAM and Preps'!AR$175:AR$179)</f>
        <v>203224.88471910678</v>
      </c>
      <c r="I49" s="24">
        <f>IFERROR(VLOOKUP($A49,Employment!$A$5:$F$66,3,0),0)</f>
        <v>46.009899802760849</v>
      </c>
      <c r="J49" s="24">
        <f>IFERROR(VLOOKUP($A49,Employment!$A$5:$F$66,4,0),0)</f>
        <v>84.22183762871542</v>
      </c>
      <c r="K49" s="24">
        <f>IFERROR(VLOOKUP($A49,Employment!$A$5:$F$66,5,0),0)</f>
        <v>143.9207266792049</v>
      </c>
      <c r="L49" s="24">
        <f>IFERROR(VLOOKUP($A49,Employment!$A$5:$F$66,6,0),0)</f>
        <v>111.23549193580212</v>
      </c>
      <c r="M49" s="24">
        <f t="shared" si="0"/>
        <v>385.38795604648328</v>
      </c>
      <c r="N49" s="25">
        <v>376743.96912243136</v>
      </c>
      <c r="O49" s="26">
        <v>0</v>
      </c>
      <c r="P49" s="27">
        <v>0</v>
      </c>
      <c r="Q49" s="28">
        <f ca="1"/>
        <v>-91069.970179875207</v>
      </c>
      <c r="R49" s="28">
        <v>0</v>
      </c>
      <c r="S49" s="28"/>
      <c r="T49" s="35" t="e">
        <f ca="1"/>
        <v>#DIV/0!</v>
      </c>
      <c r="U49" s="30">
        <f ca="1"/>
        <v>-24.172907237774517</v>
      </c>
      <c r="V49" s="31">
        <v>0</v>
      </c>
      <c r="W49" s="32">
        <f ca="1"/>
        <v>-24.172907237774517</v>
      </c>
      <c r="X49" s="28">
        <f ca="1"/>
        <v>-37834.363959331851</v>
      </c>
      <c r="Y49" s="28">
        <f t="shared" ca="1" si="32"/>
        <v>-53235.606220543355</v>
      </c>
      <c r="Z49" s="33">
        <f t="shared" ca="1" si="11"/>
        <v>5</v>
      </c>
      <c r="AA49" s="33">
        <f t="shared" ca="1" si="40"/>
        <v>4</v>
      </c>
      <c r="AB49" s="33">
        <f t="shared" ca="1" si="33"/>
        <v>3</v>
      </c>
      <c r="AC49" s="21">
        <v>42</v>
      </c>
      <c r="AD49" s="6" t="str">
        <f t="shared" ca="1" si="13"/>
        <v>amopt</v>
      </c>
      <c r="AE49" s="6">
        <f t="shared" ca="1" si="14"/>
        <v>-1586.1353236939358</v>
      </c>
      <c r="AF49" s="6" t="str">
        <f t="shared" ca="1" si="34"/>
        <v>acomp</v>
      </c>
      <c r="AG49" s="6">
        <f t="shared" ca="1" si="35"/>
        <v>-4561.0326287466678</v>
      </c>
      <c r="AH49" s="6" t="str">
        <f t="shared" ca="1" si="36"/>
        <v>aotrp</v>
      </c>
      <c r="AI49" s="6">
        <f t="shared" ca="1" si="37"/>
        <v>-7198.1495257128945</v>
      </c>
      <c r="AJ49" s="17"/>
      <c r="AK49" s="6">
        <v>203224.88471910675</v>
      </c>
      <c r="AL49" s="6">
        <f ca="1"/>
        <v>-20408.778598277357</v>
      </c>
      <c r="AM49" s="6">
        <f t="shared" ca="1" si="15"/>
        <v>-28716.584268946521</v>
      </c>
      <c r="AN49" s="6">
        <f ca="1"/>
        <v>-49125.362867223877</v>
      </c>
      <c r="AO49" s="33">
        <f t="shared" ca="1" si="16"/>
        <v>2</v>
      </c>
      <c r="AP49" s="34">
        <f ca="1"/>
        <v>-3.1141405118640271</v>
      </c>
      <c r="AQ49" s="34">
        <f ca="1"/>
        <v>-5.7004826715027672</v>
      </c>
      <c r="AR49" s="34">
        <f ca="1"/>
        <v>-20.178097778535218</v>
      </c>
      <c r="AS49" s="34">
        <f ca="1"/>
        <v>-15.864422845862926</v>
      </c>
      <c r="AT49" s="34">
        <f t="shared" ca="1" si="17"/>
        <v>-44.857143807764942</v>
      </c>
      <c r="AU49" s="33">
        <f t="shared" ca="1" si="18"/>
        <v>10</v>
      </c>
      <c r="AV49" s="21">
        <v>42</v>
      </c>
      <c r="AW49" s="6" t="str">
        <f t="shared" ca="1" si="38"/>
        <v>aprnt</v>
      </c>
      <c r="AX49" s="6">
        <f t="shared" ca="1" si="19"/>
        <v>-2073.4917863275346</v>
      </c>
      <c r="AY49" s="6" t="str">
        <f t="shared" ca="1" si="39"/>
        <v>anfme</v>
      </c>
      <c r="AZ49" s="6">
        <f t="shared" ca="1" si="20"/>
        <v>-5.6040055629460532</v>
      </c>
      <c r="BA49" s="197"/>
      <c r="BB49" s="36">
        <f t="shared" si="21"/>
        <v>5.7190995299517109</v>
      </c>
      <c r="BC49" s="36">
        <f ca="1"/>
        <v>-24.17290723777452</v>
      </c>
      <c r="BD49" s="33">
        <f t="shared" ca="1" si="22"/>
        <v>25</v>
      </c>
      <c r="BE49" s="203">
        <f ca="1"/>
        <v>-1.3824726242112257</v>
      </c>
      <c r="BF49" s="33">
        <f t="shared" ca="1" si="23"/>
        <v>2</v>
      </c>
      <c r="BG49" s="36">
        <f t="shared" si="24"/>
        <v>2.5443187168844212</v>
      </c>
      <c r="BH49" s="42">
        <f ca="1"/>
        <v>-11.639477338091627</v>
      </c>
      <c r="BI49" s="33">
        <f t="shared" ca="1" si="25"/>
        <v>36</v>
      </c>
      <c r="BJ49" s="203">
        <f ca="1"/>
        <v>-0.29614540046058585</v>
      </c>
      <c r="BK49" s="33">
        <f t="shared" ca="1" si="26"/>
        <v>10</v>
      </c>
      <c r="BL49" s="204">
        <v>42</v>
      </c>
      <c r="BM49" s="6" t="str">
        <f t="shared" ca="1" si="8"/>
        <v>aprnt</v>
      </c>
      <c r="BN49" s="42">
        <f t="shared" ca="1" si="9"/>
        <v>-5.8351642895185407E-2</v>
      </c>
      <c r="BO49" s="6" t="str">
        <f t="shared" ca="1" si="27"/>
        <v>anfme</v>
      </c>
      <c r="BP49" s="42">
        <f t="shared" ca="1" si="28"/>
        <v>-3.6997461959107768E-2</v>
      </c>
      <c r="BQ49" s="205">
        <v>42</v>
      </c>
      <c r="BR49" s="6" t="str">
        <f t="shared" ca="1" si="29"/>
        <v>aprnt</v>
      </c>
      <c r="BS49" s="6" t="str">
        <f ca="1">VLOOKUP(BR49,Notes!$A$12:$B$206,2,0)</f>
        <v>Publishing, printing, recorded media</v>
      </c>
      <c r="BT49" s="42">
        <f t="shared" ca="1" si="30"/>
        <v>-18.333664769439601</v>
      </c>
      <c r="BU49" s="205">
        <v>42</v>
      </c>
      <c r="BV49" s="6" t="str">
        <f t="shared" ca="1" si="31"/>
        <v>anfme</v>
      </c>
      <c r="BW49" s="6" t="str">
        <f ca="1">VLOOKUP(BV49,Notes!$A$12:$B$206,2,0)</f>
        <v>Basic precious and non-ferrous metals</v>
      </c>
      <c r="BX49" s="42">
        <f t="shared" ca="1" si="10"/>
        <v>-10.849130325351373</v>
      </c>
    </row>
    <row r="50" spans="1:76" hidden="1" outlineLevel="1" x14ac:dyDescent="0.2">
      <c r="A50" s="23" t="s">
        <v>269</v>
      </c>
      <c r="B50" s="23" t="str">
        <f>VLOOKUP(A50,Notes!$A$12:$B$206,2,0)</f>
        <v>Water transport</v>
      </c>
      <c r="C50" s="24">
        <f>SUM('SAM and Preps'!FS50:GG50)</f>
        <v>0</v>
      </c>
      <c r="D50" s="24">
        <f>'SAM and Preps'!GH50</f>
        <v>0</v>
      </c>
      <c r="E50" s="24">
        <f>'SAM and Preps'!GM50</f>
        <v>0</v>
      </c>
      <c r="F50" s="24">
        <f>'SAM and Preps'!GO50</f>
        <v>0</v>
      </c>
      <c r="G50" s="24">
        <v>0</v>
      </c>
      <c r="H50" s="25">
        <f>SUM('SAM and Preps'!AS$175:AS$179)</f>
        <v>1888.5297348594806</v>
      </c>
      <c r="I50" s="24">
        <f>IFERROR(VLOOKUP($A50,Employment!$A$5:$F$66,3,0),0)</f>
        <v>0</v>
      </c>
      <c r="J50" s="24">
        <f>IFERROR(VLOOKUP($A50,Employment!$A$5:$F$66,4,0),0)</f>
        <v>9.0419883353559133E-2</v>
      </c>
      <c r="K50" s="24">
        <f>IFERROR(VLOOKUP($A50,Employment!$A$5:$F$66,5,0),0)</f>
        <v>1.457682546984066</v>
      </c>
      <c r="L50" s="24">
        <f>IFERROR(VLOOKUP($A50,Employment!$A$5:$F$66,6,0),0)</f>
        <v>2.3019703503026125</v>
      </c>
      <c r="M50" s="24">
        <f t="shared" si="0"/>
        <v>3.8500727806402377</v>
      </c>
      <c r="N50" s="25">
        <v>4328.9991759371369</v>
      </c>
      <c r="O50" s="26">
        <v>0</v>
      </c>
      <c r="P50" s="27">
        <v>0</v>
      </c>
      <c r="Q50" s="28">
        <f ca="1"/>
        <v>-930.53430836587734</v>
      </c>
      <c r="R50" s="28">
        <v>0</v>
      </c>
      <c r="S50" s="28"/>
      <c r="T50" s="35" t="e">
        <f ca="1"/>
        <v>#DIV/0!</v>
      </c>
      <c r="U50" s="30">
        <f ca="1"/>
        <v>-21.495368110446368</v>
      </c>
      <c r="V50" s="31">
        <v>0</v>
      </c>
      <c r="W50" s="32">
        <f ca="1"/>
        <v>-21.495368110446368</v>
      </c>
      <c r="X50" s="28">
        <f ca="1"/>
        <v>-106.06858550796215</v>
      </c>
      <c r="Y50" s="28">
        <f t="shared" ca="1" si="32"/>
        <v>-824.46572285791513</v>
      </c>
      <c r="Z50" s="33">
        <f t="shared" ca="1" si="11"/>
        <v>59</v>
      </c>
      <c r="AA50" s="33">
        <f t="shared" ca="1" si="40"/>
        <v>51</v>
      </c>
      <c r="AB50" s="33">
        <f t="shared" ca="1" si="33"/>
        <v>59</v>
      </c>
      <c r="AC50" s="21">
        <v>43</v>
      </c>
      <c r="AD50" s="6" t="str">
        <f t="shared" ca="1" si="13"/>
        <v>aleat</v>
      </c>
      <c r="AE50" s="6">
        <f t="shared" ca="1" si="14"/>
        <v>-1477.9032210964604</v>
      </c>
      <c r="AF50" s="6" t="str">
        <f t="shared" ca="1" si="34"/>
        <v>aeduc</v>
      </c>
      <c r="AG50" s="6">
        <f t="shared" ca="1" si="35"/>
        <v>-4507.7177293528403</v>
      </c>
      <c r="AH50" s="6" t="str">
        <f t="shared" ca="1" si="36"/>
        <v>afurn</v>
      </c>
      <c r="AI50" s="6">
        <f t="shared" ca="1" si="37"/>
        <v>-6898.8059188602201</v>
      </c>
      <c r="AJ50" s="17"/>
      <c r="AK50" s="6">
        <v>1888.5297348594806</v>
      </c>
      <c r="AL50" s="6">
        <f ca="1"/>
        <v>-46.272514621790897</v>
      </c>
      <c r="AM50" s="6">
        <f t="shared" ca="1" si="15"/>
        <v>-359.6739037614912</v>
      </c>
      <c r="AN50" s="6">
        <f ca="1"/>
        <v>-405.94641838328209</v>
      </c>
      <c r="AO50" s="33">
        <f t="shared" ca="1" si="16"/>
        <v>60</v>
      </c>
      <c r="AP50" s="34">
        <f ca="1"/>
        <v>0</v>
      </c>
      <c r="AQ50" s="34">
        <f ca="1"/>
        <v>-5.4421042961274512E-3</v>
      </c>
      <c r="AR50" s="34">
        <f ca="1"/>
        <v>-0.18173385302645406</v>
      </c>
      <c r="AS50" s="34">
        <f ca="1"/>
        <v>-0.29194203034861821</v>
      </c>
      <c r="AT50" s="34">
        <f t="shared" ca="1" si="17"/>
        <v>-0.47911798767119973</v>
      </c>
      <c r="AU50" s="33">
        <f t="shared" ca="1" si="18"/>
        <v>59</v>
      </c>
      <c r="AV50" s="21">
        <v>43</v>
      </c>
      <c r="AW50" s="6" t="str">
        <f t="shared" ca="1" si="38"/>
        <v>arsea</v>
      </c>
      <c r="AX50" s="6">
        <f t="shared" ca="1" si="19"/>
        <v>-1990.9564072698081</v>
      </c>
      <c r="AY50" s="6" t="str">
        <f t="shared" ca="1" si="39"/>
        <v>aomnf</v>
      </c>
      <c r="AZ50" s="6">
        <f t="shared" ca="1" si="20"/>
        <v>-4.8361661952276656</v>
      </c>
      <c r="BA50" s="197"/>
      <c r="BB50" s="36">
        <f t="shared" si="21"/>
        <v>5.3146491060202472E-2</v>
      </c>
      <c r="BC50" s="36">
        <f ca="1"/>
        <v>-21.495368110446364</v>
      </c>
      <c r="BD50" s="33">
        <f t="shared" ca="1" si="22"/>
        <v>34</v>
      </c>
      <c r="BE50" s="203">
        <f ca="1"/>
        <v>-1.1424033891175991E-2</v>
      </c>
      <c r="BF50" s="33">
        <f t="shared" ca="1" si="23"/>
        <v>60</v>
      </c>
      <c r="BG50" s="36">
        <f t="shared" si="24"/>
        <v>2.5418054932595482E-2</v>
      </c>
      <c r="BH50" s="42">
        <f ca="1"/>
        <v>-12.444387806911175</v>
      </c>
      <c r="BI50" s="33">
        <f t="shared" ca="1" si="25"/>
        <v>33</v>
      </c>
      <c r="BJ50" s="203">
        <f ca="1"/>
        <v>-3.1631213287858966E-3</v>
      </c>
      <c r="BK50" s="33">
        <f t="shared" ca="1" si="26"/>
        <v>59</v>
      </c>
      <c r="BL50" s="204">
        <v>43</v>
      </c>
      <c r="BM50" s="6" t="str">
        <f t="shared" ca="1" si="8"/>
        <v>arsea</v>
      </c>
      <c r="BN50" s="42">
        <f t="shared" ca="1" si="9"/>
        <v>-5.6028954666202731E-2</v>
      </c>
      <c r="BO50" s="6" t="str">
        <f t="shared" ca="1" si="27"/>
        <v>aomnf</v>
      </c>
      <c r="BP50" s="42">
        <f t="shared" ca="1" si="28"/>
        <v>-3.1928211495528262E-2</v>
      </c>
      <c r="BQ50" s="205">
        <v>43</v>
      </c>
      <c r="BR50" s="6" t="str">
        <f t="shared" ca="1" si="29"/>
        <v>arsea</v>
      </c>
      <c r="BS50" s="6" t="str">
        <f ca="1">VLOOKUP(BR50,Notes!$A$12:$B$206,2,0)</f>
        <v>Research and experimental development</v>
      </c>
      <c r="BT50" s="42">
        <f t="shared" ca="1" si="30"/>
        <v>-18.224716172987627</v>
      </c>
      <c r="BU50" s="205">
        <v>43</v>
      </c>
      <c r="BV50" s="6" t="str">
        <f t="shared" ca="1" si="31"/>
        <v>aomnf</v>
      </c>
      <c r="BW50" s="6" t="str">
        <f ca="1">VLOOKUP(BV50,Notes!$A$12:$B$206,2,0)</f>
        <v>Manufacturing n.e.c, recycling</v>
      </c>
      <c r="BX50" s="42">
        <f t="shared" ca="1" si="10"/>
        <v>-10.843892716167048</v>
      </c>
    </row>
    <row r="51" spans="1:76" hidden="1" outlineLevel="1" x14ac:dyDescent="0.2">
      <c r="A51" s="23" t="s">
        <v>270</v>
      </c>
      <c r="B51" s="23" t="str">
        <f>VLOOKUP(A51,Notes!$A$12:$B$206,2,0)</f>
        <v>Air transport</v>
      </c>
      <c r="C51" s="24">
        <f>SUM('SAM and Preps'!FS51:GG51)</f>
        <v>0</v>
      </c>
      <c r="D51" s="24">
        <f>'SAM and Preps'!GH51</f>
        <v>0</v>
      </c>
      <c r="E51" s="24">
        <f>'SAM and Preps'!GM51</f>
        <v>0</v>
      </c>
      <c r="F51" s="24">
        <f>'SAM and Preps'!GO51</f>
        <v>0</v>
      </c>
      <c r="G51" s="24">
        <v>0</v>
      </c>
      <c r="H51" s="25">
        <f>SUM('SAM and Preps'!AT$175:AT$179)</f>
        <v>15501.353297354992</v>
      </c>
      <c r="I51" s="24">
        <f>IFERROR(VLOOKUP($A51,Employment!$A$5:$F$66,3,0),0)</f>
        <v>1.7559858570565057</v>
      </c>
      <c r="J51" s="24">
        <f>IFERROR(VLOOKUP($A51,Employment!$A$5:$F$66,4,0),0)</f>
        <v>1.1076059544502974</v>
      </c>
      <c r="K51" s="24">
        <f>IFERROR(VLOOKUP($A51,Employment!$A$5:$F$66,5,0),0)</f>
        <v>8.0504175197137613</v>
      </c>
      <c r="L51" s="24">
        <f>IFERROR(VLOOKUP($A51,Employment!$A$5:$F$66,6,0),0)</f>
        <v>15.310181147381922</v>
      </c>
      <c r="M51" s="24">
        <f t="shared" si="0"/>
        <v>26.224190478602488</v>
      </c>
      <c r="N51" s="25">
        <v>43078.400401787592</v>
      </c>
      <c r="O51" s="26">
        <v>0</v>
      </c>
      <c r="P51" s="27">
        <v>0</v>
      </c>
      <c r="Q51" s="28">
        <f ca="1"/>
        <v>-11670.237895671398</v>
      </c>
      <c r="R51" s="28">
        <v>0</v>
      </c>
      <c r="S51" s="28"/>
      <c r="T51" s="35" t="e">
        <f ca="1"/>
        <v>#DIV/0!</v>
      </c>
      <c r="U51" s="30">
        <f ca="1"/>
        <v>-27.090694609884185</v>
      </c>
      <c r="V51" s="31">
        <v>0</v>
      </c>
      <c r="W51" s="32">
        <f ca="1"/>
        <v>-27.090694609884185</v>
      </c>
      <c r="X51" s="28">
        <f ca="1"/>
        <v>-7901.517106202753</v>
      </c>
      <c r="Y51" s="28">
        <f t="shared" ca="1" si="32"/>
        <v>-3768.7207894686453</v>
      </c>
      <c r="Z51" s="33">
        <f t="shared" ca="1" si="11"/>
        <v>18</v>
      </c>
      <c r="AA51" s="33">
        <f t="shared" ca="1" si="40"/>
        <v>44</v>
      </c>
      <c r="AB51" s="33">
        <f t="shared" ca="1" si="33"/>
        <v>37</v>
      </c>
      <c r="AC51" s="21">
        <v>44</v>
      </c>
      <c r="AD51" s="6" t="str">
        <f t="shared" ca="1" si="13"/>
        <v>aoact</v>
      </c>
      <c r="AE51" s="6">
        <f t="shared" ca="1" si="14"/>
        <v>-1175.9295533554584</v>
      </c>
      <c r="AF51" s="6" t="str">
        <f t="shared" ca="1" si="34"/>
        <v>aatrp</v>
      </c>
      <c r="AG51" s="6">
        <f t="shared" ca="1" si="35"/>
        <v>-3768.7207894686453</v>
      </c>
      <c r="AH51" s="6" t="str">
        <f t="shared" ca="1" si="36"/>
        <v>awatd</v>
      </c>
      <c r="AI51" s="6">
        <f t="shared" ca="1" si="37"/>
        <v>-6779.2790485967471</v>
      </c>
      <c r="AJ51" s="17"/>
      <c r="AK51" s="6">
        <v>15501.353297354992</v>
      </c>
      <c r="AL51" s="6">
        <f ca="1"/>
        <v>-2843.2858951573389</v>
      </c>
      <c r="AM51" s="6">
        <f t="shared" ca="1" si="15"/>
        <v>-1356.1383870283144</v>
      </c>
      <c r="AN51" s="6">
        <f ca="1"/>
        <v>-4199.4242821856533</v>
      </c>
      <c r="AO51" s="33">
        <f t="shared" ca="1" si="16"/>
        <v>32</v>
      </c>
      <c r="AP51" s="34">
        <f ca="1"/>
        <v>-0.13319845445982192</v>
      </c>
      <c r="AQ51" s="34">
        <f ca="1"/>
        <v>-8.4016281048286456E-2</v>
      </c>
      <c r="AR51" s="34">
        <f ca="1"/>
        <v>-1.2649301345500354</v>
      </c>
      <c r="AS51" s="34">
        <f ca="1"/>
        <v>-2.4471043071258061</v>
      </c>
      <c r="AT51" s="34">
        <f t="shared" ca="1" si="17"/>
        <v>-3.9292491771839497</v>
      </c>
      <c r="AU51" s="33">
        <f t="shared" ca="1" si="18"/>
        <v>51</v>
      </c>
      <c r="AV51" s="21">
        <v>44</v>
      </c>
      <c r="AW51" s="6" t="str">
        <f t="shared" ca="1" si="38"/>
        <v>arent</v>
      </c>
      <c r="AX51" s="6">
        <f t="shared" ca="1" si="19"/>
        <v>-1713.166350782453</v>
      </c>
      <c r="AY51" s="6" t="str">
        <f t="shared" ca="1" si="39"/>
        <v>aotrp</v>
      </c>
      <c r="AZ51" s="6">
        <f t="shared" ca="1" si="20"/>
        <v>-4.7841692099902708</v>
      </c>
      <c r="BA51" s="197"/>
      <c r="BB51" s="36">
        <f t="shared" si="21"/>
        <v>0.43623487585712634</v>
      </c>
      <c r="BC51" s="36">
        <f ca="1"/>
        <v>-27.090694609884185</v>
      </c>
      <c r="BD51" s="33">
        <f t="shared" ca="1" si="22"/>
        <v>19</v>
      </c>
      <c r="BE51" s="203">
        <f ca="1"/>
        <v>-0.1181790580002615</v>
      </c>
      <c r="BF51" s="33">
        <f t="shared" ca="1" si="23"/>
        <v>32</v>
      </c>
      <c r="BG51" s="36">
        <f t="shared" si="24"/>
        <v>0.17313125027135728</v>
      </c>
      <c r="BH51" s="42">
        <f ca="1"/>
        <v>-14.983300172373303</v>
      </c>
      <c r="BI51" s="33">
        <f t="shared" ca="1" si="25"/>
        <v>29</v>
      </c>
      <c r="BJ51" s="203">
        <f ca="1"/>
        <v>-2.5940774920340331E-2</v>
      </c>
      <c r="BK51" s="33">
        <f t="shared" ca="1" si="26"/>
        <v>51</v>
      </c>
      <c r="BL51" s="204">
        <v>44</v>
      </c>
      <c r="BM51" s="6" t="str">
        <f t="shared" ca="1" si="8"/>
        <v>arent</v>
      </c>
      <c r="BN51" s="42">
        <f t="shared" ca="1" si="9"/>
        <v>-4.8211462316887471E-2</v>
      </c>
      <c r="BO51" s="6" t="str">
        <f t="shared" ca="1" si="27"/>
        <v>aotrp</v>
      </c>
      <c r="BP51" s="42">
        <f t="shared" ca="1" si="28"/>
        <v>-3.1584929094806036E-2</v>
      </c>
      <c r="BQ51" s="205">
        <v>44</v>
      </c>
      <c r="BR51" s="6" t="str">
        <f t="shared" ca="1" si="29"/>
        <v>arent</v>
      </c>
      <c r="BS51" s="6" t="str">
        <f ca="1">VLOOKUP(BR51,Notes!$A$12:$B$206,2,0)</f>
        <v>Renting of machinery and equipment</v>
      </c>
      <c r="BT51" s="42">
        <f t="shared" ca="1" si="30"/>
        <v>-17.643007168922413</v>
      </c>
      <c r="BU51" s="205">
        <v>44</v>
      </c>
      <c r="BV51" s="6" t="str">
        <f t="shared" ca="1" si="31"/>
        <v>aotrp</v>
      </c>
      <c r="BW51" s="6" t="str">
        <f ca="1">VLOOKUP(BV51,Notes!$A$12:$B$206,2,0)</f>
        <v>Other transport equipment</v>
      </c>
      <c r="BX51" s="42">
        <f t="shared" ca="1" si="10"/>
        <v>-10.715980225839864</v>
      </c>
    </row>
    <row r="52" spans="1:76" hidden="1" outlineLevel="1" x14ac:dyDescent="0.2">
      <c r="A52" s="23" t="s">
        <v>42</v>
      </c>
      <c r="B52" s="23" t="str">
        <f>VLOOKUP(A52,Notes!$A$12:$B$206,2,0)</f>
        <v>Auxiliary transport</v>
      </c>
      <c r="C52" s="24">
        <f>SUM('SAM and Preps'!FS52:GG52)</f>
        <v>0</v>
      </c>
      <c r="D52" s="24">
        <f>'SAM and Preps'!GH52</f>
        <v>0</v>
      </c>
      <c r="E52" s="24">
        <f>'SAM and Preps'!GM52</f>
        <v>0</v>
      </c>
      <c r="F52" s="24">
        <f>'SAM and Preps'!GO52</f>
        <v>0</v>
      </c>
      <c r="G52" s="24">
        <v>0</v>
      </c>
      <c r="H52" s="25">
        <f>SUM('SAM and Preps'!AU$175:AU$179)</f>
        <v>41025.123326726563</v>
      </c>
      <c r="I52" s="24">
        <f>IFERROR(VLOOKUP($A52,Employment!$A$5:$F$66,3,0),0)</f>
        <v>2.5991025287322014</v>
      </c>
      <c r="J52" s="24">
        <f>IFERROR(VLOOKUP($A52,Employment!$A$5:$F$66,4,0),0)</f>
        <v>4.704406570060077</v>
      </c>
      <c r="K52" s="24">
        <f>IFERROR(VLOOKUP($A52,Employment!$A$5:$F$66,5,0),0)</f>
        <v>14.885045661303112</v>
      </c>
      <c r="L52" s="24">
        <f>IFERROR(VLOOKUP($A52,Employment!$A$5:$F$66,6,0),0)</f>
        <v>18.293985842623822</v>
      </c>
      <c r="M52" s="24">
        <f t="shared" si="0"/>
        <v>40.482540602719212</v>
      </c>
      <c r="N52" s="25">
        <v>80133.908412976016</v>
      </c>
      <c r="O52" s="26">
        <v>0</v>
      </c>
      <c r="P52" s="27">
        <v>0</v>
      </c>
      <c r="Q52" s="28">
        <f ca="1"/>
        <v>-16391.222807600701</v>
      </c>
      <c r="R52" s="28">
        <v>0</v>
      </c>
      <c r="S52" s="28"/>
      <c r="T52" s="35" t="e">
        <f ca="1"/>
        <v>#DIV/0!</v>
      </c>
      <c r="U52" s="30">
        <f ca="1"/>
        <v>-20.454790153410869</v>
      </c>
      <c r="V52" s="31">
        <v>0</v>
      </c>
      <c r="W52" s="32">
        <f ca="1"/>
        <v>-20.454790153410869</v>
      </c>
      <c r="X52" s="28">
        <f ca="1"/>
        <v>-2973.198040276</v>
      </c>
      <c r="Y52" s="28">
        <f t="shared" ca="1" si="32"/>
        <v>-13418.024767324701</v>
      </c>
      <c r="Z52" s="33">
        <f t="shared" ca="1" si="11"/>
        <v>33</v>
      </c>
      <c r="AA52" s="33">
        <f t="shared" ca="1" si="40"/>
        <v>20</v>
      </c>
      <c r="AB52" s="33">
        <f t="shared" ca="1" si="33"/>
        <v>27</v>
      </c>
      <c r="AC52" s="21">
        <v>45</v>
      </c>
      <c r="AD52" s="6" t="str">
        <f t="shared" ca="1" si="13"/>
        <v>aelcg</v>
      </c>
      <c r="AE52" s="6">
        <f t="shared" ca="1" si="14"/>
        <v>-1112.498423834809</v>
      </c>
      <c r="AF52" s="6" t="str">
        <f t="shared" ca="1" si="34"/>
        <v>arecr</v>
      </c>
      <c r="AG52" s="6">
        <f t="shared" ca="1" si="35"/>
        <v>-3619.7538566618405</v>
      </c>
      <c r="AH52" s="6" t="str">
        <f t="shared" ca="1" si="36"/>
        <v>aknit</v>
      </c>
      <c r="AI52" s="6">
        <f t="shared" ca="1" si="37"/>
        <v>-6095.7462392096522</v>
      </c>
      <c r="AJ52" s="17"/>
      <c r="AK52" s="6">
        <v>41025.123326726571</v>
      </c>
      <c r="AL52" s="6">
        <f ca="1"/>
        <v>-1522.1498450879653</v>
      </c>
      <c r="AM52" s="6">
        <f t="shared" ca="1" si="15"/>
        <v>-6869.4530415719664</v>
      </c>
      <c r="AN52" s="6">
        <f ca="1"/>
        <v>-8391.6028866599318</v>
      </c>
      <c r="AO52" s="33">
        <f t="shared" ca="1" si="16"/>
        <v>22</v>
      </c>
      <c r="AP52" s="34">
        <f ca="1"/>
        <v>-0.14885947107476685</v>
      </c>
      <c r="AQ52" s="34">
        <f ca="1"/>
        <v>-0.26943741772333757</v>
      </c>
      <c r="AR52" s="34">
        <f ca="1"/>
        <v>-1.7659288154701851</v>
      </c>
      <c r="AS52" s="34">
        <f ca="1"/>
        <v>-2.2077778847340035</v>
      </c>
      <c r="AT52" s="34">
        <f t="shared" ca="1" si="17"/>
        <v>-4.392003589002293</v>
      </c>
      <c r="AU52" s="33">
        <f t="shared" ca="1" si="18"/>
        <v>46</v>
      </c>
      <c r="AV52" s="21">
        <v>45</v>
      </c>
      <c r="AW52" s="6" t="str">
        <f t="shared" ca="1" si="38"/>
        <v>arubb</v>
      </c>
      <c r="AX52" s="6">
        <f t="shared" ca="1" si="19"/>
        <v>-1679.3187894487266</v>
      </c>
      <c r="AY52" s="6" t="str">
        <f t="shared" ca="1" si="39"/>
        <v>aochm</v>
      </c>
      <c r="AZ52" s="6">
        <f t="shared" ca="1" si="20"/>
        <v>-4.6091646430759212</v>
      </c>
      <c r="BA52" s="197"/>
      <c r="BB52" s="36">
        <f t="shared" si="21"/>
        <v>1.154517882287837</v>
      </c>
      <c r="BC52" s="36">
        <f ca="1"/>
        <v>-20.454790153410869</v>
      </c>
      <c r="BD52" s="33">
        <f t="shared" ca="1" si="22"/>
        <v>36</v>
      </c>
      <c r="BE52" s="203">
        <f ca="1"/>
        <v>-0.23615421010558016</v>
      </c>
      <c r="BF52" s="33">
        <f t="shared" ca="1" si="23"/>
        <v>22</v>
      </c>
      <c r="BG52" s="36">
        <f t="shared" si="24"/>
        <v>0.2672644127729531</v>
      </c>
      <c r="BH52" s="42">
        <f ca="1"/>
        <v>-10.849130325351373</v>
      </c>
      <c r="BI52" s="33">
        <f t="shared" ca="1" si="25"/>
        <v>42</v>
      </c>
      <c r="BJ52" s="203">
        <f ca="1"/>
        <v>-2.8995864455022721E-2</v>
      </c>
      <c r="BK52" s="33">
        <f t="shared" ca="1" si="26"/>
        <v>46</v>
      </c>
      <c r="BL52" s="204">
        <v>45</v>
      </c>
      <c r="BM52" s="6" t="str">
        <f t="shared" ca="1" si="8"/>
        <v>arubb</v>
      </c>
      <c r="BN52" s="42">
        <f t="shared" ca="1" si="9"/>
        <v>-4.7258933435489488E-2</v>
      </c>
      <c r="BO52" s="6" t="str">
        <f t="shared" ca="1" si="27"/>
        <v>aochm</v>
      </c>
      <c r="BP52" s="42">
        <f t="shared" ca="1" si="28"/>
        <v>-3.0429554651587257E-2</v>
      </c>
      <c r="BQ52" s="205">
        <v>45</v>
      </c>
      <c r="BR52" s="6" t="str">
        <f t="shared" ca="1" si="29"/>
        <v>arubb</v>
      </c>
      <c r="BS52" s="6" t="str">
        <f ca="1">VLOOKUP(BR52,Notes!$A$12:$B$206,2,0)</f>
        <v>Rubber</v>
      </c>
      <c r="BT52" s="42">
        <f t="shared" ca="1" si="30"/>
        <v>-17.066038541665787</v>
      </c>
      <c r="BU52" s="205">
        <v>45</v>
      </c>
      <c r="BV52" s="6" t="str">
        <f t="shared" ca="1" si="31"/>
        <v>aochm</v>
      </c>
      <c r="BW52" s="6" t="str">
        <f ca="1">VLOOKUP(BV52,Notes!$A$12:$B$206,2,0)</f>
        <v>Other chemical products, man-made fibres</v>
      </c>
      <c r="BX52" s="42">
        <f t="shared" ca="1" si="10"/>
        <v>-10.58107126168605</v>
      </c>
    </row>
    <row r="53" spans="1:76" hidden="1" outlineLevel="1" x14ac:dyDescent="0.2">
      <c r="A53" s="23" t="s">
        <v>43</v>
      </c>
      <c r="B53" s="23" t="str">
        <f>VLOOKUP(A53,Notes!$A$12:$B$206,2,0)</f>
        <v>Post and telecommunication</v>
      </c>
      <c r="C53" s="24">
        <f>SUM('SAM and Preps'!FS53:GG53)</f>
        <v>0</v>
      </c>
      <c r="D53" s="24">
        <f>'SAM and Preps'!GH53</f>
        <v>0</v>
      </c>
      <c r="E53" s="24">
        <f>'SAM and Preps'!GM53</f>
        <v>0</v>
      </c>
      <c r="F53" s="24">
        <f>'SAM and Preps'!GO53</f>
        <v>0</v>
      </c>
      <c r="G53" s="24">
        <v>0</v>
      </c>
      <c r="H53" s="25">
        <f>SUM('SAM and Preps'!AV$175:AV$179)</f>
        <v>67561.539773547294</v>
      </c>
      <c r="I53" s="24">
        <f>IFERROR(VLOOKUP($A53,Employment!$A$5:$F$66,3,0),0)</f>
        <v>2.960903646631952</v>
      </c>
      <c r="J53" s="24">
        <f>IFERROR(VLOOKUP($A53,Employment!$A$5:$F$66,4,0),0)</f>
        <v>10.611629914963201</v>
      </c>
      <c r="K53" s="24">
        <f>IFERROR(VLOOKUP($A53,Employment!$A$5:$F$66,5,0),0)</f>
        <v>36.816585492833099</v>
      </c>
      <c r="L53" s="24">
        <f>IFERROR(VLOOKUP($A53,Employment!$A$5:$F$66,6,0),0)</f>
        <v>65.419271823702474</v>
      </c>
      <c r="M53" s="24">
        <f t="shared" si="0"/>
        <v>115.80839087813072</v>
      </c>
      <c r="N53" s="25">
        <v>196920.65187707919</v>
      </c>
      <c r="O53" s="26">
        <v>0</v>
      </c>
      <c r="P53" s="27">
        <v>0</v>
      </c>
      <c r="Q53" s="28">
        <f ca="1"/>
        <v>-20733.634486552146</v>
      </c>
      <c r="R53" s="28">
        <v>0</v>
      </c>
      <c r="S53" s="28"/>
      <c r="T53" s="35" t="e">
        <f ca="1"/>
        <v>#DIV/0!</v>
      </c>
      <c r="U53" s="30">
        <f ca="1"/>
        <v>-10.528928423157156</v>
      </c>
      <c r="V53" s="31">
        <v>0</v>
      </c>
      <c r="W53" s="32">
        <f ca="1"/>
        <v>-10.528928423157156</v>
      </c>
      <c r="X53" s="28">
        <f ca="1"/>
        <v>59.026674618069116</v>
      </c>
      <c r="Y53" s="28">
        <f t="shared" ca="1" si="32"/>
        <v>-20792.661161170214</v>
      </c>
      <c r="Z53" s="33">
        <f t="shared" ca="1" si="11"/>
        <v>61</v>
      </c>
      <c r="AA53" s="33">
        <f t="shared" ca="1" si="40"/>
        <v>13</v>
      </c>
      <c r="AB53" s="33">
        <f t="shared" ca="1" si="33"/>
        <v>23</v>
      </c>
      <c r="AC53" s="21">
        <v>46</v>
      </c>
      <c r="AD53" s="6" t="str">
        <f t="shared" ca="1" si="13"/>
        <v>amorg</v>
      </c>
      <c r="AE53" s="6">
        <f t="shared" ca="1" si="14"/>
        <v>-977.43249822015889</v>
      </c>
      <c r="AF53" s="6" t="str">
        <f t="shared" ca="1" si="34"/>
        <v>arubb</v>
      </c>
      <c r="AG53" s="6">
        <f t="shared" ca="1" si="35"/>
        <v>-2913.6196426660199</v>
      </c>
      <c r="AH53" s="6" t="str">
        <f t="shared" ca="1" si="36"/>
        <v>arubb</v>
      </c>
      <c r="AI53" s="6">
        <f t="shared" ca="1" si="37"/>
        <v>-5797.3747878477407</v>
      </c>
      <c r="AJ53" s="17"/>
      <c r="AK53" s="6">
        <v>67561.539773547294</v>
      </c>
      <c r="AL53" s="6">
        <f ca="1"/>
        <v>20.251471782645929</v>
      </c>
      <c r="AM53" s="6">
        <f t="shared" ca="1" si="15"/>
        <v>-7133.7576361222937</v>
      </c>
      <c r="AN53" s="6">
        <f ca="1"/>
        <v>-7113.5061643396475</v>
      </c>
      <c r="AO53" s="33">
        <f t="shared" ca="1" si="16"/>
        <v>26</v>
      </c>
      <c r="AP53" s="34">
        <f ca="1"/>
        <v>-8.7290399177107944E-2</v>
      </c>
      <c r="AQ53" s="34">
        <f ca="1"/>
        <v>-0.31284145711750627</v>
      </c>
      <c r="AR53" s="34">
        <f ca="1"/>
        <v>-2.2483073219466974</v>
      </c>
      <c r="AS53" s="34">
        <f ca="1"/>
        <v>-4.0638895001082673</v>
      </c>
      <c r="AT53" s="34">
        <f t="shared" ca="1" si="17"/>
        <v>-6.7123286783495786</v>
      </c>
      <c r="AU53" s="33">
        <f t="shared" ca="1" si="18"/>
        <v>37</v>
      </c>
      <c r="AV53" s="21">
        <v>46</v>
      </c>
      <c r="AW53" s="6" t="str">
        <f t="shared" ca="1" si="38"/>
        <v>afurn</v>
      </c>
      <c r="AX53" s="6">
        <f t="shared" ca="1" si="19"/>
        <v>-1677.7620190083783</v>
      </c>
      <c r="AY53" s="6" t="str">
        <f t="shared" ca="1" si="39"/>
        <v>atrps</v>
      </c>
      <c r="AZ53" s="6">
        <f t="shared" ca="1" si="20"/>
        <v>-4.392003589002293</v>
      </c>
      <c r="BA53" s="197"/>
      <c r="BB53" s="36">
        <f t="shared" si="21"/>
        <v>1.9012985092636177</v>
      </c>
      <c r="BC53" s="36">
        <f ca="1"/>
        <v>-10.528928423157156</v>
      </c>
      <c r="BD53" s="33">
        <f t="shared" ca="1" si="22"/>
        <v>57</v>
      </c>
      <c r="BE53" s="203">
        <f ca="1"/>
        <v>-0.20018635915092034</v>
      </c>
      <c r="BF53" s="33">
        <f t="shared" ca="1" si="23"/>
        <v>26</v>
      </c>
      <c r="BG53" s="36">
        <f t="shared" si="24"/>
        <v>0.76456321963511398</v>
      </c>
      <c r="BH53" s="42">
        <f ca="1"/>
        <v>-5.7960641948761733</v>
      </c>
      <c r="BI53" s="33">
        <f t="shared" ca="1" si="25"/>
        <v>58</v>
      </c>
      <c r="BJ53" s="203">
        <f ca="1"/>
        <v>-4.4314575020463313E-2</v>
      </c>
      <c r="BK53" s="33">
        <f t="shared" ca="1" si="26"/>
        <v>37</v>
      </c>
      <c r="BL53" s="204">
        <v>46</v>
      </c>
      <c r="BM53" s="6" t="str">
        <f t="shared" ca="1" si="8"/>
        <v>afurn</v>
      </c>
      <c r="BN53" s="42">
        <f t="shared" ca="1" si="9"/>
        <v>-4.7215123224422346E-2</v>
      </c>
      <c r="BO53" s="6" t="str">
        <f t="shared" ca="1" si="27"/>
        <v>atrps</v>
      </c>
      <c r="BP53" s="42">
        <f t="shared" ca="1" si="28"/>
        <v>-2.8995864455022721E-2</v>
      </c>
      <c r="BQ53" s="205">
        <v>46</v>
      </c>
      <c r="BR53" s="6" t="str">
        <f t="shared" ca="1" si="29"/>
        <v>afurn</v>
      </c>
      <c r="BS53" s="6" t="str">
        <f ca="1">VLOOKUP(BR53,Notes!$A$12:$B$206,2,0)</f>
        <v>Furniture</v>
      </c>
      <c r="BT53" s="42">
        <f t="shared" ca="1" si="30"/>
        <v>-16.813928105667575</v>
      </c>
      <c r="BU53" s="205">
        <v>46</v>
      </c>
      <c r="BV53" s="6" t="str">
        <f t="shared" ca="1" si="31"/>
        <v>atrps</v>
      </c>
      <c r="BW53" s="6" t="str">
        <f ca="1">VLOOKUP(BV53,Notes!$A$12:$B$206,2,0)</f>
        <v>Auxiliary transport</v>
      </c>
      <c r="BX53" s="42">
        <f t="shared" ca="1" si="10"/>
        <v>-10.263811034578296</v>
      </c>
    </row>
    <row r="54" spans="1:76" hidden="1" outlineLevel="1" x14ac:dyDescent="0.2">
      <c r="A54" s="23" t="s">
        <v>44</v>
      </c>
      <c r="B54" s="23" t="str">
        <f>VLOOKUP(A54,Notes!$A$12:$B$206,2,0)</f>
        <v>Financial intermediation</v>
      </c>
      <c r="C54" s="24">
        <f>SUM('SAM and Preps'!FS54:GG54)</f>
        <v>0</v>
      </c>
      <c r="D54" s="24">
        <f>'SAM and Preps'!GH54</f>
        <v>0</v>
      </c>
      <c r="E54" s="24">
        <f>'SAM and Preps'!GM54</f>
        <v>0</v>
      </c>
      <c r="F54" s="24">
        <f>'SAM and Preps'!GO54</f>
        <v>0</v>
      </c>
      <c r="G54" s="24">
        <v>0</v>
      </c>
      <c r="H54" s="25">
        <f>SUM('SAM and Preps'!AW$175:AW$179)</f>
        <v>161420.07249827456</v>
      </c>
      <c r="I54" s="24">
        <f>IFERROR(VLOOKUP($A54,Employment!$A$5:$F$66,3,0),0)</f>
        <v>11.960140132992448</v>
      </c>
      <c r="J54" s="24">
        <f>IFERROR(VLOOKUP($A54,Employment!$A$5:$F$66,4,0),0)</f>
        <v>8.3246964770675369</v>
      </c>
      <c r="K54" s="24">
        <f>IFERROR(VLOOKUP($A54,Employment!$A$5:$F$66,5,0),0)</f>
        <v>52.456308324263681</v>
      </c>
      <c r="L54" s="24">
        <f>IFERROR(VLOOKUP($A54,Employment!$A$5:$F$66,6,0),0)</f>
        <v>171.03662384160197</v>
      </c>
      <c r="M54" s="24">
        <f t="shared" si="0"/>
        <v>243.77776877592564</v>
      </c>
      <c r="N54" s="25">
        <v>251542.74256005799</v>
      </c>
      <c r="O54" s="26">
        <v>0</v>
      </c>
      <c r="P54" s="27">
        <v>0</v>
      </c>
      <c r="Q54" s="28">
        <f ca="1"/>
        <v>-32765.37328118681</v>
      </c>
      <c r="R54" s="28">
        <v>0</v>
      </c>
      <c r="S54" s="28"/>
      <c r="T54" s="35" t="e">
        <f ca="1"/>
        <v>#DIV/0!</v>
      </c>
      <c r="U54" s="30">
        <f ca="1"/>
        <v>-13.025767687717643</v>
      </c>
      <c r="V54" s="31">
        <v>0</v>
      </c>
      <c r="W54" s="32">
        <f ca="1"/>
        <v>-13.025767687717643</v>
      </c>
      <c r="X54" s="28">
        <f ca="1"/>
        <v>-3103.992093881493</v>
      </c>
      <c r="Y54" s="28">
        <f t="shared" ca="1" si="32"/>
        <v>-29661.381187305316</v>
      </c>
      <c r="Z54" s="33">
        <f t="shared" ca="1" si="11"/>
        <v>32</v>
      </c>
      <c r="AA54" s="33">
        <f t="shared" ca="1" si="40"/>
        <v>7</v>
      </c>
      <c r="AB54" s="33">
        <f t="shared" ca="1" si="33"/>
        <v>13</v>
      </c>
      <c r="AC54" s="21">
        <v>47</v>
      </c>
      <c r="AD54" s="6" t="str">
        <f t="shared" ca="1" si="13"/>
        <v>aplas</v>
      </c>
      <c r="AE54" s="6">
        <f t="shared" ca="1" si="14"/>
        <v>-919.43054004736382</v>
      </c>
      <c r="AF54" s="6" t="str">
        <f t="shared" ca="1" si="34"/>
        <v>afore</v>
      </c>
      <c r="AG54" s="6">
        <f t="shared" ca="1" si="35"/>
        <v>-2765.6394593304203</v>
      </c>
      <c r="AH54" s="6" t="str">
        <f t="shared" ca="1" si="36"/>
        <v>arent</v>
      </c>
      <c r="AI54" s="6">
        <f t="shared" ca="1" si="37"/>
        <v>-5461.2871651329715</v>
      </c>
      <c r="AJ54" s="17"/>
      <c r="AK54" s="6">
        <v>161420.07249827456</v>
      </c>
      <c r="AL54" s="6">
        <f ca="1"/>
        <v>-1991.8945930582454</v>
      </c>
      <c r="AM54" s="6">
        <f t="shared" ca="1" si="15"/>
        <v>-19034.309051912398</v>
      </c>
      <c r="AN54" s="6">
        <f ca="1"/>
        <v>-21026.203644970643</v>
      </c>
      <c r="AO54" s="33">
        <f t="shared" ca="1" si="16"/>
        <v>8</v>
      </c>
      <c r="AP54" s="34">
        <f ca="1"/>
        <v>-1.3242150585217181</v>
      </c>
      <c r="AQ54" s="34">
        <f ca="1"/>
        <v>-0.92170228023886736</v>
      </c>
      <c r="AR54" s="34">
        <f ca="1"/>
        <v>-3.484746798534454</v>
      </c>
      <c r="AS54" s="34">
        <f ca="1"/>
        <v>-17.823066626018051</v>
      </c>
      <c r="AT54" s="34">
        <f t="shared" ca="1" si="17"/>
        <v>-23.553730763313091</v>
      </c>
      <c r="AU54" s="33">
        <f t="shared" ca="1" si="18"/>
        <v>16</v>
      </c>
      <c r="AV54" s="21">
        <v>47</v>
      </c>
      <c r="AW54" s="6" t="str">
        <f t="shared" ca="1" si="38"/>
        <v>aweav</v>
      </c>
      <c r="AX54" s="6">
        <f t="shared" ca="1" si="19"/>
        <v>-1426.3079274128011</v>
      </c>
      <c r="AY54" s="6" t="str">
        <f t="shared" ca="1" si="39"/>
        <v>arsea</v>
      </c>
      <c r="AZ54" s="6">
        <f t="shared" ca="1" si="20"/>
        <v>-4.3513186002322168</v>
      </c>
      <c r="BA54" s="197"/>
      <c r="BB54" s="36">
        <f t="shared" si="21"/>
        <v>4.5426398544924753</v>
      </c>
      <c r="BC54" s="36">
        <f ca="1"/>
        <v>-13.025767687717643</v>
      </c>
      <c r="BD54" s="33">
        <f t="shared" ca="1" si="22"/>
        <v>52</v>
      </c>
      <c r="BE54" s="203">
        <f ca="1"/>
        <v>-0.59171371433586462</v>
      </c>
      <c r="BF54" s="33">
        <f t="shared" ca="1" si="23"/>
        <v>8</v>
      </c>
      <c r="BG54" s="36">
        <f t="shared" si="24"/>
        <v>1.6094128789590392</v>
      </c>
      <c r="BH54" s="42">
        <f ca="1"/>
        <v>-9.6619683089162596</v>
      </c>
      <c r="BI54" s="33">
        <f t="shared" ca="1" si="25"/>
        <v>49</v>
      </c>
      <c r="BJ54" s="203">
        <f ca="1"/>
        <v>-0.15550096232463917</v>
      </c>
      <c r="BK54" s="33">
        <f t="shared" ca="1" si="26"/>
        <v>16</v>
      </c>
      <c r="BL54" s="204">
        <v>47</v>
      </c>
      <c r="BM54" s="6" t="str">
        <f t="shared" ca="1" si="8"/>
        <v>aweav</v>
      </c>
      <c r="BN54" s="42">
        <f t="shared" ca="1" si="9"/>
        <v>-4.0138770448843702E-2</v>
      </c>
      <c r="BO54" s="6" t="str">
        <f t="shared" ca="1" si="27"/>
        <v>arsea</v>
      </c>
      <c r="BP54" s="42">
        <f t="shared" ca="1" si="28"/>
        <v>-2.8727263486051476E-2</v>
      </c>
      <c r="BQ54" s="205">
        <v>47</v>
      </c>
      <c r="BR54" s="6" t="str">
        <f t="shared" ca="1" si="29"/>
        <v>aweav</v>
      </c>
      <c r="BS54" s="6" t="str">
        <f ca="1">VLOOKUP(BR54,Notes!$A$12:$B$206,2,0)</f>
        <v>Spinning, weaving and finishing of textiles</v>
      </c>
      <c r="BT54" s="42">
        <f t="shared" ca="1" si="30"/>
        <v>-16.308221188820514</v>
      </c>
      <c r="BU54" s="205">
        <v>47</v>
      </c>
      <c r="BV54" s="6" t="str">
        <f t="shared" ca="1" si="31"/>
        <v>arsea</v>
      </c>
      <c r="BW54" s="6" t="str">
        <f ca="1">VLOOKUP(BV54,Notes!$A$12:$B$206,2,0)</f>
        <v>Research and experimental development</v>
      </c>
      <c r="BX54" s="42">
        <f t="shared" ca="1" si="10"/>
        <v>-10.008155392779196</v>
      </c>
    </row>
    <row r="55" spans="1:76" hidden="1" outlineLevel="1" x14ac:dyDescent="0.2">
      <c r="A55" s="23" t="s">
        <v>45</v>
      </c>
      <c r="B55" s="23" t="str">
        <f>VLOOKUP(A55,Notes!$A$12:$B$206,2,0)</f>
        <v>Insurance and pension funding</v>
      </c>
      <c r="C55" s="24">
        <f>SUM('SAM and Preps'!FS55:GG55)</f>
        <v>0</v>
      </c>
      <c r="D55" s="24">
        <f>'SAM and Preps'!GH55</f>
        <v>0</v>
      </c>
      <c r="E55" s="24">
        <f>'SAM and Preps'!GM55</f>
        <v>0</v>
      </c>
      <c r="F55" s="24">
        <f>'SAM and Preps'!GO55</f>
        <v>0</v>
      </c>
      <c r="G55" s="24">
        <v>0</v>
      </c>
      <c r="H55" s="25">
        <f>SUM('SAM and Preps'!AX$175:AX$179)</f>
        <v>80488.868949600466</v>
      </c>
      <c r="I55" s="24">
        <f>IFERROR(VLOOKUP($A55,Employment!$A$5:$F$66,3,0),0)</f>
        <v>0.52755285461677515</v>
      </c>
      <c r="J55" s="24">
        <f>IFERROR(VLOOKUP($A55,Employment!$A$5:$F$66,4,0),0)</f>
        <v>4.0950042195550784</v>
      </c>
      <c r="K55" s="24">
        <f>IFERROR(VLOOKUP($A55,Employment!$A$5:$F$66,5,0),0)</f>
        <v>31.024204918096839</v>
      </c>
      <c r="L55" s="24">
        <f>IFERROR(VLOOKUP($A55,Employment!$A$5:$F$66,6,0),0)</f>
        <v>82.150801844472142</v>
      </c>
      <c r="M55" s="24">
        <f t="shared" si="0"/>
        <v>117.79756383674084</v>
      </c>
      <c r="N55" s="25">
        <v>170535.42650543532</v>
      </c>
      <c r="O55" s="26">
        <v>0</v>
      </c>
      <c r="P55" s="27">
        <v>0</v>
      </c>
      <c r="Q55" s="28">
        <f ca="1"/>
        <v>-14586.249499335865</v>
      </c>
      <c r="R55" s="28">
        <v>0</v>
      </c>
      <c r="S55" s="28"/>
      <c r="T55" s="35" t="e">
        <f ca="1"/>
        <v>#DIV/0!</v>
      </c>
      <c r="U55" s="30">
        <f ca="1"/>
        <v>-8.5532078572958401</v>
      </c>
      <c r="V55" s="31">
        <v>0</v>
      </c>
      <c r="W55" s="32">
        <f ca="1"/>
        <v>-8.5532078572958401</v>
      </c>
      <c r="X55" s="28">
        <f ca="1"/>
        <v>-7230.023777981407</v>
      </c>
      <c r="Y55" s="28">
        <f t="shared" ca="1" si="32"/>
        <v>-7356.2257213544581</v>
      </c>
      <c r="Z55" s="33">
        <f t="shared" ca="1" si="11"/>
        <v>22</v>
      </c>
      <c r="AA55" s="33">
        <f t="shared" ca="1" si="40"/>
        <v>31</v>
      </c>
      <c r="AB55" s="33">
        <f t="shared" ca="1" si="33"/>
        <v>32</v>
      </c>
      <c r="AC55" s="21">
        <v>48</v>
      </c>
      <c r="AD55" s="6" t="str">
        <f t="shared" ca="1" si="13"/>
        <v>ardtv</v>
      </c>
      <c r="AE55" s="6">
        <f t="shared" ca="1" si="14"/>
        <v>-763.3477988980801</v>
      </c>
      <c r="AF55" s="6" t="str">
        <f t="shared" ca="1" si="34"/>
        <v>ardtv</v>
      </c>
      <c r="AG55" s="6">
        <f t="shared" ca="1" si="35"/>
        <v>-1635.4220207405299</v>
      </c>
      <c r="AH55" s="6" t="str">
        <f t="shared" ca="1" si="36"/>
        <v>acomp</v>
      </c>
      <c r="AI55" s="6">
        <f t="shared" ca="1" si="37"/>
        <v>-5239.8320852068382</v>
      </c>
      <c r="AJ55" s="17"/>
      <c r="AK55" s="6">
        <v>80488.868949600466</v>
      </c>
      <c r="AL55" s="6">
        <f ca="1"/>
        <v>-3412.4078984251005</v>
      </c>
      <c r="AM55" s="6">
        <f t="shared" ca="1" si="15"/>
        <v>-3471.9723648206777</v>
      </c>
      <c r="AN55" s="6">
        <f ca="1"/>
        <v>-6884.3802632457782</v>
      </c>
      <c r="AO55" s="33">
        <f t="shared" ca="1" si="16"/>
        <v>27</v>
      </c>
      <c r="AP55" s="34">
        <f ca="1"/>
        <v>-3.8354288380599934E-2</v>
      </c>
      <c r="AQ55" s="34">
        <f ca="1"/>
        <v>-0.29771608926404397</v>
      </c>
      <c r="AR55" s="34">
        <f ca="1"/>
        <v>-1.353318013686293</v>
      </c>
      <c r="AS55" s="34">
        <f ca="1"/>
        <v>-5.6212230705543424</v>
      </c>
      <c r="AT55" s="34">
        <f t="shared" ca="1" si="17"/>
        <v>-7.3106114618852791</v>
      </c>
      <c r="AU55" s="33">
        <f t="shared" ca="1" si="18"/>
        <v>35</v>
      </c>
      <c r="AV55" s="21">
        <v>48</v>
      </c>
      <c r="AW55" s="6" t="str">
        <f t="shared" ca="1" si="38"/>
        <v>aknit</v>
      </c>
      <c r="AX55" s="6">
        <f t="shared" ca="1" si="19"/>
        <v>-1357.8312830490934</v>
      </c>
      <c r="AY55" s="6" t="str">
        <f t="shared" ca="1" si="39"/>
        <v>aleat</v>
      </c>
      <c r="AZ55" s="6">
        <f t="shared" ca="1" si="20"/>
        <v>-4.1337720029366603</v>
      </c>
      <c r="BA55" s="197"/>
      <c r="BB55" s="36">
        <f t="shared" si="21"/>
        <v>2.2650958971498745</v>
      </c>
      <c r="BC55" s="36">
        <f ca="1"/>
        <v>-8.5532078572958401</v>
      </c>
      <c r="BD55" s="33">
        <f t="shared" ca="1" si="22"/>
        <v>59</v>
      </c>
      <c r="BE55" s="203">
        <f ca="1"/>
        <v>-0.19373836025030877</v>
      </c>
      <c r="BF55" s="33">
        <f t="shared" ca="1" si="23"/>
        <v>27</v>
      </c>
      <c r="BG55" s="36">
        <f t="shared" si="24"/>
        <v>0.77769567463353029</v>
      </c>
      <c r="BH55" s="42">
        <f ca="1"/>
        <v>-6.2060803498595893</v>
      </c>
      <c r="BI55" s="33">
        <f t="shared" ca="1" si="25"/>
        <v>57</v>
      </c>
      <c r="BJ55" s="203">
        <f ca="1"/>
        <v>-4.8264418445139491E-2</v>
      </c>
      <c r="BK55" s="33">
        <f t="shared" ca="1" si="26"/>
        <v>35</v>
      </c>
      <c r="BL55" s="204">
        <v>48</v>
      </c>
      <c r="BM55" s="6" t="str">
        <f t="shared" ca="1" si="8"/>
        <v>aknit</v>
      </c>
      <c r="BN55" s="42">
        <f t="shared" ca="1" si="9"/>
        <v>-3.8211719314655841E-2</v>
      </c>
      <c r="BO55" s="6" t="str">
        <f t="shared" ca="1" si="27"/>
        <v>aleat</v>
      </c>
      <c r="BP55" s="42">
        <f t="shared" ca="1" si="28"/>
        <v>-2.7291027945709777E-2</v>
      </c>
      <c r="BQ55" s="205">
        <v>48</v>
      </c>
      <c r="BR55" s="6" t="str">
        <f t="shared" ca="1" si="29"/>
        <v>aknit</v>
      </c>
      <c r="BS55" s="6" t="str">
        <f ca="1">VLOOKUP(BR55,Notes!$A$12:$B$206,2,0)</f>
        <v>Knitted, crouched fabrics, wearing apparel, fur articles</v>
      </c>
      <c r="BT55" s="42">
        <f t="shared" ca="1" si="30"/>
        <v>-15.979826277591281</v>
      </c>
      <c r="BU55" s="205">
        <v>48</v>
      </c>
      <c r="BV55" s="6" t="str">
        <f t="shared" ca="1" si="31"/>
        <v>aleat</v>
      </c>
      <c r="BW55" s="6" t="str">
        <f ca="1">VLOOKUP(BV55,Notes!$A$12:$B$206,2,0)</f>
        <v>Tanning and dressing of leather</v>
      </c>
      <c r="BX55" s="42">
        <f t="shared" ca="1" si="10"/>
        <v>-9.8022897847988215</v>
      </c>
    </row>
    <row r="56" spans="1:76" hidden="1" outlineLevel="1" x14ac:dyDescent="0.2">
      <c r="A56" s="23" t="s">
        <v>46</v>
      </c>
      <c r="B56" s="23" t="str">
        <f>VLOOKUP(A56,Notes!$A$12:$B$206,2,0)</f>
        <v>Activities to financial intermediation</v>
      </c>
      <c r="C56" s="24">
        <f>SUM('SAM and Preps'!FS56:GG56)</f>
        <v>0</v>
      </c>
      <c r="D56" s="24">
        <f>'SAM and Preps'!GH56</f>
        <v>0</v>
      </c>
      <c r="E56" s="24">
        <f>'SAM and Preps'!GM56</f>
        <v>0</v>
      </c>
      <c r="F56" s="24">
        <f>'SAM and Preps'!GO56</f>
        <v>0</v>
      </c>
      <c r="G56" s="24">
        <v>0</v>
      </c>
      <c r="H56" s="25">
        <f>SUM('SAM and Preps'!AY$175:AY$179)</f>
        <v>95648.784677383475</v>
      </c>
      <c r="I56" s="24">
        <f>IFERROR(VLOOKUP($A56,Employment!$A$5:$F$66,3,0),0)</f>
        <v>0.29175205821629818</v>
      </c>
      <c r="J56" s="24">
        <f>IFERROR(VLOOKUP($A56,Employment!$A$5:$F$66,4,0),0)</f>
        <v>0.23161788996633986</v>
      </c>
      <c r="K56" s="24">
        <f>IFERROR(VLOOKUP($A56,Employment!$A$5:$F$66,5,0),0)</f>
        <v>10.310945419045643</v>
      </c>
      <c r="L56" s="24">
        <f>IFERROR(VLOOKUP($A56,Employment!$A$5:$F$66,6,0),0)</f>
        <v>8.5815182117735258</v>
      </c>
      <c r="M56" s="24">
        <f t="shared" si="0"/>
        <v>19.415833579001806</v>
      </c>
      <c r="N56" s="25">
        <v>193787.00027460422</v>
      </c>
      <c r="O56" s="26">
        <v>0</v>
      </c>
      <c r="P56" s="27">
        <v>0</v>
      </c>
      <c r="Q56" s="28">
        <f ca="1"/>
        <v>-35317.130780193365</v>
      </c>
      <c r="R56" s="28">
        <v>0</v>
      </c>
      <c r="S56" s="28"/>
      <c r="T56" s="35" t="e">
        <f ca="1"/>
        <v>#DIV/0!</v>
      </c>
      <c r="U56" s="30">
        <f ca="1"/>
        <v>-18.224716172987623</v>
      </c>
      <c r="V56" s="31">
        <v>0</v>
      </c>
      <c r="W56" s="32">
        <f ca="1"/>
        <v>-18.224716172987623</v>
      </c>
      <c r="X56" s="28">
        <f ca="1"/>
        <v>-3887.4014726950509</v>
      </c>
      <c r="Y56" s="28">
        <f t="shared" ca="1" si="32"/>
        <v>-31429.729307498314</v>
      </c>
      <c r="Z56" s="33">
        <f t="shared" ca="1" si="11"/>
        <v>30</v>
      </c>
      <c r="AA56" s="33">
        <f t="shared" ca="1" si="40"/>
        <v>6</v>
      </c>
      <c r="AB56" s="33">
        <f t="shared" ca="1" si="33"/>
        <v>12</v>
      </c>
      <c r="AC56" s="21">
        <v>49</v>
      </c>
      <c r="AD56" s="6" t="str">
        <f t="shared" ca="1" si="13"/>
        <v>arent</v>
      </c>
      <c r="AE56" s="6">
        <f t="shared" ca="1" si="14"/>
        <v>-737.32159508450752</v>
      </c>
      <c r="AF56" s="6" t="str">
        <f t="shared" ca="1" si="34"/>
        <v>aglss</v>
      </c>
      <c r="AG56" s="6">
        <f t="shared" ca="1" si="35"/>
        <v>-1471.0019866262646</v>
      </c>
      <c r="AH56" s="6" t="str">
        <f t="shared" ca="1" si="36"/>
        <v>afoot</v>
      </c>
      <c r="AI56" s="6">
        <f t="shared" ca="1" si="37"/>
        <v>-3240.2078063047156</v>
      </c>
      <c r="AJ56" s="17"/>
      <c r="AK56" s="6">
        <v>95648.784677383475</v>
      </c>
      <c r="AL56" s="6">
        <f ca="1"/>
        <v>-1918.731524248069</v>
      </c>
      <c r="AM56" s="6">
        <f t="shared" ca="1" si="15"/>
        <v>-15512.988006117146</v>
      </c>
      <c r="AN56" s="6">
        <f ca="1"/>
        <v>-17431.719530365215</v>
      </c>
      <c r="AO56" s="33">
        <f t="shared" ca="1" si="16"/>
        <v>10</v>
      </c>
      <c r="AP56" s="34">
        <f ca="1"/>
        <v>-4.5195336857954467E-2</v>
      </c>
      <c r="AQ56" s="34">
        <f ca="1"/>
        <v>-3.5879947594393981E-2</v>
      </c>
      <c r="AR56" s="34">
        <f ca="1"/>
        <v>-0.95836167406009631</v>
      </c>
      <c r="AS56" s="34">
        <f ca="1"/>
        <v>-1.2511658699431747</v>
      </c>
      <c r="AT56" s="34">
        <f t="shared" ca="1" si="17"/>
        <v>-2.2906028284556195</v>
      </c>
      <c r="AU56" s="33">
        <f t="shared" ca="1" si="18"/>
        <v>55</v>
      </c>
      <c r="AV56" s="21">
        <v>49</v>
      </c>
      <c r="AW56" s="6" t="str">
        <f t="shared" ca="1" si="38"/>
        <v>acomp</v>
      </c>
      <c r="AX56" s="6">
        <f t="shared" ca="1" si="19"/>
        <v>-1262.0311161210623</v>
      </c>
      <c r="AY56" s="6" t="str">
        <f t="shared" ca="1" si="39"/>
        <v>afoot</v>
      </c>
      <c r="AZ56" s="6">
        <f t="shared" ca="1" si="20"/>
        <v>-4.0255271490707552</v>
      </c>
      <c r="BA56" s="197"/>
      <c r="BB56" s="36">
        <f t="shared" si="21"/>
        <v>2.6917221296248384</v>
      </c>
      <c r="BC56" s="36">
        <f ca="1"/>
        <v>-18.224716172987627</v>
      </c>
      <c r="BD56" s="33">
        <f t="shared" ca="1" si="22"/>
        <v>43</v>
      </c>
      <c r="BE56" s="203">
        <f ca="1"/>
        <v>-0.49055871828962488</v>
      </c>
      <c r="BF56" s="33">
        <f t="shared" ca="1" si="23"/>
        <v>10</v>
      </c>
      <c r="BG56" s="36">
        <f t="shared" si="24"/>
        <v>0.12818270006603158</v>
      </c>
      <c r="BH56" s="42">
        <f ca="1"/>
        <v>-11.797602297811736</v>
      </c>
      <c r="BI56" s="33">
        <f t="shared" ca="1" si="25"/>
        <v>35</v>
      </c>
      <c r="BJ56" s="203">
        <f ca="1"/>
        <v>-1.5122485168387267E-2</v>
      </c>
      <c r="BK56" s="33">
        <f t="shared" ca="1" si="26"/>
        <v>55</v>
      </c>
      <c r="BL56" s="204">
        <v>49</v>
      </c>
      <c r="BM56" s="6" t="str">
        <f t="shared" ca="1" si="8"/>
        <v>acomp</v>
      </c>
      <c r="BN56" s="42">
        <f t="shared" ca="1" si="9"/>
        <v>-3.5515737026833756E-2</v>
      </c>
      <c r="BO56" s="6" t="str">
        <f t="shared" ca="1" si="27"/>
        <v>afoot</v>
      </c>
      <c r="BP56" s="42">
        <f t="shared" ca="1" si="28"/>
        <v>-2.6576398950754317E-2</v>
      </c>
      <c r="BQ56" s="205">
        <v>49</v>
      </c>
      <c r="BR56" s="6" t="str">
        <f t="shared" ca="1" si="29"/>
        <v>acomp</v>
      </c>
      <c r="BS56" s="6" t="str">
        <f ca="1">VLOOKUP(BR56,Notes!$A$12:$B$206,2,0)</f>
        <v>Computer and related activities</v>
      </c>
      <c r="BT56" s="42">
        <f t="shared" ca="1" si="30"/>
        <v>-15.871424580720008</v>
      </c>
      <c r="BU56" s="205">
        <v>49</v>
      </c>
      <c r="BV56" s="6" t="str">
        <f t="shared" ca="1" si="31"/>
        <v>afoot</v>
      </c>
      <c r="BW56" s="6" t="str">
        <f ca="1">VLOOKUP(BV56,Notes!$A$12:$B$206,2,0)</f>
        <v>Footwear</v>
      </c>
      <c r="BX56" s="42">
        <f t="shared" ca="1" si="10"/>
        <v>-9.6619683089162596</v>
      </c>
    </row>
    <row r="57" spans="1:76" hidden="1" outlineLevel="1" x14ac:dyDescent="0.2">
      <c r="A57" s="23" t="s">
        <v>47</v>
      </c>
      <c r="B57" s="23" t="str">
        <f>VLOOKUP(A57,Notes!$A$12:$B$206,2,0)</f>
        <v>Real estate activities</v>
      </c>
      <c r="C57" s="24">
        <f>SUM('SAM and Preps'!FS57:GG57)</f>
        <v>0</v>
      </c>
      <c r="D57" s="24">
        <f>'SAM and Preps'!GH57</f>
        <v>0</v>
      </c>
      <c r="E57" s="24">
        <f>'SAM and Preps'!GM57</f>
        <v>0</v>
      </c>
      <c r="F57" s="24">
        <f>'SAM and Preps'!GO57</f>
        <v>0</v>
      </c>
      <c r="G57" s="24">
        <v>0</v>
      </c>
      <c r="H57" s="25">
        <f>SUM('SAM and Preps'!AZ$175:AZ$179)</f>
        <v>179496.65808090591</v>
      </c>
      <c r="I57" s="24">
        <f>IFERROR(VLOOKUP($A57,Employment!$A$5:$F$66,3,0),0)</f>
        <v>5.0019843903951768</v>
      </c>
      <c r="J57" s="24">
        <f>IFERROR(VLOOKUP($A57,Employment!$A$5:$F$66,4,0),0)</f>
        <v>12.967379913458419</v>
      </c>
      <c r="K57" s="24">
        <f>IFERROR(VLOOKUP($A57,Employment!$A$5:$F$66,5,0),0)</f>
        <v>29.737720506976398</v>
      </c>
      <c r="L57" s="24">
        <f>IFERROR(VLOOKUP($A57,Employment!$A$5:$F$66,6,0),0)</f>
        <v>52.092152248535413</v>
      </c>
      <c r="M57" s="24">
        <f t="shared" si="0"/>
        <v>99.79923705936541</v>
      </c>
      <c r="N57" s="25">
        <v>370520.85393291205</v>
      </c>
      <c r="O57" s="26">
        <v>0</v>
      </c>
      <c r="P57" s="27">
        <v>0</v>
      </c>
      <c r="Q57" s="28">
        <f ca="1"/>
        <v>-59208.588780727092</v>
      </c>
      <c r="R57" s="28">
        <v>0</v>
      </c>
      <c r="S57" s="28"/>
      <c r="T57" s="35" t="e">
        <f ca="1"/>
        <v>#DIV/0!</v>
      </c>
      <c r="U57" s="30">
        <f ca="1"/>
        <v>-15.979826277591282</v>
      </c>
      <c r="V57" s="31">
        <v>0</v>
      </c>
      <c r="W57" s="32">
        <f ca="1"/>
        <v>-15.979826277591282</v>
      </c>
      <c r="X57" s="28">
        <f ca="1"/>
        <v>-36843.114475224043</v>
      </c>
      <c r="Y57" s="28">
        <f t="shared" ca="1" si="32"/>
        <v>-22365.474305503049</v>
      </c>
      <c r="Z57" s="33">
        <f t="shared" ca="1" si="11"/>
        <v>6</v>
      </c>
      <c r="AA57" s="33">
        <f t="shared" ca="1" si="40"/>
        <v>12</v>
      </c>
      <c r="AB57" s="33">
        <f t="shared" ca="1" si="33"/>
        <v>6</v>
      </c>
      <c r="AC57" s="21">
        <v>50</v>
      </c>
      <c r="AD57" s="6" t="str">
        <f t="shared" ca="1" si="13"/>
        <v>apuba</v>
      </c>
      <c r="AE57" s="6">
        <f t="shared" ca="1" si="14"/>
        <v>-689.830697540335</v>
      </c>
      <c r="AF57" s="6" t="str">
        <f t="shared" ca="1" si="34"/>
        <v>aleat</v>
      </c>
      <c r="AG57" s="6">
        <f t="shared" ca="1" si="35"/>
        <v>-867.2014225078749</v>
      </c>
      <c r="AH57" s="6" t="str">
        <f t="shared" ca="1" si="36"/>
        <v>afore</v>
      </c>
      <c r="AI57" s="6">
        <f t="shared" ca="1" si="37"/>
        <v>-3035.5760350189039</v>
      </c>
      <c r="AJ57" s="17"/>
      <c r="AK57" s="6">
        <v>179496.65808090591</v>
      </c>
      <c r="AL57" s="6">
        <f ca="1"/>
        <v>-17848.431070474591</v>
      </c>
      <c r="AM57" s="6">
        <f t="shared" ca="1" si="15"/>
        <v>-10834.823064936187</v>
      </c>
      <c r="AN57" s="6">
        <f ca="1"/>
        <v>-28683.254135410778</v>
      </c>
      <c r="AO57" s="33">
        <f t="shared" ca="1" si="16"/>
        <v>6</v>
      </c>
      <c r="AP57" s="34">
        <f ca="1"/>
        <v>-0.79930841601738256</v>
      </c>
      <c r="AQ57" s="34">
        <f ca="1"/>
        <v>-2.0721647829259218</v>
      </c>
      <c r="AR57" s="34">
        <f ca="1"/>
        <v>-4.7520360759304658</v>
      </c>
      <c r="AS57" s="34">
        <f ca="1"/>
        <v>-8.3242354335743194</v>
      </c>
      <c r="AT57" s="34">
        <f t="shared" ca="1" si="17"/>
        <v>-15.94774470844809</v>
      </c>
      <c r="AU57" s="33">
        <f t="shared" ca="1" si="18"/>
        <v>20</v>
      </c>
      <c r="AV57" s="21">
        <v>50</v>
      </c>
      <c r="AW57" s="6" t="str">
        <f t="shared" ca="1" si="38"/>
        <v>afore</v>
      </c>
      <c r="AX57" s="6">
        <f t="shared" ca="1" si="19"/>
        <v>-1065.2764687022295</v>
      </c>
      <c r="AY57" s="6" t="str">
        <f t="shared" ca="1" si="39"/>
        <v>arubb</v>
      </c>
      <c r="AZ57" s="6">
        <f t="shared" ca="1" si="20"/>
        <v>-4.0120314905828405</v>
      </c>
      <c r="BA57" s="197"/>
      <c r="BB57" s="36">
        <f t="shared" si="21"/>
        <v>5.0513462181430242</v>
      </c>
      <c r="BC57" s="36">
        <f ca="1"/>
        <v>-15.979826277591281</v>
      </c>
      <c r="BD57" s="33">
        <f t="shared" ca="1" si="22"/>
        <v>48</v>
      </c>
      <c r="BE57" s="203">
        <f ca="1"/>
        <v>-0.80719635033893244</v>
      </c>
      <c r="BF57" s="33">
        <f t="shared" ca="1" si="23"/>
        <v>6</v>
      </c>
      <c r="BG57" s="36">
        <f t="shared" si="24"/>
        <v>0.65887130824166773</v>
      </c>
      <c r="BH57" s="42">
        <f ca="1"/>
        <v>-15.979826277591281</v>
      </c>
      <c r="BI57" s="33">
        <f t="shared" ca="1" si="25"/>
        <v>25</v>
      </c>
      <c r="BJ57" s="203">
        <f ca="1"/>
        <v>-0.10528649044991147</v>
      </c>
      <c r="BK57" s="33">
        <f t="shared" ca="1" si="26"/>
        <v>20</v>
      </c>
      <c r="BL57" s="204">
        <v>50</v>
      </c>
      <c r="BM57" s="6" t="str">
        <f t="shared" ca="1" si="8"/>
        <v>afore</v>
      </c>
      <c r="BN57" s="42">
        <f t="shared" ca="1" si="9"/>
        <v>-2.9978721158308737E-2</v>
      </c>
      <c r="BO57" s="6" t="str">
        <f t="shared" ca="1" si="27"/>
        <v>arubb</v>
      </c>
      <c r="BP57" s="42">
        <f t="shared" ca="1" si="28"/>
        <v>-2.6487301053560709E-2</v>
      </c>
      <c r="BQ57" s="205">
        <v>50</v>
      </c>
      <c r="BR57" s="6" t="str">
        <f t="shared" ca="1" si="29"/>
        <v>afore</v>
      </c>
      <c r="BS57" s="6" t="str">
        <f ca="1">VLOOKUP(BR57,Notes!$A$12:$B$206,2,0)</f>
        <v>Forestry</v>
      </c>
      <c r="BT57" s="42">
        <f t="shared" ca="1" si="30"/>
        <v>-15.166951858037075</v>
      </c>
      <c r="BU57" s="205">
        <v>50</v>
      </c>
      <c r="BV57" s="6" t="str">
        <f t="shared" ca="1" si="31"/>
        <v>arubb</v>
      </c>
      <c r="BW57" s="6" t="str">
        <f ca="1">VLOOKUP(BV57,Notes!$A$12:$B$206,2,0)</f>
        <v>Rubber</v>
      </c>
      <c r="BX57" s="42">
        <f t="shared" ca="1" si="10"/>
        <v>-9.5540674427428947</v>
      </c>
    </row>
    <row r="58" spans="1:76" hidden="1" outlineLevel="1" x14ac:dyDescent="0.2">
      <c r="A58" s="23" t="s">
        <v>48</v>
      </c>
      <c r="B58" s="23" t="str">
        <f>VLOOKUP(A58,Notes!$A$12:$B$206,2,0)</f>
        <v>Renting of machinery and equipment</v>
      </c>
      <c r="C58" s="24">
        <f>SUM('SAM and Preps'!FS58:GG58)</f>
        <v>0</v>
      </c>
      <c r="D58" s="24">
        <f>'SAM and Preps'!GH58</f>
        <v>0</v>
      </c>
      <c r="E58" s="24">
        <f>'SAM and Preps'!GM58</f>
        <v>0</v>
      </c>
      <c r="F58" s="24">
        <f>'SAM and Preps'!GO58</f>
        <v>0</v>
      </c>
      <c r="G58" s="24">
        <v>0</v>
      </c>
      <c r="H58" s="25">
        <f>SUM('SAM and Preps'!BA$175:BA$179)</f>
        <v>7780.678731140526</v>
      </c>
      <c r="I58" s="24">
        <f>IFERROR(VLOOKUP($A58,Employment!$A$5:$F$66,3,0),0)</f>
        <v>2.4726992132302685</v>
      </c>
      <c r="J58" s="24">
        <f>IFERROR(VLOOKUP($A58,Employment!$A$5:$F$66,4,0),0)</f>
        <v>7.7965338908610731</v>
      </c>
      <c r="K58" s="24">
        <f>IFERROR(VLOOKUP($A58,Employment!$A$5:$F$66,5,0),0)</f>
        <v>17.127214019573341</v>
      </c>
      <c r="L58" s="24">
        <f>IFERROR(VLOOKUP($A58,Employment!$A$5:$F$66,6,0),0)</f>
        <v>24.944282998695346</v>
      </c>
      <c r="M58" s="24">
        <f t="shared" si="0"/>
        <v>52.340730122360029</v>
      </c>
      <c r="N58" s="25">
        <v>24803.499596518035</v>
      </c>
      <c r="O58" s="26">
        <v>0</v>
      </c>
      <c r="P58" s="27">
        <v>0</v>
      </c>
      <c r="Q58" s="28">
        <f ca="1"/>
        <v>-5461.2871651329715</v>
      </c>
      <c r="R58" s="28">
        <v>0</v>
      </c>
      <c r="S58" s="28"/>
      <c r="T58" s="35" t="e">
        <f ca="1"/>
        <v>#DIV/0!</v>
      </c>
      <c r="U58" s="30">
        <f ca="1"/>
        <v>-22.018212163495019</v>
      </c>
      <c r="V58" s="31">
        <v>0</v>
      </c>
      <c r="W58" s="32">
        <f ca="1"/>
        <v>-22.018212163495019</v>
      </c>
      <c r="X58" s="28">
        <f ca="1"/>
        <v>-737.32159508450752</v>
      </c>
      <c r="Y58" s="28">
        <f t="shared" ca="1" si="32"/>
        <v>-4723.9655700484636</v>
      </c>
      <c r="Z58" s="33">
        <f t="shared" ca="1" si="11"/>
        <v>49</v>
      </c>
      <c r="AA58" s="33">
        <f t="shared" ca="1" si="40"/>
        <v>39</v>
      </c>
      <c r="AB58" s="33">
        <f t="shared" ca="1" si="33"/>
        <v>47</v>
      </c>
      <c r="AC58" s="21">
        <v>51</v>
      </c>
      <c r="AD58" s="6" t="str">
        <f t="shared" ca="1" si="13"/>
        <v>acomp</v>
      </c>
      <c r="AE58" s="6">
        <f t="shared" ca="1" si="14"/>
        <v>-678.79945646017063</v>
      </c>
      <c r="AF58" s="6" t="str">
        <f t="shared" ca="1" si="34"/>
        <v>awtrp</v>
      </c>
      <c r="AG58" s="6">
        <f t="shared" ca="1" si="35"/>
        <v>-824.46572285791513</v>
      </c>
      <c r="AH58" s="6" t="str">
        <f t="shared" ca="1" si="36"/>
        <v>arsea</v>
      </c>
      <c r="AI58" s="6">
        <f t="shared" ca="1" si="37"/>
        <v>-2923.5732778167667</v>
      </c>
      <c r="AJ58" s="17"/>
      <c r="AK58" s="6">
        <v>7780.6787311405251</v>
      </c>
      <c r="AL58" s="6">
        <f ca="1"/>
        <v>-231.29246058850447</v>
      </c>
      <c r="AM58" s="6">
        <f t="shared" ca="1" si="15"/>
        <v>-1481.8738901939487</v>
      </c>
      <c r="AN58" s="6">
        <f ca="1"/>
        <v>-1713.166350782453</v>
      </c>
      <c r="AO58" s="33">
        <f t="shared" ca="1" si="16"/>
        <v>44</v>
      </c>
      <c r="AP58" s="34">
        <f ca="1"/>
        <v>-0.54444415893411258</v>
      </c>
      <c r="AQ58" s="34">
        <f ca="1"/>
        <v>-1.7166573734885842</v>
      </c>
      <c r="AR58" s="34">
        <f ca="1"/>
        <v>-3.7711063205255213</v>
      </c>
      <c r="AS58" s="34">
        <f ca="1"/>
        <v>-5.4922851533153585</v>
      </c>
      <c r="AT58" s="34">
        <f t="shared" ca="1" si="17"/>
        <v>-11.524493006263576</v>
      </c>
      <c r="AU58" s="33">
        <f t="shared" ca="1" si="18"/>
        <v>27</v>
      </c>
      <c r="AV58" s="21">
        <v>51</v>
      </c>
      <c r="AW58" s="6" t="str">
        <f t="shared" ca="1" si="38"/>
        <v>ardtv</v>
      </c>
      <c r="AX58" s="6">
        <f t="shared" ca="1" si="19"/>
        <v>-683.37603305798825</v>
      </c>
      <c r="AY58" s="6" t="str">
        <f t="shared" ca="1" si="39"/>
        <v>aatrp</v>
      </c>
      <c r="AZ58" s="6">
        <f t="shared" ca="1" si="20"/>
        <v>-3.9292491771839497</v>
      </c>
      <c r="BA58" s="197"/>
      <c r="BB58" s="36">
        <f t="shared" si="21"/>
        <v>0.21896174838763438</v>
      </c>
      <c r="BC58" s="36">
        <f ca="1"/>
        <v>-22.018212163495019</v>
      </c>
      <c r="BD58" s="33">
        <f t="shared" ca="1" si="22"/>
        <v>30</v>
      </c>
      <c r="BE58" s="203">
        <f ca="1"/>
        <v>-4.8211462316887471E-2</v>
      </c>
      <c r="BF58" s="33">
        <f t="shared" ca="1" si="23"/>
        <v>44</v>
      </c>
      <c r="BG58" s="36">
        <f t="shared" si="24"/>
        <v>0.34555179324196228</v>
      </c>
      <c r="BH58" s="42">
        <f ca="1"/>
        <v>-22.018212163495019</v>
      </c>
      <c r="BI58" s="33">
        <f t="shared" ca="1" si="25"/>
        <v>11</v>
      </c>
      <c r="BJ58" s="203">
        <f ca="1"/>
        <v>-7.6084326970776897E-2</v>
      </c>
      <c r="BK58" s="33">
        <f t="shared" ca="1" si="26"/>
        <v>27</v>
      </c>
      <c r="BL58" s="204">
        <v>51</v>
      </c>
      <c r="BM58" s="6" t="str">
        <f t="shared" ca="1" si="8"/>
        <v>ardtv</v>
      </c>
      <c r="BN58" s="42">
        <f t="shared" ca="1" si="9"/>
        <v>-1.9231382784860088E-2</v>
      </c>
      <c r="BO58" s="6" t="str">
        <f t="shared" ca="1" si="27"/>
        <v>aatrp</v>
      </c>
      <c r="BP58" s="42">
        <f t="shared" ca="1" si="28"/>
        <v>-2.5940774920340331E-2</v>
      </c>
      <c r="BQ58" s="205">
        <v>51</v>
      </c>
      <c r="BR58" s="6" t="str">
        <f t="shared" ca="1" si="29"/>
        <v>ardtv</v>
      </c>
      <c r="BS58" s="6" t="str">
        <f ca="1">VLOOKUP(BR58,Notes!$A$12:$B$206,2,0)</f>
        <v>Radio, television, communication equipment and apparatus</v>
      </c>
      <c r="BT58" s="42">
        <f t="shared" ca="1" si="30"/>
        <v>-14.351000139111793</v>
      </c>
      <c r="BU58" s="205">
        <v>51</v>
      </c>
      <c r="BV58" s="6" t="str">
        <f t="shared" ca="1" si="31"/>
        <v>aatrp</v>
      </c>
      <c r="BW58" s="6" t="str">
        <f ca="1">VLOOKUP(BV58,Notes!$A$12:$B$206,2,0)</f>
        <v>Air transport</v>
      </c>
      <c r="BX58" s="42">
        <f t="shared" ca="1" si="10"/>
        <v>-9.3831653761394165</v>
      </c>
    </row>
    <row r="59" spans="1:76" hidden="1" outlineLevel="1" x14ac:dyDescent="0.2">
      <c r="A59" s="23" t="s">
        <v>271</v>
      </c>
      <c r="B59" s="23" t="str">
        <f>VLOOKUP(A59,Notes!$A$12:$B$206,2,0)</f>
        <v>Computer and related activities</v>
      </c>
      <c r="C59" s="24">
        <f>SUM('SAM and Preps'!FS59:GG59)</f>
        <v>0</v>
      </c>
      <c r="D59" s="24">
        <f>'SAM and Preps'!GH59</f>
        <v>0</v>
      </c>
      <c r="E59" s="24">
        <f>'SAM and Preps'!GM59</f>
        <v>0</v>
      </c>
      <c r="F59" s="24">
        <f>'SAM and Preps'!GO59</f>
        <v>0</v>
      </c>
      <c r="G59" s="24">
        <v>0</v>
      </c>
      <c r="H59" s="25">
        <f>SUM('SAM and Preps'!BB$175:BB$179)</f>
        <v>7738.6190775128807</v>
      </c>
      <c r="I59" s="24">
        <f>IFERROR(VLOOKUP($A59,Employment!$A$5:$F$66,3,0),0)</f>
        <v>2.2846519742792495</v>
      </c>
      <c r="J59" s="24">
        <f>IFERROR(VLOOKUP($A59,Employment!$A$5:$F$66,4,0),0)</f>
        <v>6.0423257065885112</v>
      </c>
      <c r="K59" s="24">
        <f>IFERROR(VLOOKUP($A59,Employment!$A$5:$F$66,5,0),0)</f>
        <v>24.315841927390391</v>
      </c>
      <c r="L59" s="24">
        <f>IFERROR(VLOOKUP($A59,Employment!$A$5:$F$66,6,0),0)</f>
        <v>84.493171657461573</v>
      </c>
      <c r="M59" s="24">
        <f t="shared" si="0"/>
        <v>117.13599126571972</v>
      </c>
      <c r="N59" s="25">
        <v>32130.003784832199</v>
      </c>
      <c r="O59" s="26">
        <v>0</v>
      </c>
      <c r="P59" s="27">
        <v>0</v>
      </c>
      <c r="Q59" s="28">
        <f ca="1"/>
        <v>-5239.8320852068382</v>
      </c>
      <c r="R59" s="28">
        <v>0</v>
      </c>
      <c r="S59" s="28"/>
      <c r="T59" s="35" t="e">
        <f ca="1"/>
        <v>#DIV/0!</v>
      </c>
      <c r="U59" s="30">
        <f ca="1"/>
        <v>-16.308221188820514</v>
      </c>
      <c r="V59" s="31">
        <v>0</v>
      </c>
      <c r="W59" s="32">
        <f ca="1"/>
        <v>-16.308221188820514</v>
      </c>
      <c r="X59" s="28">
        <f ca="1"/>
        <v>-678.79945646017063</v>
      </c>
      <c r="Y59" s="28">
        <f t="shared" ca="1" si="32"/>
        <v>-4561.0326287466678</v>
      </c>
      <c r="Z59" s="33">
        <f t="shared" ca="1" si="11"/>
        <v>51</v>
      </c>
      <c r="AA59" s="33">
        <f t="shared" ca="1" si="40"/>
        <v>42</v>
      </c>
      <c r="AB59" s="33">
        <f t="shared" ca="1" si="33"/>
        <v>48</v>
      </c>
      <c r="AC59" s="21">
        <v>52</v>
      </c>
      <c r="AD59" s="6" t="str">
        <f t="shared" ca="1" si="13"/>
        <v>awtrd</v>
      </c>
      <c r="AE59" s="6">
        <f t="shared" ca="1" si="14"/>
        <v>-459.4085017080555</v>
      </c>
      <c r="AF59" s="6" t="str">
        <f t="shared" ca="1" si="34"/>
        <v>afurn</v>
      </c>
      <c r="AG59" s="6">
        <f t="shared" ca="1" si="35"/>
        <v>-808.90739886866413</v>
      </c>
      <c r="AH59" s="6" t="str">
        <f t="shared" ca="1" si="36"/>
        <v>ardtv</v>
      </c>
      <c r="AI59" s="6">
        <f t="shared" ca="1" si="37"/>
        <v>-2398.76981963861</v>
      </c>
      <c r="AJ59" s="17"/>
      <c r="AK59" s="6">
        <v>7738.6190775128807</v>
      </c>
      <c r="AL59" s="6">
        <f ca="1"/>
        <v>-163.49112370935515</v>
      </c>
      <c r="AM59" s="6">
        <f t="shared" ca="1" si="15"/>
        <v>-1098.5399924117071</v>
      </c>
      <c r="AN59" s="6">
        <f ca="1"/>
        <v>-1262.0311161210623</v>
      </c>
      <c r="AO59" s="33">
        <f t="shared" ca="1" si="16"/>
        <v>49</v>
      </c>
      <c r="AP59" s="34">
        <f ca="1"/>
        <v>-0.37258609736021481</v>
      </c>
      <c r="AQ59" s="34">
        <f ca="1"/>
        <v>-0.98539584117941659</v>
      </c>
      <c r="AR59" s="34">
        <f ca="1"/>
        <v>-3.9654812854427828</v>
      </c>
      <c r="AS59" s="34">
        <f ca="1"/>
        <v>-13.779333323348638</v>
      </c>
      <c r="AT59" s="34">
        <f t="shared" ca="1" si="17"/>
        <v>-19.102796547331053</v>
      </c>
      <c r="AU59" s="33">
        <f t="shared" ca="1" si="18"/>
        <v>19</v>
      </c>
      <c r="AV59" s="21">
        <v>52</v>
      </c>
      <c r="AW59" s="6" t="str">
        <f t="shared" ca="1" si="38"/>
        <v>afish</v>
      </c>
      <c r="AX59" s="6">
        <f t="shared" ca="1" si="19"/>
        <v>-664.47856239921782</v>
      </c>
      <c r="AY59" s="6" t="str">
        <f t="shared" ca="1" si="39"/>
        <v>abchm</v>
      </c>
      <c r="AZ59" s="6">
        <f t="shared" ca="1" si="20"/>
        <v>-2.9857613397476812</v>
      </c>
      <c r="BA59" s="197"/>
      <c r="BB59" s="36">
        <f t="shared" si="21"/>
        <v>0.2177781170344944</v>
      </c>
      <c r="BC59" s="36">
        <f ca="1"/>
        <v>-16.308221188820514</v>
      </c>
      <c r="BD59" s="33">
        <f t="shared" ca="1" si="22"/>
        <v>47</v>
      </c>
      <c r="BE59" s="203">
        <f ca="1"/>
        <v>-3.5515737026833756E-2</v>
      </c>
      <c r="BF59" s="33">
        <f t="shared" ca="1" si="23"/>
        <v>49</v>
      </c>
      <c r="BG59" s="36">
        <f t="shared" si="24"/>
        <v>0.77332799409599084</v>
      </c>
      <c r="BH59" s="42">
        <f ca="1"/>
        <v>-16.308221188820518</v>
      </c>
      <c r="BI59" s="33">
        <f t="shared" ca="1" si="25"/>
        <v>22</v>
      </c>
      <c r="BJ59" s="203">
        <f ca="1"/>
        <v>-0.12611603979224306</v>
      </c>
      <c r="BK59" s="33">
        <f t="shared" ca="1" si="26"/>
        <v>19</v>
      </c>
      <c r="BL59" s="204">
        <v>52</v>
      </c>
      <c r="BM59" s="6" t="str">
        <f t="shared" ca="1" si="8"/>
        <v>afish</v>
      </c>
      <c r="BN59" s="42">
        <f t="shared" ca="1" si="9"/>
        <v>-1.8699575296268169E-2</v>
      </c>
      <c r="BO59" s="6" t="str">
        <f t="shared" ca="1" si="27"/>
        <v>abchm</v>
      </c>
      <c r="BP59" s="42">
        <f t="shared" ca="1" si="28"/>
        <v>-1.9711898988233188E-2</v>
      </c>
      <c r="BQ59" s="205">
        <v>52</v>
      </c>
      <c r="BR59" s="6" t="str">
        <f t="shared" ca="1" si="29"/>
        <v>afish</v>
      </c>
      <c r="BS59" s="6" t="str">
        <f ca="1">VLOOKUP(BR59,Notes!$A$12:$B$206,2,0)</f>
        <v>Fishing</v>
      </c>
      <c r="BT59" s="42">
        <f t="shared" ca="1" si="30"/>
        <v>-13.025767687717643</v>
      </c>
      <c r="BU59" s="205">
        <v>52</v>
      </c>
      <c r="BV59" s="6" t="str">
        <f t="shared" ca="1" si="31"/>
        <v>abchm</v>
      </c>
      <c r="BW59" s="6" t="str">
        <f ca="1">VLOOKUP(BV59,Notes!$A$12:$B$206,2,0)</f>
        <v>Nuclear fuel, basic chemicals</v>
      </c>
      <c r="BX59" s="42">
        <f t="shared" ca="1" si="10"/>
        <v>-8.4630360315092741</v>
      </c>
    </row>
    <row r="60" spans="1:76" hidden="1" outlineLevel="1" x14ac:dyDescent="0.2">
      <c r="A60" s="23" t="s">
        <v>49</v>
      </c>
      <c r="B60" s="23" t="str">
        <f>VLOOKUP(A60,Notes!$A$12:$B$206,2,0)</f>
        <v>Research and experimental development</v>
      </c>
      <c r="C60" s="24">
        <f>SUM('SAM and Preps'!FS60:GG60)</f>
        <v>0</v>
      </c>
      <c r="D60" s="24">
        <f>'SAM and Preps'!GH60</f>
        <v>0</v>
      </c>
      <c r="E60" s="24">
        <f>'SAM and Preps'!GM60</f>
        <v>0</v>
      </c>
      <c r="F60" s="24">
        <f>'SAM and Preps'!GO60</f>
        <v>0</v>
      </c>
      <c r="G60" s="24">
        <v>0</v>
      </c>
      <c r="H60" s="25">
        <f>SUM('SAM and Preps'!BC$175:BC$179)</f>
        <v>10570.496380415614</v>
      </c>
      <c r="I60" s="24">
        <f>IFERROR(VLOOKUP($A60,Employment!$A$5:$F$66,3,0),0)</f>
        <v>0.45788609708030242</v>
      </c>
      <c r="J60" s="24">
        <f>IFERROR(VLOOKUP($A60,Employment!$A$5:$F$66,4,0),0)</f>
        <v>8.4926319257027707</v>
      </c>
      <c r="K60" s="24">
        <f>IFERROR(VLOOKUP($A60,Employment!$A$5:$F$66,5,0),0)</f>
        <v>1.9950223314349831</v>
      </c>
      <c r="L60" s="24">
        <f>IFERROR(VLOOKUP($A60,Employment!$A$5:$F$66,6,0),0)</f>
        <v>12.156722129199844</v>
      </c>
      <c r="M60" s="24">
        <f t="shared" si="0"/>
        <v>23.102262483417903</v>
      </c>
      <c r="N60" s="25">
        <v>15521.997688246714</v>
      </c>
      <c r="O60" s="26">
        <v>0</v>
      </c>
      <c r="P60" s="27">
        <v>0</v>
      </c>
      <c r="Q60" s="28">
        <f ca="1"/>
        <v>-2923.5732778167667</v>
      </c>
      <c r="R60" s="28">
        <v>0</v>
      </c>
      <c r="S60" s="28"/>
      <c r="T60" s="35" t="e">
        <f ca="1"/>
        <v>#DIV/0!</v>
      </c>
      <c r="U60" s="30">
        <f ca="1"/>
        <v>-18.835032297617861</v>
      </c>
      <c r="V60" s="31">
        <v>0</v>
      </c>
      <c r="W60" s="32">
        <f ca="1"/>
        <v>-18.835032297617861</v>
      </c>
      <c r="X60" s="28">
        <f ca="1"/>
        <v>-2913.6645159281743</v>
      </c>
      <c r="Y60" s="28">
        <f t="shared" ca="1" si="32"/>
        <v>-9.9087618885923803</v>
      </c>
      <c r="Z60" s="33">
        <f t="shared" ca="1" si="11"/>
        <v>34</v>
      </c>
      <c r="AA60" s="33">
        <f t="shared" ca="1" si="40"/>
        <v>60</v>
      </c>
      <c r="AB60" s="33">
        <f t="shared" ca="1" si="33"/>
        <v>51</v>
      </c>
      <c r="AC60" s="21">
        <v>53</v>
      </c>
      <c r="AD60" s="6" t="str">
        <f t="shared" ca="1" si="13"/>
        <v>aprnt</v>
      </c>
      <c r="AE60" s="6">
        <f t="shared" ca="1" si="14"/>
        <v>-430.96170244438866</v>
      </c>
      <c r="AF60" s="6" t="str">
        <f t="shared" ca="1" si="34"/>
        <v>aknit</v>
      </c>
      <c r="AG60" s="6">
        <f t="shared" ca="1" si="35"/>
        <v>-800.01616312798706</v>
      </c>
      <c r="AH60" s="6" t="str">
        <f t="shared" ca="1" si="36"/>
        <v>aleat</v>
      </c>
      <c r="AI60" s="6">
        <f t="shared" ca="1" si="37"/>
        <v>-2345.1046436043353</v>
      </c>
      <c r="AJ60" s="17"/>
      <c r="AK60" s="6">
        <v>10570.496380415614</v>
      </c>
      <c r="AL60" s="6">
        <f ca="1"/>
        <v>-1984.2085302386786</v>
      </c>
      <c r="AM60" s="6">
        <f t="shared" ca="1" si="15"/>
        <v>-6.7478770311295193</v>
      </c>
      <c r="AN60" s="6">
        <f ca="1"/>
        <v>-1990.9564072698081</v>
      </c>
      <c r="AO60" s="33">
        <f t="shared" ca="1" si="16"/>
        <v>43</v>
      </c>
      <c r="AP60" s="34">
        <f ca="1"/>
        <v>-8.6242994271376841E-2</v>
      </c>
      <c r="AQ60" s="34">
        <f ca="1"/>
        <v>-1.5995899661239228</v>
      </c>
      <c r="AR60" s="34">
        <f ca="1"/>
        <v>-0.37576310047046796</v>
      </c>
      <c r="AS60" s="34">
        <f ca="1"/>
        <v>-2.2897225393664487</v>
      </c>
      <c r="AT60" s="34">
        <f t="shared" ca="1" si="17"/>
        <v>-4.3513186002322168</v>
      </c>
      <c r="AU60" s="33">
        <f t="shared" ca="1" si="18"/>
        <v>47</v>
      </c>
      <c r="AV60" s="21">
        <v>53</v>
      </c>
      <c r="AW60" s="6" t="str">
        <f t="shared" ca="1" si="38"/>
        <v>amopt</v>
      </c>
      <c r="AX60" s="6">
        <f t="shared" ca="1" si="19"/>
        <v>-614.1261116319065</v>
      </c>
      <c r="AY60" s="6" t="str">
        <f t="shared" ca="1" si="39"/>
        <v>awatd</v>
      </c>
      <c r="AZ60" s="6">
        <f t="shared" ca="1" si="20"/>
        <v>-2.7010796613428631</v>
      </c>
      <c r="BA60" s="197"/>
      <c r="BB60" s="36">
        <f t="shared" si="21"/>
        <v>0.29747203923451154</v>
      </c>
      <c r="BC60" s="36">
        <f ca="1"/>
        <v>-18.835032297617865</v>
      </c>
      <c r="BD60" s="33">
        <f t="shared" ca="1" si="22"/>
        <v>39</v>
      </c>
      <c r="BE60" s="203">
        <f ca="1"/>
        <v>-5.6028954666202731E-2</v>
      </c>
      <c r="BF60" s="33">
        <f t="shared" ca="1" si="23"/>
        <v>43</v>
      </c>
      <c r="BG60" s="36">
        <f t="shared" si="24"/>
        <v>0.15252038346483068</v>
      </c>
      <c r="BH60" s="42">
        <f ca="1"/>
        <v>-18.835032297617865</v>
      </c>
      <c r="BI60" s="33">
        <f t="shared" ca="1" si="25"/>
        <v>15</v>
      </c>
      <c r="BJ60" s="203">
        <f ca="1"/>
        <v>-2.8727263486051476E-2</v>
      </c>
      <c r="BK60" s="33">
        <f t="shared" ca="1" si="26"/>
        <v>47</v>
      </c>
      <c r="BL60" s="204">
        <v>53</v>
      </c>
      <c r="BM60" s="6" t="str">
        <f t="shared" ca="1" si="8"/>
        <v>amopt</v>
      </c>
      <c r="BN60" s="42">
        <f t="shared" ca="1" si="9"/>
        <v>-1.7282570297528603E-2</v>
      </c>
      <c r="BO60" s="6" t="str">
        <f t="shared" ca="1" si="27"/>
        <v>awatd</v>
      </c>
      <c r="BP60" s="42">
        <f t="shared" ca="1" si="28"/>
        <v>-1.7832439831932809E-2</v>
      </c>
      <c r="BQ60" s="205">
        <v>53</v>
      </c>
      <c r="BR60" s="6" t="str">
        <f t="shared" ca="1" si="29"/>
        <v>amopt</v>
      </c>
      <c r="BS60" s="6" t="str">
        <f ca="1">VLOOKUP(BR60,Notes!$A$12:$B$206,2,0)</f>
        <v>Medical, precision, optical instruments, watches and clocks</v>
      </c>
      <c r="BT60" s="42">
        <f t="shared" ca="1" si="30"/>
        <v>-13.00518432754653</v>
      </c>
      <c r="BU60" s="205">
        <v>53</v>
      </c>
      <c r="BV60" s="6" t="str">
        <f t="shared" ca="1" si="31"/>
        <v>awatd</v>
      </c>
      <c r="BW60" s="6" t="str">
        <f ca="1">VLOOKUP(BV60,Notes!$A$12:$B$206,2,0)</f>
        <v>Collection, purification and distribution of water</v>
      </c>
      <c r="BX60" s="42">
        <f t="shared" ca="1" si="10"/>
        <v>-8.0287497044644578</v>
      </c>
    </row>
    <row r="61" spans="1:76" hidden="1" outlineLevel="1" x14ac:dyDescent="0.2">
      <c r="A61" s="23" t="s">
        <v>50</v>
      </c>
      <c r="B61" s="23" t="str">
        <f>VLOOKUP(A61,Notes!$A$12:$B$206,2,0)</f>
        <v>Other business activities</v>
      </c>
      <c r="C61" s="24">
        <f>SUM('SAM and Preps'!FS61:GG61)</f>
        <v>0</v>
      </c>
      <c r="D61" s="24">
        <f>'SAM and Preps'!GH61</f>
        <v>0</v>
      </c>
      <c r="E61" s="24">
        <f>'SAM and Preps'!GM61</f>
        <v>0</v>
      </c>
      <c r="F61" s="24">
        <f>'SAM and Preps'!GO61</f>
        <v>0</v>
      </c>
      <c r="G61" s="24">
        <v>0</v>
      </c>
      <c r="H61" s="25">
        <f>SUM('SAM and Preps'!BD$175:BD$179)</f>
        <v>124240.36579867319</v>
      </c>
      <c r="I61" s="24">
        <f>IFERROR(VLOOKUP($A61,Employment!$A$5:$F$66,3,0),0)</f>
        <v>74.532563293148058</v>
      </c>
      <c r="J61" s="24">
        <f>IFERROR(VLOOKUP($A61,Employment!$A$5:$F$66,4,0),0)</f>
        <v>194.76480161599801</v>
      </c>
      <c r="K61" s="24">
        <f>IFERROR(VLOOKUP($A61,Employment!$A$5:$F$66,5,0),0)</f>
        <v>521.39320481316679</v>
      </c>
      <c r="L61" s="24">
        <f>IFERROR(VLOOKUP($A61,Employment!$A$5:$F$66,6,0),0)</f>
        <v>565.94004315515565</v>
      </c>
      <c r="M61" s="24">
        <f t="shared" si="0"/>
        <v>1356.6306128774686</v>
      </c>
      <c r="N61" s="25">
        <v>314577.91913833882</v>
      </c>
      <c r="O61" s="26">
        <v>0</v>
      </c>
      <c r="P61" s="27">
        <v>0</v>
      </c>
      <c r="Q61" s="28">
        <f ca="1"/>
        <v>-52892.905160225368</v>
      </c>
      <c r="R61" s="28">
        <v>0</v>
      </c>
      <c r="S61" s="28"/>
      <c r="T61" s="35" t="e">
        <f ca="1"/>
        <v>#DIV/0!</v>
      </c>
      <c r="U61" s="30">
        <f ca="1"/>
        <v>-16.813928105667575</v>
      </c>
      <c r="V61" s="31">
        <v>0</v>
      </c>
      <c r="W61" s="32">
        <f ca="1"/>
        <v>-16.813928105667575</v>
      </c>
      <c r="X61" s="28">
        <f ca="1"/>
        <v>-11535.878943640831</v>
      </c>
      <c r="Y61" s="28">
        <f t="shared" ca="1" si="32"/>
        <v>-41357.026216584534</v>
      </c>
      <c r="Z61" s="33">
        <f t="shared" ca="1" si="11"/>
        <v>13</v>
      </c>
      <c r="AA61" s="33">
        <f t="shared" ca="1" si="40"/>
        <v>5</v>
      </c>
      <c r="AB61" s="33">
        <f t="shared" ca="1" si="33"/>
        <v>10</v>
      </c>
      <c r="AC61" s="21">
        <v>54</v>
      </c>
      <c r="AD61" s="6" t="str">
        <f t="shared" ca="1" si="13"/>
        <v>aglss</v>
      </c>
      <c r="AE61" s="6">
        <f t="shared" ca="1" si="14"/>
        <v>-424.05767303061077</v>
      </c>
      <c r="AF61" s="6" t="str">
        <f t="shared" ca="1" si="34"/>
        <v>aotrp</v>
      </c>
      <c r="AG61" s="6">
        <f t="shared" ca="1" si="35"/>
        <v>-762.92040991653812</v>
      </c>
      <c r="AH61" s="6" t="str">
        <f t="shared" ca="1" si="36"/>
        <v>aglss</v>
      </c>
      <c r="AI61" s="6">
        <f t="shared" ca="1" si="37"/>
        <v>-1895.0596596568753</v>
      </c>
      <c r="AJ61" s="17"/>
      <c r="AK61" s="6">
        <v>124240.36579867319</v>
      </c>
      <c r="AL61" s="6">
        <f ca="1"/>
        <v>-4556.0153226675602</v>
      </c>
      <c r="AM61" s="6">
        <f t="shared" ca="1" si="15"/>
        <v>-16333.670460939753</v>
      </c>
      <c r="AN61" s="6">
        <f ca="1"/>
        <v>-20889.685783607314</v>
      </c>
      <c r="AO61" s="33">
        <f t="shared" ca="1" si="16"/>
        <v>9</v>
      </c>
      <c r="AP61" s="34">
        <f ca="1"/>
        <v>-12.531851607421096</v>
      </c>
      <c r="AQ61" s="34">
        <f ca="1"/>
        <v>-32.747613718859988</v>
      </c>
      <c r="AR61" s="34">
        <f ca="1"/>
        <v>-87.666678605121959</v>
      </c>
      <c r="AS61" s="34">
        <f ca="1"/>
        <v>-95.156751977291918</v>
      </c>
      <c r="AT61" s="34">
        <f t="shared" ca="1" si="17"/>
        <v>-228.10289590869496</v>
      </c>
      <c r="AU61" s="33">
        <f t="shared" ca="1" si="18"/>
        <v>3</v>
      </c>
      <c r="AV61" s="21">
        <v>54</v>
      </c>
      <c r="AW61" s="6" t="str">
        <f t="shared" ca="1" si="38"/>
        <v>aglss</v>
      </c>
      <c r="AX61" s="6">
        <f t="shared" ca="1" si="19"/>
        <v>-584.88421181077808</v>
      </c>
      <c r="AY61" s="6" t="str">
        <f t="shared" ca="1" si="39"/>
        <v>aglss</v>
      </c>
      <c r="AZ61" s="6">
        <f t="shared" ca="1" si="20"/>
        <v>-2.309441026754822</v>
      </c>
      <c r="BA61" s="197"/>
      <c r="BB61" s="36">
        <f t="shared" si="21"/>
        <v>3.496338642889715</v>
      </c>
      <c r="BC61" s="36">
        <f ca="1"/>
        <v>-16.813928105667575</v>
      </c>
      <c r="BD61" s="33">
        <f t="shared" ca="1" si="22"/>
        <v>46</v>
      </c>
      <c r="BE61" s="203">
        <f ca="1"/>
        <v>-0.58787186574615002</v>
      </c>
      <c r="BF61" s="33">
        <f t="shared" ca="1" si="23"/>
        <v>9</v>
      </c>
      <c r="BG61" s="36">
        <f t="shared" si="24"/>
        <v>8.9564310614476028</v>
      </c>
      <c r="BH61" s="42">
        <f ca="1"/>
        <v>-16.813928105667575</v>
      </c>
      <c r="BI61" s="33">
        <f t="shared" ca="1" si="25"/>
        <v>19</v>
      </c>
      <c r="BJ61" s="203">
        <f ca="1"/>
        <v>-1.5059278795054791</v>
      </c>
      <c r="BK61" s="33">
        <f t="shared" ca="1" si="26"/>
        <v>3</v>
      </c>
      <c r="BL61" s="204">
        <v>54</v>
      </c>
      <c r="BM61" s="6" t="str">
        <f t="shared" ca="1" si="8"/>
        <v>aglss</v>
      </c>
      <c r="BN61" s="42">
        <f t="shared" ca="1" si="9"/>
        <v>-1.6459652691975215E-2</v>
      </c>
      <c r="BO61" s="6" t="str">
        <f t="shared" ca="1" si="27"/>
        <v>aglss</v>
      </c>
      <c r="BP61" s="42">
        <f t="shared" ca="1" si="28"/>
        <v>-1.5246854339174902E-2</v>
      </c>
      <c r="BQ61" s="205">
        <v>54</v>
      </c>
      <c r="BR61" s="6" t="str">
        <f t="shared" ca="1" si="29"/>
        <v>aglss</v>
      </c>
      <c r="BS61" s="6" t="str">
        <f ca="1">VLOOKUP(BR61,Notes!$A$12:$B$206,2,0)</f>
        <v>Glass</v>
      </c>
      <c r="BT61" s="42">
        <f t="shared" ca="1" si="30"/>
        <v>-12.209275259110493</v>
      </c>
      <c r="BU61" s="205">
        <v>54</v>
      </c>
      <c r="BV61" s="6" t="str">
        <f t="shared" ca="1" si="31"/>
        <v>aglss</v>
      </c>
      <c r="BW61" s="6" t="str">
        <f ca="1">VLOOKUP(BV61,Notes!$A$12:$B$206,2,0)</f>
        <v>Glass</v>
      </c>
      <c r="BX61" s="42">
        <f t="shared" ca="1" si="10"/>
        <v>-7.9176830493257615</v>
      </c>
    </row>
    <row r="62" spans="1:76" hidden="1" outlineLevel="1" x14ac:dyDescent="0.2">
      <c r="A62" s="23" t="s">
        <v>51</v>
      </c>
      <c r="B62" s="23" t="str">
        <f>VLOOKUP(A62,Notes!$A$12:$B$206,2,0)</f>
        <v>Government</v>
      </c>
      <c r="C62" s="24">
        <f>SUM('SAM and Preps'!FS62:GG62)</f>
        <v>0</v>
      </c>
      <c r="D62" s="24">
        <f>'SAM and Preps'!GH62</f>
        <v>0</v>
      </c>
      <c r="E62" s="24">
        <f>'SAM and Preps'!GM62</f>
        <v>0</v>
      </c>
      <c r="F62" s="24">
        <f>'SAM and Preps'!GO62</f>
        <v>0</v>
      </c>
      <c r="G62" s="24">
        <v>0</v>
      </c>
      <c r="H62" s="25">
        <f>SUM('SAM and Preps'!BE$175:BE$179)</f>
        <v>619301.6821030922</v>
      </c>
      <c r="I62" s="24">
        <f>IFERROR(VLOOKUP($A62,Employment!$A$5:$F$66,3,0),0)</f>
        <v>46.858761723411241</v>
      </c>
      <c r="J62" s="24">
        <f>IFERROR(VLOOKUP($A62,Employment!$A$5:$F$66,4,0),0)</f>
        <v>78.535668535583397</v>
      </c>
      <c r="K62" s="24">
        <f>IFERROR(VLOOKUP($A62,Employment!$A$5:$F$66,5,0),0)</f>
        <v>260.5323141918883</v>
      </c>
      <c r="L62" s="24">
        <f>IFERROR(VLOOKUP($A62,Employment!$A$5:$F$66,6,0),0)</f>
        <v>560.58296144894825</v>
      </c>
      <c r="M62" s="24">
        <f t="shared" si="0"/>
        <v>946.50970589983126</v>
      </c>
      <c r="N62" s="25">
        <v>922105.48425514111</v>
      </c>
      <c r="O62" s="26">
        <v>0</v>
      </c>
      <c r="P62" s="27">
        <v>0</v>
      </c>
      <c r="Q62" s="28">
        <f ca="1"/>
        <v>-657.09314402261896</v>
      </c>
      <c r="R62" s="28">
        <v>0</v>
      </c>
      <c r="S62" s="28"/>
      <c r="T62" s="35" t="e">
        <f ca="1"/>
        <v>#DIV/0!</v>
      </c>
      <c r="U62" s="30">
        <f ca="1"/>
        <v>-7.1260084148984978E-2</v>
      </c>
      <c r="V62" s="31">
        <v>0</v>
      </c>
      <c r="W62" s="32">
        <f ca="1"/>
        <v>-7.1260084148984978E-2</v>
      </c>
      <c r="X62" s="28">
        <f ca="1"/>
        <v>-689.830697540335</v>
      </c>
      <c r="Y62" s="28">
        <f t="shared" ca="1" si="32"/>
        <v>32.737553517716037</v>
      </c>
      <c r="Z62" s="33">
        <f t="shared" ca="1" si="11"/>
        <v>50</v>
      </c>
      <c r="AA62" s="33">
        <f t="shared" ca="1" si="40"/>
        <v>62</v>
      </c>
      <c r="AB62" s="33">
        <f t="shared" ca="1" si="33"/>
        <v>60</v>
      </c>
      <c r="AC62" s="21">
        <v>55</v>
      </c>
      <c r="AD62" s="6" t="str">
        <f t="shared" ca="1" si="13"/>
        <v>afish</v>
      </c>
      <c r="AE62" s="6">
        <f t="shared" ca="1" si="14"/>
        <v>-355.59383254317527</v>
      </c>
      <c r="AF62" s="6" t="str">
        <f t="shared" ca="1" si="34"/>
        <v>afish</v>
      </c>
      <c r="AG62" s="6">
        <f t="shared" ca="1" si="35"/>
        <v>-575.96123457395356</v>
      </c>
      <c r="AH62" s="6" t="str">
        <f t="shared" ca="1" si="36"/>
        <v>amopt</v>
      </c>
      <c r="AI62" s="6">
        <f t="shared" ca="1" si="37"/>
        <v>-1804.5396421884946</v>
      </c>
      <c r="AJ62" s="17"/>
      <c r="AK62" s="6">
        <v>619301.6821030922</v>
      </c>
      <c r="AL62" s="6">
        <f ca="1"/>
        <v>-463.30199597302419</v>
      </c>
      <c r="AM62" s="6">
        <f t="shared" ca="1" si="15"/>
        <v>21.987096170281291</v>
      </c>
      <c r="AN62" s="6">
        <f ca="1"/>
        <v>-441.3148998027429</v>
      </c>
      <c r="AO62" s="33">
        <f t="shared" ca="1" si="16"/>
        <v>59</v>
      </c>
      <c r="AP62" s="34">
        <f ca="1"/>
        <v>-7.0122345374077945E-3</v>
      </c>
      <c r="AQ62" s="34">
        <f ca="1"/>
        <v>-1.1752562531939174E-2</v>
      </c>
      <c r="AR62" s="34">
        <f ca="1"/>
        <v>-0.1856555463284375</v>
      </c>
      <c r="AS62" s="34">
        <f ca="1"/>
        <v>-0.39947189005339256</v>
      </c>
      <c r="AT62" s="34">
        <f t="shared" ca="1" si="17"/>
        <v>-0.60389223345117704</v>
      </c>
      <c r="AU62" s="33">
        <f t="shared" ca="1" si="18"/>
        <v>58</v>
      </c>
      <c r="AV62" s="21">
        <v>55</v>
      </c>
      <c r="AW62" s="6" t="str">
        <f t="shared" ca="1" si="38"/>
        <v>aleat</v>
      </c>
      <c r="AX62" s="6">
        <f t="shared" ca="1" si="19"/>
        <v>-544.77647969860652</v>
      </c>
      <c r="AY62" s="6" t="str">
        <f t="shared" ca="1" si="39"/>
        <v>aofin</v>
      </c>
      <c r="AZ62" s="6">
        <f t="shared" ca="1" si="20"/>
        <v>-2.2906028284556195</v>
      </c>
      <c r="BA62" s="197"/>
      <c r="BB62" s="36">
        <f t="shared" si="21"/>
        <v>17.428219796554778</v>
      </c>
      <c r="BC62" s="36">
        <f ca="1"/>
        <v>-7.1260084148984965E-2</v>
      </c>
      <c r="BD62" s="33">
        <f t="shared" ca="1" si="22"/>
        <v>61</v>
      </c>
      <c r="BE62" s="203">
        <f ca="1"/>
        <v>-1.2419364092694991E-2</v>
      </c>
      <c r="BF62" s="33">
        <f t="shared" ca="1" si="23"/>
        <v>59</v>
      </c>
      <c r="BG62" s="36">
        <f t="shared" si="24"/>
        <v>6.2488262091492128</v>
      </c>
      <c r="BH62" s="42">
        <f ca="1"/>
        <v>-6.380201171598833E-2</v>
      </c>
      <c r="BI62" s="33">
        <f t="shared" ca="1" si="25"/>
        <v>61</v>
      </c>
      <c r="BJ62" s="203">
        <f ca="1"/>
        <v>-3.9868768300731303E-3</v>
      </c>
      <c r="BK62" s="33">
        <f t="shared" ca="1" si="26"/>
        <v>58</v>
      </c>
      <c r="BL62" s="204">
        <v>55</v>
      </c>
      <c r="BM62" s="6" t="str">
        <f t="shared" ca="1" si="8"/>
        <v>aleat</v>
      </c>
      <c r="BN62" s="42">
        <f t="shared" ca="1" si="9"/>
        <v>-1.5330951784174511E-2</v>
      </c>
      <c r="BO62" s="6" t="str">
        <f t="shared" ca="1" si="27"/>
        <v>aofin</v>
      </c>
      <c r="BP62" s="42">
        <f t="shared" ca="1" si="28"/>
        <v>-1.5122485168387267E-2</v>
      </c>
      <c r="BQ62" s="205">
        <v>55</v>
      </c>
      <c r="BR62" s="6" t="str">
        <f t="shared" ca="1" si="29"/>
        <v>aleat</v>
      </c>
      <c r="BS62" s="6" t="str">
        <f ca="1">VLOOKUP(BR62,Notes!$A$12:$B$206,2,0)</f>
        <v>Tanning and dressing of leather</v>
      </c>
      <c r="BT62" s="42">
        <f t="shared" ca="1" si="30"/>
        <v>-11.69934898414148</v>
      </c>
      <c r="BU62" s="205">
        <v>55</v>
      </c>
      <c r="BV62" s="6" t="str">
        <f t="shared" ca="1" si="31"/>
        <v>aofin</v>
      </c>
      <c r="BW62" s="6" t="str">
        <f ca="1">VLOOKUP(BV62,Notes!$A$12:$B$206,2,0)</f>
        <v>Activities to financial intermediation</v>
      </c>
      <c r="BX62" s="42">
        <f t="shared" ca="1" si="10"/>
        <v>-7.7871348012347337</v>
      </c>
    </row>
    <row r="63" spans="1:76" hidden="1" outlineLevel="1" x14ac:dyDescent="0.2">
      <c r="A63" s="23" t="s">
        <v>52</v>
      </c>
      <c r="B63" s="23" t="str">
        <f>VLOOKUP(A63,Notes!$A$12:$B$206,2,0)</f>
        <v>Education</v>
      </c>
      <c r="C63" s="24">
        <f>SUM('SAM and Preps'!FS63:GG63)</f>
        <v>0</v>
      </c>
      <c r="D63" s="24">
        <f>'SAM and Preps'!GH63</f>
        <v>0</v>
      </c>
      <c r="E63" s="24">
        <f>'SAM and Preps'!GM63</f>
        <v>0</v>
      </c>
      <c r="F63" s="24">
        <f>'SAM and Preps'!GO63</f>
        <v>0</v>
      </c>
      <c r="G63" s="24">
        <v>0</v>
      </c>
      <c r="H63" s="25">
        <f>SUM('SAM and Preps'!BF$175:BF$179)</f>
        <v>36761.890544177797</v>
      </c>
      <c r="I63" s="24">
        <f>IFERROR(VLOOKUP($A63,Employment!$A$5:$F$66,3,0),0)</f>
        <v>50.040186882914398</v>
      </c>
      <c r="J63" s="24">
        <f>IFERROR(VLOOKUP($A63,Employment!$A$5:$F$66,4,0),0)</f>
        <v>59.81517898843304</v>
      </c>
      <c r="K63" s="24">
        <f>IFERROR(VLOOKUP($A63,Employment!$A$5:$F$66,5,0),0)</f>
        <v>149.09652246938208</v>
      </c>
      <c r="L63" s="24">
        <f>IFERROR(VLOOKUP($A63,Employment!$A$5:$F$66,6,0),0)</f>
        <v>740.02951578300929</v>
      </c>
      <c r="M63" s="24">
        <f t="shared" si="0"/>
        <v>998.9814041237388</v>
      </c>
      <c r="N63" s="25">
        <v>82890.795837352242</v>
      </c>
      <c r="O63" s="26">
        <v>0</v>
      </c>
      <c r="P63" s="27">
        <v>0</v>
      </c>
      <c r="Q63" s="28">
        <f ca="1"/>
        <v>-20637.481296583133</v>
      </c>
      <c r="R63" s="28">
        <v>0</v>
      </c>
      <c r="S63" s="28"/>
      <c r="T63" s="35" t="e">
        <f ca="1"/>
        <v>#DIV/0!</v>
      </c>
      <c r="U63" s="30">
        <f ca="1"/>
        <v>-24.897192852482512</v>
      </c>
      <c r="V63" s="31">
        <v>0</v>
      </c>
      <c r="W63" s="32">
        <f ca="1"/>
        <v>-24.897192852482512</v>
      </c>
      <c r="X63" s="28">
        <f ca="1"/>
        <v>-16129.763567230293</v>
      </c>
      <c r="Y63" s="28">
        <f t="shared" ca="1" si="32"/>
        <v>-4507.7177293528403</v>
      </c>
      <c r="Z63" s="33">
        <f t="shared" ca="1" si="11"/>
        <v>12</v>
      </c>
      <c r="AA63" s="33">
        <f t="shared" ca="1" si="40"/>
        <v>43</v>
      </c>
      <c r="AB63" s="33">
        <f t="shared" ca="1" si="33"/>
        <v>25</v>
      </c>
      <c r="AC63" s="21">
        <v>56</v>
      </c>
      <c r="AD63" s="6" t="str">
        <f t="shared" ca="1" si="13"/>
        <v>afore</v>
      </c>
      <c r="AE63" s="6">
        <f t="shared" ca="1" si="14"/>
        <v>-269.93657568848352</v>
      </c>
      <c r="AF63" s="6" t="str">
        <f t="shared" ca="1" si="34"/>
        <v>afoot</v>
      </c>
      <c r="AG63" s="6">
        <f t="shared" ca="1" si="35"/>
        <v>-471.53762866477246</v>
      </c>
      <c r="AH63" s="6" t="str">
        <f t="shared" ca="1" si="36"/>
        <v>aoact</v>
      </c>
      <c r="AI63" s="6">
        <f t="shared" ca="1" si="37"/>
        <v>-1586.4154857670037</v>
      </c>
      <c r="AJ63" s="17"/>
      <c r="AK63" s="6">
        <v>36761.890544177797</v>
      </c>
      <c r="AL63" s="6">
        <f ca="1"/>
        <v>-7153.5156198221348</v>
      </c>
      <c r="AM63" s="6">
        <f t="shared" ca="1" si="15"/>
        <v>-1999.1631651803427</v>
      </c>
      <c r="AN63" s="6">
        <f ca="1"/>
        <v>-9152.6787850024775</v>
      </c>
      <c r="AO63" s="33">
        <f t="shared" ca="1" si="16"/>
        <v>18</v>
      </c>
      <c r="AP63" s="34">
        <f ca="1"/>
        <v>-1.8687902747972782</v>
      </c>
      <c r="AQ63" s="34">
        <f ca="1"/>
        <v>-2.2338450701711658</v>
      </c>
      <c r="AR63" s="34">
        <f ca="1"/>
        <v>-12.249880082730503</v>
      </c>
      <c r="AS63" s="34">
        <f ca="1"/>
        <v>-77.383561798111103</v>
      </c>
      <c r="AT63" s="34">
        <f t="shared" ca="1" si="17"/>
        <v>-93.73607722581005</v>
      </c>
      <c r="AU63" s="33">
        <f t="shared" ca="1" si="18"/>
        <v>4</v>
      </c>
      <c r="AV63" s="21">
        <v>56</v>
      </c>
      <c r="AW63" s="6" t="str">
        <f t="shared" ca="1" si="38"/>
        <v>afoot</v>
      </c>
      <c r="AX63" s="6">
        <f t="shared" ca="1" si="19"/>
        <v>-521.58467536233616</v>
      </c>
      <c r="AY63" s="6" t="str">
        <f t="shared" ca="1" si="39"/>
        <v>amopt</v>
      </c>
      <c r="AZ63" s="6">
        <f t="shared" ca="1" si="20"/>
        <v>-1.5905024134964303</v>
      </c>
      <c r="BA63" s="197"/>
      <c r="BB63" s="36">
        <f t="shared" si="21"/>
        <v>1.0345431427944451</v>
      </c>
      <c r="BC63" s="36">
        <f ca="1"/>
        <v>-24.897192852482508</v>
      </c>
      <c r="BD63" s="33">
        <f t="shared" ca="1" si="22"/>
        <v>24</v>
      </c>
      <c r="BE63" s="203">
        <f ca="1"/>
        <v>-0.25757220140366655</v>
      </c>
      <c r="BF63" s="33">
        <f t="shared" ca="1" si="23"/>
        <v>18</v>
      </c>
      <c r="BG63" s="36">
        <f t="shared" si="24"/>
        <v>6.5952426495262344</v>
      </c>
      <c r="BH63" s="42">
        <f ca="1"/>
        <v>-9.3831653761394165</v>
      </c>
      <c r="BI63" s="33">
        <f t="shared" ca="1" si="25"/>
        <v>51</v>
      </c>
      <c r="BJ63" s="203">
        <f ca="1"/>
        <v>-0.6188425247627255</v>
      </c>
      <c r="BK63" s="33">
        <f t="shared" ca="1" si="26"/>
        <v>4</v>
      </c>
      <c r="BL63" s="204">
        <v>56</v>
      </c>
      <c r="BM63" s="6" t="str">
        <f t="shared" ca="1" si="8"/>
        <v>afoot</v>
      </c>
      <c r="BN63" s="42">
        <f t="shared" ca="1" si="9"/>
        <v>-1.4678294323147417E-2</v>
      </c>
      <c r="BO63" s="6" t="str">
        <f t="shared" ca="1" si="27"/>
        <v>amopt</v>
      </c>
      <c r="BP63" s="42">
        <f t="shared" ca="1" si="28"/>
        <v>-1.0500445061704828E-2</v>
      </c>
      <c r="BQ63" s="205">
        <v>56</v>
      </c>
      <c r="BR63" s="6" t="str">
        <f t="shared" ca="1" si="29"/>
        <v>afoot</v>
      </c>
      <c r="BS63" s="6" t="str">
        <f ca="1">VLOOKUP(BR63,Notes!$A$12:$B$206,2,0)</f>
        <v>Footwear</v>
      </c>
      <c r="BT63" s="42">
        <f t="shared" ca="1" si="30"/>
        <v>-10.738943007843954</v>
      </c>
      <c r="BU63" s="205">
        <v>56</v>
      </c>
      <c r="BV63" s="6" t="str">
        <f t="shared" ca="1" si="31"/>
        <v>amopt</v>
      </c>
      <c r="BW63" s="6" t="str">
        <f ca="1">VLOOKUP(BV63,Notes!$A$12:$B$206,2,0)</f>
        <v>Medical, precision, optical instruments, watches and clocks</v>
      </c>
      <c r="BX63" s="42">
        <f t="shared" ca="1" si="10"/>
        <v>-6.7671191698767457</v>
      </c>
    </row>
    <row r="64" spans="1:76" hidden="1" outlineLevel="1" x14ac:dyDescent="0.2">
      <c r="A64" s="23" t="s">
        <v>53</v>
      </c>
      <c r="B64" s="23" t="str">
        <f>VLOOKUP(A64,Notes!$A$12:$B$206,2,0)</f>
        <v>Health and social work</v>
      </c>
      <c r="C64" s="24">
        <f>SUM('SAM and Preps'!FS64:GG64)</f>
        <v>0</v>
      </c>
      <c r="D64" s="24">
        <f>'SAM and Preps'!GH64</f>
        <v>0</v>
      </c>
      <c r="E64" s="24">
        <f>'SAM and Preps'!GM64</f>
        <v>0</v>
      </c>
      <c r="F64" s="24">
        <f>'SAM and Preps'!GO64</f>
        <v>0</v>
      </c>
      <c r="G64" s="24">
        <v>0</v>
      </c>
      <c r="H64" s="25">
        <f>SUM('SAM and Preps'!BG$175:BG$179)</f>
        <v>69424.469589733781</v>
      </c>
      <c r="I64" s="24">
        <f>IFERROR(VLOOKUP($A64,Employment!$A$5:$F$66,3,0),0)</f>
        <v>55.397876865141924</v>
      </c>
      <c r="J64" s="24">
        <f>IFERROR(VLOOKUP($A64,Employment!$A$5:$F$66,4,0),0)</f>
        <v>93.866850572877865</v>
      </c>
      <c r="K64" s="24">
        <f>IFERROR(VLOOKUP($A64,Employment!$A$5:$F$66,5,0),0)</f>
        <v>245.94211573619359</v>
      </c>
      <c r="L64" s="24">
        <f>IFERROR(VLOOKUP($A64,Employment!$A$5:$F$66,6,0),0)</f>
        <v>516.03193120049639</v>
      </c>
      <c r="M64" s="24">
        <f t="shared" si="0"/>
        <v>911.23877437470981</v>
      </c>
      <c r="N64" s="25">
        <v>173324.30777815025</v>
      </c>
      <c r="O64" s="26">
        <v>0</v>
      </c>
      <c r="P64" s="27">
        <v>0</v>
      </c>
      <c r="Q64" s="28">
        <f ca="1"/>
        <v>7196.1840800848613</v>
      </c>
      <c r="R64" s="28">
        <v>0</v>
      </c>
      <c r="S64" s="28"/>
      <c r="T64" s="35" t="e">
        <f ca="1"/>
        <v>#DIV/0!</v>
      </c>
      <c r="U64" s="30">
        <f ca="1"/>
        <v>4.1518608511021746</v>
      </c>
      <c r="V64" s="31">
        <v>0</v>
      </c>
      <c r="W64" s="32">
        <f ca="1"/>
        <v>4.1518608511021746</v>
      </c>
      <c r="X64" s="28">
        <f ca="1"/>
        <v>14943.135579153555</v>
      </c>
      <c r="Y64" s="28">
        <f t="shared" ca="1" si="32"/>
        <v>-7746.9514990686939</v>
      </c>
      <c r="Z64" s="33">
        <f t="shared" ca="1" si="11"/>
        <v>62</v>
      </c>
      <c r="AA64" s="33">
        <f t="shared" ca="1" si="40"/>
        <v>30</v>
      </c>
      <c r="AB64" s="33">
        <f t="shared" ca="1" si="33"/>
        <v>62</v>
      </c>
      <c r="AC64" s="21">
        <v>57</v>
      </c>
      <c r="AD64" s="6" t="str">
        <f t="shared" ca="1" si="13"/>
        <v>artrd</v>
      </c>
      <c r="AE64" s="6">
        <f t="shared" ca="1" si="14"/>
        <v>-257.57853299929741</v>
      </c>
      <c r="AF64" s="6" t="str">
        <f t="shared" ca="1" si="34"/>
        <v>aoact</v>
      </c>
      <c r="AG64" s="6">
        <f t="shared" ca="1" si="35"/>
        <v>-410.48593241154526</v>
      </c>
      <c r="AH64" s="6" t="str">
        <f t="shared" ca="1" si="36"/>
        <v>amorg</v>
      </c>
      <c r="AI64" s="6">
        <f t="shared" ca="1" si="37"/>
        <v>-1297.0120829288298</v>
      </c>
      <c r="AJ64" s="17"/>
      <c r="AK64" s="6">
        <v>69424.469589733781</v>
      </c>
      <c r="AL64" s="6">
        <f ca="1"/>
        <v>5985.4227885801192</v>
      </c>
      <c r="AM64" s="6">
        <f t="shared" ca="1" si="15"/>
        <v>-3103.015414598628</v>
      </c>
      <c r="AN64" s="6">
        <f ca="1"/>
        <v>2882.4073739814912</v>
      </c>
      <c r="AO64" s="33">
        <f t="shared" ca="1" si="16"/>
        <v>62</v>
      </c>
      <c r="AP64" s="34">
        <f ca="1"/>
        <v>0.34500641428584239</v>
      </c>
      <c r="AQ64" s="34">
        <f ca="1"/>
        <v>0.5845831531646839</v>
      </c>
      <c r="AR64" s="34">
        <f ca="1"/>
        <v>3.3696875584757295</v>
      </c>
      <c r="AS64" s="34">
        <f ca="1"/>
        <v>8.9984696468939642</v>
      </c>
      <c r="AT64" s="34">
        <f t="shared" ca="1" si="17"/>
        <v>13.29774677282022</v>
      </c>
      <c r="AU64" s="33">
        <f t="shared" ca="1" si="18"/>
        <v>62</v>
      </c>
      <c r="AV64" s="21">
        <v>57</v>
      </c>
      <c r="AW64" s="6" t="str">
        <f t="shared" ca="1" si="38"/>
        <v>amorg</v>
      </c>
      <c r="AX64" s="6">
        <f t="shared" ca="1" si="19"/>
        <v>-510.12487393969542</v>
      </c>
      <c r="AY64" s="6" t="str">
        <f t="shared" ca="1" si="39"/>
        <v>afish</v>
      </c>
      <c r="AZ64" s="6">
        <f t="shared" ca="1" si="20"/>
        <v>-1.480116752770668</v>
      </c>
      <c r="BA64" s="197"/>
      <c r="BB64" s="36">
        <f t="shared" si="21"/>
        <v>1.953724574362935</v>
      </c>
      <c r="BC64" s="36">
        <f ca="1"/>
        <v>4.1518608511021737</v>
      </c>
      <c r="BD64" s="33">
        <f t="shared" ca="1" si="22"/>
        <v>62</v>
      </c>
      <c r="BE64" s="203">
        <f ca="1"/>
        <v>8.1115925741337275E-2</v>
      </c>
      <c r="BF64" s="33">
        <f t="shared" ca="1" si="23"/>
        <v>62</v>
      </c>
      <c r="BG64" s="36">
        <f t="shared" si="24"/>
        <v>6.0159686695366066</v>
      </c>
      <c r="BH64" s="42">
        <f ca="1"/>
        <v>1.4593043170210913</v>
      </c>
      <c r="BI64" s="33">
        <f t="shared" ca="1" si="25"/>
        <v>62</v>
      </c>
      <c r="BJ64" s="203">
        <f ca="1"/>
        <v>8.7791290505184014E-2</v>
      </c>
      <c r="BK64" s="33">
        <f t="shared" ca="1" si="26"/>
        <v>62</v>
      </c>
      <c r="BL64" s="204">
        <v>57</v>
      </c>
      <c r="BM64" s="6" t="str">
        <f t="shared" ca="1" si="8"/>
        <v>amorg</v>
      </c>
      <c r="BN64" s="42">
        <f t="shared" ca="1" si="9"/>
        <v>-1.4355795702862049E-2</v>
      </c>
      <c r="BO64" s="6" t="str">
        <f t="shared" ca="1" si="27"/>
        <v>afish</v>
      </c>
      <c r="BP64" s="42">
        <f t="shared" ca="1" si="28"/>
        <v>-9.7716825296802548E-3</v>
      </c>
      <c r="BQ64" s="205">
        <v>57</v>
      </c>
      <c r="BR64" s="6" t="str">
        <f t="shared" ca="1" si="29"/>
        <v>amorg</v>
      </c>
      <c r="BS64" s="6" t="str">
        <f ca="1">VLOOKUP(BR64,Notes!$A$12:$B$206,2,0)</f>
        <v>Activities of membership organisations</v>
      </c>
      <c r="BT64" s="42">
        <f t="shared" ca="1" si="30"/>
        <v>-10.528928423157156</v>
      </c>
      <c r="BU64" s="205">
        <v>57</v>
      </c>
      <c r="BV64" s="6" t="str">
        <f t="shared" ca="1" si="31"/>
        <v>afish</v>
      </c>
      <c r="BW64" s="6" t="str">
        <f ca="1">VLOOKUP(BV64,Notes!$A$12:$B$206,2,0)</f>
        <v>Fishing</v>
      </c>
      <c r="BX64" s="42">
        <f t="shared" ca="1" si="10"/>
        <v>-6.2060803498595893</v>
      </c>
    </row>
    <row r="65" spans="1:76" hidden="1" outlineLevel="1" x14ac:dyDescent="0.2">
      <c r="A65" s="23" t="s">
        <v>272</v>
      </c>
      <c r="B65" s="23" t="str">
        <f>VLOOKUP(A65,Notes!$A$12:$B$206,2,0)</f>
        <v>Sewerage and refuse disposal</v>
      </c>
      <c r="C65" s="24">
        <f>SUM('SAM and Preps'!FS65:GG65)</f>
        <v>0</v>
      </c>
      <c r="D65" s="24">
        <f>'SAM and Preps'!GH65</f>
        <v>0</v>
      </c>
      <c r="E65" s="24">
        <f>'SAM and Preps'!GM65</f>
        <v>0</v>
      </c>
      <c r="F65" s="24">
        <f>'SAM and Preps'!GO65</f>
        <v>0</v>
      </c>
      <c r="G65" s="24">
        <v>0</v>
      </c>
      <c r="H65" s="25">
        <f>SUM('SAM and Preps'!BH$175:BH$179)</f>
        <v>1035.8608151617636</v>
      </c>
      <c r="I65" s="24">
        <f>IFERROR(VLOOKUP($A65,Employment!$A$5:$F$66,3,0),0)</f>
        <v>6.0787656907635848</v>
      </c>
      <c r="J65" s="24">
        <f>IFERROR(VLOOKUP($A65,Employment!$A$5:$F$66,4,0),0)</f>
        <v>5.7946339851378834</v>
      </c>
      <c r="K65" s="24">
        <f>IFERROR(VLOOKUP($A65,Employment!$A$5:$F$66,5,0),0)</f>
        <v>12.109627332182193</v>
      </c>
      <c r="L65" s="24">
        <f>IFERROR(VLOOKUP($A65,Employment!$A$5:$F$66,6,0),0)</f>
        <v>11.592889072258316</v>
      </c>
      <c r="M65" s="24">
        <f t="shared" si="0"/>
        <v>35.575916080341976</v>
      </c>
      <c r="N65" s="25">
        <v>2073.5649469502682</v>
      </c>
      <c r="O65" s="26">
        <v>0</v>
      </c>
      <c r="P65" s="27">
        <v>0</v>
      </c>
      <c r="Q65" s="28">
        <f ca="1"/>
        <v>-10.145368636592917</v>
      </c>
      <c r="R65" s="28">
        <v>0</v>
      </c>
      <c r="S65" s="28"/>
      <c r="T65" s="35" t="e">
        <f ca="1"/>
        <v>#DIV/0!</v>
      </c>
      <c r="U65" s="30">
        <f ca="1"/>
        <v>-0.48927180465287062</v>
      </c>
      <c r="V65" s="31">
        <v>0</v>
      </c>
      <c r="W65" s="32">
        <f ca="1"/>
        <v>-0.48927180465287062</v>
      </c>
      <c r="X65" s="28">
        <f ca="1"/>
        <v>-5.2587072460757192</v>
      </c>
      <c r="Y65" s="28">
        <f t="shared" ca="1" si="32"/>
        <v>-4.8866613905171974</v>
      </c>
      <c r="Z65" s="33">
        <f t="shared" ca="1" si="11"/>
        <v>60</v>
      </c>
      <c r="AA65" s="33">
        <f t="shared" ca="1" si="40"/>
        <v>61</v>
      </c>
      <c r="AB65" s="33">
        <f t="shared" ca="1" si="33"/>
        <v>61</v>
      </c>
      <c r="AC65" s="21">
        <v>58</v>
      </c>
      <c r="AD65" s="6" t="str">
        <f t="shared" ca="1" si="13"/>
        <v>awatd</v>
      </c>
      <c r="AE65" s="6">
        <f t="shared" ca="1" si="14"/>
        <v>-163.85325748842379</v>
      </c>
      <c r="AF65" s="6" t="str">
        <f t="shared" ca="1" si="34"/>
        <v>amorg</v>
      </c>
      <c r="AG65" s="6">
        <f t="shared" ca="1" si="35"/>
        <v>-319.57958470867095</v>
      </c>
      <c r="AH65" s="6" t="str">
        <f t="shared" ca="1" si="36"/>
        <v>afish</v>
      </c>
      <c r="AI65" s="6">
        <f t="shared" ca="1" si="37"/>
        <v>-931.55506711712883</v>
      </c>
      <c r="AJ65" s="17"/>
      <c r="AK65" s="6">
        <v>1035.8608151617636</v>
      </c>
      <c r="AL65" s="6">
        <f ca="1"/>
        <v>-2.62701623242077</v>
      </c>
      <c r="AM65" s="6">
        <f t="shared" ca="1" si="15"/>
        <v>-2.4411586716131275</v>
      </c>
      <c r="AN65" s="6">
        <f ca="1"/>
        <v>-5.0681749040338975</v>
      </c>
      <c r="AO65" s="33">
        <f t="shared" ca="1" si="16"/>
        <v>61</v>
      </c>
      <c r="AP65" s="34">
        <f ca="1"/>
        <v>-4.4612529893727788E-3</v>
      </c>
      <c r="AQ65" s="34">
        <f ca="1"/>
        <v>-4.2527265408169009E-3</v>
      </c>
      <c r="AR65" s="34">
        <f ca="1"/>
        <v>-1.955216742101868E-2</v>
      </c>
      <c r="AS65" s="34">
        <f ca="1"/>
        <v>-2.3822709781602353E-2</v>
      </c>
      <c r="AT65" s="34">
        <f t="shared" ca="1" si="17"/>
        <v>-5.2088856732810718E-2</v>
      </c>
      <c r="AU65" s="33">
        <f t="shared" ca="1" si="18"/>
        <v>61</v>
      </c>
      <c r="AV65" s="21">
        <v>58</v>
      </c>
      <c r="AW65" s="6" t="str">
        <f t="shared" ca="1" si="38"/>
        <v>aoact</v>
      </c>
      <c r="AX65" s="6">
        <f t="shared" ca="1" si="19"/>
        <v>-451.49935087032725</v>
      </c>
      <c r="AY65" s="6" t="str">
        <f t="shared" ca="1" si="39"/>
        <v>apuba</v>
      </c>
      <c r="AZ65" s="6">
        <f t="shared" ca="1" si="20"/>
        <v>-0.60389223345117704</v>
      </c>
      <c r="BA65" s="197"/>
      <c r="BB65" s="36">
        <f t="shared" si="21"/>
        <v>2.9150913822760111E-2</v>
      </c>
      <c r="BC65" s="36">
        <f ca="1"/>
        <v>-0.48927180465287062</v>
      </c>
      <c r="BD65" s="33">
        <f t="shared" ca="1" si="22"/>
        <v>60</v>
      </c>
      <c r="BE65" s="203">
        <f ca="1"/>
        <v>-1.4262720213342151E-4</v>
      </c>
      <c r="BF65" s="33">
        <f t="shared" ca="1" si="23"/>
        <v>61</v>
      </c>
      <c r="BG65" s="36">
        <f t="shared" si="24"/>
        <v>0.2348710376994915</v>
      </c>
      <c r="BH65" s="42">
        <f ca="1"/>
        <v>-0.1464160659002488</v>
      </c>
      <c r="BI65" s="33">
        <f t="shared" ca="1" si="25"/>
        <v>60</v>
      </c>
      <c r="BJ65" s="203">
        <f ca="1"/>
        <v>-3.4388893333868567E-4</v>
      </c>
      <c r="BK65" s="33">
        <f t="shared" ca="1" si="26"/>
        <v>61</v>
      </c>
      <c r="BL65" s="204">
        <v>58</v>
      </c>
      <c r="BM65" s="6" t="str">
        <f t="shared" ca="1" si="8"/>
        <v>aoact</v>
      </c>
      <c r="BN65" s="42">
        <f t="shared" ca="1" si="9"/>
        <v>-1.2705972149547598E-2</v>
      </c>
      <c r="BO65" s="6" t="str">
        <f t="shared" ca="1" si="27"/>
        <v>apuba</v>
      </c>
      <c r="BP65" s="42">
        <f t="shared" ca="1" si="28"/>
        <v>-3.9868768300731303E-3</v>
      </c>
      <c r="BQ65" s="205">
        <v>58</v>
      </c>
      <c r="BR65" s="6" t="str">
        <f t="shared" ca="1" si="29"/>
        <v>aoact</v>
      </c>
      <c r="BS65" s="6" t="str">
        <f ca="1">VLOOKUP(BR65,Notes!$A$12:$B$206,2,0)</f>
        <v>Other activities</v>
      </c>
      <c r="BT65" s="42">
        <f t="shared" ca="1" si="30"/>
        <v>-9.4556195386884188</v>
      </c>
      <c r="BU65" s="205">
        <v>58</v>
      </c>
      <c r="BV65" s="6" t="str">
        <f t="shared" ca="1" si="31"/>
        <v>apuba</v>
      </c>
      <c r="BW65" s="6" t="str">
        <f ca="1">VLOOKUP(BV65,Notes!$A$12:$B$206,2,0)</f>
        <v>Government</v>
      </c>
      <c r="BX65" s="42">
        <f t="shared" ca="1" si="10"/>
        <v>-5.7960641948761733</v>
      </c>
    </row>
    <row r="66" spans="1:76" hidden="1" outlineLevel="1" x14ac:dyDescent="0.2">
      <c r="A66" s="23" t="s">
        <v>273</v>
      </c>
      <c r="B66" s="23" t="str">
        <f>VLOOKUP(A66,Notes!$A$12:$B$206,2,0)</f>
        <v>Activities of membership organisations</v>
      </c>
      <c r="C66" s="24">
        <f>SUM('SAM and Preps'!FS66:GG66)</f>
        <v>0</v>
      </c>
      <c r="D66" s="24">
        <f>'SAM and Preps'!GH66</f>
        <v>0</v>
      </c>
      <c r="E66" s="24">
        <f>'SAM and Preps'!GM66</f>
        <v>0</v>
      </c>
      <c r="F66" s="24">
        <f>'SAM and Preps'!GO66</f>
        <v>0</v>
      </c>
      <c r="G66" s="24">
        <v>0</v>
      </c>
      <c r="H66" s="25">
        <f>SUM('SAM and Preps'!BI$175:BI$179)</f>
        <v>1750.3424060808345</v>
      </c>
      <c r="I66" s="24">
        <f>IFERROR(VLOOKUP($A66,Employment!$A$5:$F$66,3,0),0)</f>
        <v>3.8318493353494141</v>
      </c>
      <c r="J66" s="24">
        <f>IFERROR(VLOOKUP($A66,Employment!$A$5:$F$66,4,0),0)</f>
        <v>7.5797387489080741</v>
      </c>
      <c r="K66" s="24">
        <f>IFERROR(VLOOKUP($A66,Employment!$A$5:$F$66,5,0),0)</f>
        <v>13.95886461843547</v>
      </c>
      <c r="L66" s="24">
        <f>IFERROR(VLOOKUP($A66,Employment!$A$5:$F$66,6,0),0)</f>
        <v>57.542716297220281</v>
      </c>
      <c r="M66" s="24">
        <f t="shared" si="0"/>
        <v>82.913168999913239</v>
      </c>
      <c r="N66" s="25">
        <v>4450.3127879585363</v>
      </c>
      <c r="O66" s="26">
        <v>0</v>
      </c>
      <c r="P66" s="27">
        <v>0</v>
      </c>
      <c r="Q66" s="28">
        <f ca="1"/>
        <v>-1297.0120829288298</v>
      </c>
      <c r="R66" s="28">
        <v>0</v>
      </c>
      <c r="S66" s="28"/>
      <c r="T66" s="35" t="e">
        <f ca="1"/>
        <v>#DIV/0!</v>
      </c>
      <c r="U66" s="30">
        <f ca="1"/>
        <v>-29.144290406692964</v>
      </c>
      <c r="V66" s="31">
        <v>0</v>
      </c>
      <c r="W66" s="32">
        <f ca="1"/>
        <v>-29.144290406692964</v>
      </c>
      <c r="X66" s="28">
        <f ca="1"/>
        <v>-977.43249822015889</v>
      </c>
      <c r="Y66" s="28">
        <f t="shared" ca="1" si="32"/>
        <v>-319.57958470867095</v>
      </c>
      <c r="Z66" s="33">
        <f t="shared" ca="1" si="11"/>
        <v>46</v>
      </c>
      <c r="AA66" s="33">
        <f t="shared" ca="1" si="40"/>
        <v>58</v>
      </c>
      <c r="AB66" s="33">
        <f t="shared" ca="1" si="33"/>
        <v>57</v>
      </c>
      <c r="AC66" s="21">
        <v>59</v>
      </c>
      <c r="AD66" s="6" t="str">
        <f t="shared" ca="1" si="13"/>
        <v>awtrp</v>
      </c>
      <c r="AE66" s="6">
        <f t="shared" ca="1" si="14"/>
        <v>-106.06858550796215</v>
      </c>
      <c r="AF66" s="6" t="str">
        <f t="shared" ca="1" si="34"/>
        <v>amopt</v>
      </c>
      <c r="AG66" s="6">
        <f t="shared" ca="1" si="35"/>
        <v>-218.40431849455877</v>
      </c>
      <c r="AH66" s="6" t="str">
        <f t="shared" ca="1" si="36"/>
        <v>awtrp</v>
      </c>
      <c r="AI66" s="6">
        <f t="shared" ca="1" si="37"/>
        <v>-930.53430836587734</v>
      </c>
      <c r="AJ66" s="17"/>
      <c r="AK66" s="6">
        <v>1750.3424060808345</v>
      </c>
      <c r="AL66" s="6">
        <f ca="1"/>
        <v>-384.43175395342882</v>
      </c>
      <c r="AM66" s="6">
        <f t="shared" ca="1" si="15"/>
        <v>-125.69311998626659</v>
      </c>
      <c r="AN66" s="6">
        <f ca="1"/>
        <v>-510.12487393969542</v>
      </c>
      <c r="AO66" s="33">
        <f t="shared" ca="1" si="16"/>
        <v>57</v>
      </c>
      <c r="AP66" s="34">
        <f ca="1"/>
        <v>-0.16751479473617509</v>
      </c>
      <c r="AQ66" s="34">
        <f ca="1"/>
        <v>-0.33135916095756079</v>
      </c>
      <c r="AR66" s="34">
        <f ca="1"/>
        <v>-1.3425099738184025</v>
      </c>
      <c r="AS66" s="34">
        <f ca="1"/>
        <v>-7.0435748651357537</v>
      </c>
      <c r="AT66" s="34">
        <f t="shared" ca="1" si="17"/>
        <v>-8.8849587946478916</v>
      </c>
      <c r="AU66" s="33">
        <f t="shared" ca="1" si="18"/>
        <v>32</v>
      </c>
      <c r="AV66" s="21">
        <v>59</v>
      </c>
      <c r="AW66" s="6" t="str">
        <f t="shared" ca="1" si="38"/>
        <v>apuba</v>
      </c>
      <c r="AX66" s="6">
        <f t="shared" ca="1" si="19"/>
        <v>-441.3148998027429</v>
      </c>
      <c r="AY66" s="6" t="str">
        <f t="shared" ca="1" si="39"/>
        <v>awtrp</v>
      </c>
      <c r="AZ66" s="6">
        <f t="shared" ca="1" si="20"/>
        <v>-0.47911798767119973</v>
      </c>
      <c r="BA66" s="197"/>
      <c r="BB66" s="36">
        <f t="shared" si="21"/>
        <v>4.9257660771748465E-2</v>
      </c>
      <c r="BC66" s="36">
        <f ca="1"/>
        <v>-29.14429040669296</v>
      </c>
      <c r="BD66" s="33">
        <f t="shared" ca="1" si="22"/>
        <v>15</v>
      </c>
      <c r="BE66" s="203">
        <f ca="1"/>
        <v>-1.4355795702862049E-2</v>
      </c>
      <c r="BF66" s="33">
        <f t="shared" ca="1" si="23"/>
        <v>57</v>
      </c>
      <c r="BG66" s="36">
        <f t="shared" si="24"/>
        <v>0.54739003763064131</v>
      </c>
      <c r="BH66" s="42">
        <f ca="1"/>
        <v>-10.715980225839864</v>
      </c>
      <c r="BI66" s="33">
        <f t="shared" ca="1" si="25"/>
        <v>44</v>
      </c>
      <c r="BJ66" s="203">
        <f ca="1"/>
        <v>-5.8658208190716918E-2</v>
      </c>
      <c r="BK66" s="33">
        <f t="shared" ca="1" si="26"/>
        <v>32</v>
      </c>
      <c r="BL66" s="204">
        <v>59</v>
      </c>
      <c r="BM66" s="6" t="str">
        <f t="shared" ca="1" si="8"/>
        <v>apuba</v>
      </c>
      <c r="BN66" s="42">
        <f t="shared" ca="1" si="9"/>
        <v>-1.2419364092694991E-2</v>
      </c>
      <c r="BO66" s="6" t="str">
        <f t="shared" ca="1" si="27"/>
        <v>awtrp</v>
      </c>
      <c r="BP66" s="42">
        <f t="shared" ca="1" si="28"/>
        <v>-3.1631213287858966E-3</v>
      </c>
      <c r="BQ66" s="205">
        <v>59</v>
      </c>
      <c r="BR66" s="6" t="str">
        <f t="shared" ca="1" si="29"/>
        <v>apuba</v>
      </c>
      <c r="BS66" s="6" t="str">
        <f ca="1">VLOOKUP(BR66,Notes!$A$12:$B$206,2,0)</f>
        <v>Government</v>
      </c>
      <c r="BT66" s="42">
        <f t="shared" ca="1" si="30"/>
        <v>-8.5532078572958401</v>
      </c>
      <c r="BU66" s="205">
        <v>59</v>
      </c>
      <c r="BV66" s="6" t="str">
        <f t="shared" ca="1" si="31"/>
        <v>awtrp</v>
      </c>
      <c r="BW66" s="6" t="str">
        <f ca="1">VLOOKUP(BV66,Notes!$A$12:$B$206,2,0)</f>
        <v>Water transport</v>
      </c>
      <c r="BX66" s="42">
        <f t="shared" ca="1" si="10"/>
        <v>-5.3035225971397928</v>
      </c>
    </row>
    <row r="67" spans="1:76" hidden="1" outlineLevel="1" x14ac:dyDescent="0.2">
      <c r="A67" s="23" t="s">
        <v>274</v>
      </c>
      <c r="B67" s="23" t="str">
        <f>VLOOKUP(A67,Notes!$A$12:$B$206,2,0)</f>
        <v>Recreational, cultural and sporting activities</v>
      </c>
      <c r="C67" s="24">
        <f>SUM('SAM and Preps'!FS67:GG67)</f>
        <v>0</v>
      </c>
      <c r="D67" s="24">
        <f>'SAM and Preps'!GH67</f>
        <v>0</v>
      </c>
      <c r="E67" s="24">
        <f>'SAM and Preps'!GM67</f>
        <v>0</v>
      </c>
      <c r="F67" s="24">
        <f>'SAM and Preps'!GO67</f>
        <v>0</v>
      </c>
      <c r="G67" s="24">
        <v>0</v>
      </c>
      <c r="H67" s="25">
        <f>SUM('SAM and Preps'!BJ$175:BJ$179)</f>
        <v>10491.924352275084</v>
      </c>
      <c r="I67" s="24">
        <f>IFERROR(VLOOKUP($A67,Employment!$A$5:$F$66,3,0),0)</f>
        <v>8.2866026865946907</v>
      </c>
      <c r="J67" s="24">
        <f>IFERROR(VLOOKUP($A67,Employment!$A$5:$F$66,4,0),0)</f>
        <v>12.816359498797235</v>
      </c>
      <c r="K67" s="24">
        <f>IFERROR(VLOOKUP($A67,Employment!$A$5:$F$66,5,0),0)</f>
        <v>44.208968262499006</v>
      </c>
      <c r="L67" s="24">
        <f>IFERROR(VLOOKUP($A67,Employment!$A$5:$F$66,6,0),0)</f>
        <v>84.145319146139286</v>
      </c>
      <c r="M67" s="24">
        <f t="shared" si="0"/>
        <v>149.4572495940302</v>
      </c>
      <c r="N67" s="25">
        <v>41670.929862465571</v>
      </c>
      <c r="O67" s="26">
        <v>0</v>
      </c>
      <c r="P67" s="27">
        <v>0</v>
      </c>
      <c r="Q67" s="28">
        <f ca="1"/>
        <v>-11497.952440063882</v>
      </c>
      <c r="R67" s="28">
        <v>0</v>
      </c>
      <c r="S67" s="28"/>
      <c r="T67" s="35" t="e">
        <f ca="1"/>
        <v>#DIV/0!</v>
      </c>
      <c r="U67" s="30">
        <f ca="1"/>
        <v>-27.592262706910414</v>
      </c>
      <c r="V67" s="31">
        <v>0</v>
      </c>
      <c r="W67" s="32">
        <f ca="1"/>
        <v>-27.592262706910414</v>
      </c>
      <c r="X67" s="28">
        <f ca="1"/>
        <v>-7878.1985834020415</v>
      </c>
      <c r="Y67" s="28">
        <f t="shared" ca="1" si="32"/>
        <v>-3619.7538566618405</v>
      </c>
      <c r="Z67" s="33">
        <f t="shared" ca="1" si="11"/>
        <v>20</v>
      </c>
      <c r="AA67" s="33">
        <f t="shared" ca="1" si="40"/>
        <v>45</v>
      </c>
      <c r="AB67" s="33">
        <f t="shared" ca="1" si="33"/>
        <v>38</v>
      </c>
      <c r="AC67" s="21">
        <v>60</v>
      </c>
      <c r="AD67" s="6" t="str">
        <f t="shared" ca="1" si="13"/>
        <v>awast</v>
      </c>
      <c r="AE67" s="6">
        <f t="shared" ca="1" si="14"/>
        <v>-5.2587072460757192</v>
      </c>
      <c r="AF67" s="6" t="str">
        <f t="shared" ca="1" si="34"/>
        <v>arsea</v>
      </c>
      <c r="AG67" s="6">
        <f t="shared" ca="1" si="35"/>
        <v>-9.9087618885923803</v>
      </c>
      <c r="AH67" s="6" t="str">
        <f t="shared" ca="1" si="36"/>
        <v>apuba</v>
      </c>
      <c r="AI67" s="6">
        <f t="shared" ca="1" si="37"/>
        <v>-657.09314402261896</v>
      </c>
      <c r="AJ67" s="17"/>
      <c r="AK67" s="6">
        <v>10491.924352275082</v>
      </c>
      <c r="AL67" s="6">
        <f ca="1"/>
        <v>-1983.5761726955686</v>
      </c>
      <c r="AM67" s="6">
        <f t="shared" ca="1" si="15"/>
        <v>-911.38315759448074</v>
      </c>
      <c r="AN67" s="6">
        <f ca="1"/>
        <v>-2894.9593302900494</v>
      </c>
      <c r="AO67" s="33">
        <f t="shared" ca="1" si="16"/>
        <v>37</v>
      </c>
      <c r="AP67" s="34">
        <f ca="1"/>
        <v>-0.34296917741446548</v>
      </c>
      <c r="AQ67" s="34">
        <f ca="1"/>
        <v>-0.53044853735552988</v>
      </c>
      <c r="AR67" s="34">
        <f ca="1"/>
        <v>-4.0254240387911127</v>
      </c>
      <c r="AS67" s="34">
        <f ca="1"/>
        <v>-9.7513909560357934</v>
      </c>
      <c r="AT67" s="34">
        <f t="shared" ca="1" si="17"/>
        <v>-14.650232709596901</v>
      </c>
      <c r="AU67" s="33">
        <f t="shared" ca="1" si="18"/>
        <v>23</v>
      </c>
      <c r="AV67" s="21">
        <v>60</v>
      </c>
      <c r="AW67" s="6" t="str">
        <f t="shared" ca="1" si="38"/>
        <v>awtrp</v>
      </c>
      <c r="AX67" s="6">
        <f t="shared" ca="1" si="19"/>
        <v>-405.94641838328209</v>
      </c>
      <c r="AY67" s="6" t="str">
        <f t="shared" ca="1" si="39"/>
        <v>ardtv</v>
      </c>
      <c r="AZ67" s="6">
        <f t="shared" ca="1" si="20"/>
        <v>-0.39581284957689644</v>
      </c>
      <c r="BA67" s="197"/>
      <c r="BB67" s="36">
        <f t="shared" si="21"/>
        <v>0.29526088655098576</v>
      </c>
      <c r="BC67" s="36">
        <f ca="1"/>
        <v>-27.592262706910414</v>
      </c>
      <c r="BD67" s="33">
        <f t="shared" ca="1" si="22"/>
        <v>18</v>
      </c>
      <c r="BE67" s="203">
        <f ca="1"/>
        <v>-8.1469159487900705E-2</v>
      </c>
      <c r="BF67" s="33">
        <f t="shared" ca="1" si="23"/>
        <v>37</v>
      </c>
      <c r="BG67" s="36">
        <f t="shared" si="24"/>
        <v>0.98671188746306326</v>
      </c>
      <c r="BH67" s="42">
        <f ca="1"/>
        <v>-9.8022897847988215</v>
      </c>
      <c r="BI67" s="33">
        <f t="shared" ca="1" si="25"/>
        <v>48</v>
      </c>
      <c r="BJ67" s="203">
        <f ca="1"/>
        <v>-9.6720358550187499E-2</v>
      </c>
      <c r="BK67" s="33">
        <f t="shared" ca="1" si="26"/>
        <v>23</v>
      </c>
      <c r="BL67" s="204">
        <v>60</v>
      </c>
      <c r="BM67" s="6" t="str">
        <f t="shared" ca="1" si="8"/>
        <v>awtrp</v>
      </c>
      <c r="BN67" s="42">
        <f t="shared" ca="1" si="9"/>
        <v>-1.1424033891175991E-2</v>
      </c>
      <c r="BO67" s="6" t="str">
        <f t="shared" ca="1" si="27"/>
        <v>ardtv</v>
      </c>
      <c r="BP67" s="42">
        <f t="shared" ca="1" si="28"/>
        <v>-2.6131435239776617E-3</v>
      </c>
      <c r="BQ67" s="205">
        <v>60</v>
      </c>
      <c r="BR67" s="6" t="str">
        <f t="shared" ca="1" si="29"/>
        <v>awtrp</v>
      </c>
      <c r="BS67" s="6" t="str">
        <f ca="1">VLOOKUP(BR67,Notes!$A$12:$B$206,2,0)</f>
        <v>Water transport</v>
      </c>
      <c r="BT67" s="42">
        <f t="shared" ca="1" si="30"/>
        <v>-0.48927180465287062</v>
      </c>
      <c r="BU67" s="205">
        <v>60</v>
      </c>
      <c r="BV67" s="6" t="str">
        <f t="shared" ca="1" si="31"/>
        <v>ardtv</v>
      </c>
      <c r="BW67" s="6" t="str">
        <f ca="1">VLOOKUP(BV67,Notes!$A$12:$B$206,2,0)</f>
        <v>Radio, television, communication equipment and apparatus</v>
      </c>
      <c r="BX67" s="42">
        <f t="shared" ca="1" si="10"/>
        <v>-0.1464160659002488</v>
      </c>
    </row>
    <row r="68" spans="1:76" hidden="1" outlineLevel="1" x14ac:dyDescent="0.2">
      <c r="A68" s="23" t="s">
        <v>275</v>
      </c>
      <c r="B68" s="23" t="str">
        <f>VLOOKUP(A68,Notes!$A$12:$B$206,2,0)</f>
        <v>Other activities</v>
      </c>
      <c r="C68" s="24">
        <f>SUM('SAM and Preps'!FS68:GG68)</f>
        <v>0</v>
      </c>
      <c r="D68" s="24">
        <f>'SAM and Preps'!GH68</f>
        <v>0</v>
      </c>
      <c r="E68" s="24">
        <f>'SAM and Preps'!GM68</f>
        <v>0</v>
      </c>
      <c r="F68" s="24">
        <f>'SAM and Preps'!GO68</f>
        <v>0</v>
      </c>
      <c r="G68" s="24">
        <v>0</v>
      </c>
      <c r="H68" s="25">
        <f>SUM('SAM and Preps'!BK$175:BK$179)</f>
        <v>1483.8064771842241</v>
      </c>
      <c r="I68" s="24">
        <f>IFERROR(VLOOKUP($A68,Employment!$A$5:$F$66,3,0),0)</f>
        <v>44.744782477111187</v>
      </c>
      <c r="J68" s="24">
        <f>IFERROR(VLOOKUP($A68,Employment!$A$5:$F$66,4,0),0)</f>
        <v>79.894421037616794</v>
      </c>
      <c r="K68" s="24">
        <f>IFERROR(VLOOKUP($A68,Employment!$A$5:$F$66,5,0),0)</f>
        <v>119.14518611840292</v>
      </c>
      <c r="L68" s="24">
        <f>IFERROR(VLOOKUP($A68,Employment!$A$5:$F$66,6,0),0)</f>
        <v>71.408067526572765</v>
      </c>
      <c r="M68" s="24">
        <f t="shared" si="0"/>
        <v>315.19245715970368</v>
      </c>
      <c r="N68" s="25">
        <v>5213.5923756012189</v>
      </c>
      <c r="O68" s="26">
        <v>0</v>
      </c>
      <c r="P68" s="27">
        <v>0</v>
      </c>
      <c r="Q68" s="28">
        <f ca="1"/>
        <v>-1586.4154857670037</v>
      </c>
      <c r="R68" s="28">
        <v>0</v>
      </c>
      <c r="S68" s="28"/>
      <c r="T68" s="35" t="e">
        <f ca="1"/>
        <v>#DIV/0!</v>
      </c>
      <c r="U68" s="30">
        <f ca="1"/>
        <v>-30.428452619180113</v>
      </c>
      <c r="V68" s="31">
        <v>0</v>
      </c>
      <c r="W68" s="32">
        <f ca="1"/>
        <v>-30.428452619180113</v>
      </c>
      <c r="X68" s="28">
        <f ca="1"/>
        <v>-1175.9295533554584</v>
      </c>
      <c r="Y68" s="28">
        <f t="shared" ca="1" si="32"/>
        <v>-410.48593241154526</v>
      </c>
      <c r="Z68" s="33">
        <f t="shared" ca="1" si="11"/>
        <v>44</v>
      </c>
      <c r="AA68" s="33">
        <f t="shared" ca="1" si="40"/>
        <v>57</v>
      </c>
      <c r="AB68" s="33">
        <f t="shared" ca="1" si="33"/>
        <v>56</v>
      </c>
      <c r="AC68" s="21">
        <v>61</v>
      </c>
      <c r="AD68" s="6" t="str">
        <f t="shared" ca="1" si="13"/>
        <v>apost</v>
      </c>
      <c r="AE68" s="6">
        <f t="shared" ca="1" si="14"/>
        <v>59.026674618069116</v>
      </c>
      <c r="AF68" s="6" t="str">
        <f t="shared" ca="1" si="34"/>
        <v>awast</v>
      </c>
      <c r="AG68" s="6">
        <f t="shared" ca="1" si="35"/>
        <v>-4.8866613905171974</v>
      </c>
      <c r="AH68" s="6" t="str">
        <f t="shared" ca="1" si="36"/>
        <v>awast</v>
      </c>
      <c r="AI68" s="6">
        <f t="shared" ca="1" si="37"/>
        <v>-10.145368636592917</v>
      </c>
      <c r="AJ68" s="17"/>
      <c r="AK68" s="6">
        <v>1483.8064771842241</v>
      </c>
      <c r="AL68" s="6">
        <f ca="1"/>
        <v>-334.67363044084721</v>
      </c>
      <c r="AM68" s="6">
        <f t="shared" ca="1" si="15"/>
        <v>-116.82572042948004</v>
      </c>
      <c r="AN68" s="6">
        <f ca="1"/>
        <v>-451.49935087032725</v>
      </c>
      <c r="AO68" s="33">
        <f t="shared" ca="1" si="16"/>
        <v>58</v>
      </c>
      <c r="AP68" s="34">
        <f ca="1"/>
        <v>-2.0422717403404471</v>
      </c>
      <c r="AQ68" s="34">
        <f ca="1"/>
        <v>-3.6465954076199236</v>
      </c>
      <c r="AR68" s="34">
        <f ca="1"/>
        <v>-23.202583363886205</v>
      </c>
      <c r="AS68" s="34">
        <f ca="1"/>
        <v>-21.728369993595333</v>
      </c>
      <c r="AT68" s="34">
        <f t="shared" ca="1" si="17"/>
        <v>-50.619820505441908</v>
      </c>
      <c r="AU68" s="33">
        <f t="shared" ca="1" si="18"/>
        <v>9</v>
      </c>
      <c r="AV68" s="21">
        <v>61</v>
      </c>
      <c r="AW68" s="6" t="str">
        <f t="shared" ca="1" si="38"/>
        <v>awast</v>
      </c>
      <c r="AX68" s="6">
        <f t="shared" ca="1" si="19"/>
        <v>-5.0681749040338975</v>
      </c>
      <c r="AY68" s="6" t="str">
        <f t="shared" ca="1" si="39"/>
        <v>awast</v>
      </c>
      <c r="AZ68" s="6">
        <f t="shared" ca="1" si="20"/>
        <v>-5.2088856732810718E-2</v>
      </c>
      <c r="BA68" s="197"/>
      <c r="BB68" s="36">
        <f t="shared" si="21"/>
        <v>4.1756879025582061E-2</v>
      </c>
      <c r="BC68" s="36">
        <f ca="1"/>
        <v>-30.428452619180117</v>
      </c>
      <c r="BD68" s="33">
        <f t="shared" ca="1" si="22"/>
        <v>13</v>
      </c>
      <c r="BE68" s="203">
        <f ca="1"/>
        <v>-1.2705972149547598E-2</v>
      </c>
      <c r="BF68" s="33">
        <f t="shared" ca="1" si="23"/>
        <v>58</v>
      </c>
      <c r="BG68" s="36">
        <f t="shared" si="24"/>
        <v>2.0808903225701703</v>
      </c>
      <c r="BH68" s="42">
        <f ca="1"/>
        <v>-16.059972044252806</v>
      </c>
      <c r="BI68" s="33">
        <f t="shared" ca="1" si="25"/>
        <v>24</v>
      </c>
      <c r="BJ68" s="203">
        <f ca="1"/>
        <v>-0.33419040407633138</v>
      </c>
      <c r="BK68" s="33">
        <f t="shared" ca="1" si="26"/>
        <v>9</v>
      </c>
      <c r="BL68" s="204">
        <v>61</v>
      </c>
      <c r="BM68" s="6" t="str">
        <f t="shared" ca="1" si="8"/>
        <v>awast</v>
      </c>
      <c r="BN68" s="42">
        <f t="shared" ca="1" si="9"/>
        <v>-1.4262720213342151E-4</v>
      </c>
      <c r="BO68" s="6" t="str">
        <f t="shared" ca="1" si="27"/>
        <v>awast</v>
      </c>
      <c r="BP68" s="42">
        <f t="shared" ca="1" si="28"/>
        <v>-3.4388893333868567E-4</v>
      </c>
      <c r="BQ68" s="205">
        <v>61</v>
      </c>
      <c r="BR68" s="6" t="str">
        <f t="shared" ca="1" si="29"/>
        <v>awast</v>
      </c>
      <c r="BS68" s="6" t="str">
        <f ca="1">VLOOKUP(BR68,Notes!$A$12:$B$206,2,0)</f>
        <v>Sewerage and refuse disposal</v>
      </c>
      <c r="BT68" s="42">
        <f t="shared" ca="1" si="30"/>
        <v>-7.1260084148984965E-2</v>
      </c>
      <c r="BU68" s="205">
        <v>61</v>
      </c>
      <c r="BV68" s="6" t="str">
        <f t="shared" ca="1" si="31"/>
        <v>awast</v>
      </c>
      <c r="BW68" s="6" t="str">
        <f ca="1">VLOOKUP(BV68,Notes!$A$12:$B$206,2,0)</f>
        <v>Sewerage and refuse disposal</v>
      </c>
      <c r="BX68" s="42">
        <f t="shared" ca="1" si="10"/>
        <v>-6.380201171598833E-2</v>
      </c>
    </row>
    <row r="69" spans="1:76" collapsed="1" x14ac:dyDescent="0.2">
      <c r="A69" s="23" t="s">
        <v>276</v>
      </c>
      <c r="B69" s="23" t="str">
        <f>VLOOKUP(A69,Notes!$A$12:$B$206,2,0)</f>
        <v>Non-observed, informal, non-profit, households,</v>
      </c>
      <c r="C69" s="24">
        <f>SUM('SAM and Preps'!FS69:GG69)</f>
        <v>0</v>
      </c>
      <c r="D69" s="24">
        <f>'SAM and Preps'!GH69</f>
        <v>0</v>
      </c>
      <c r="E69" s="24">
        <f>'SAM and Preps'!GM69</f>
        <v>0</v>
      </c>
      <c r="F69" s="24">
        <f>'SAM and Preps'!GO69</f>
        <v>0</v>
      </c>
      <c r="G69" s="24">
        <v>0</v>
      </c>
      <c r="H69" s="25">
        <f>SUM('SAM and Preps'!BL$175:BL$179)</f>
        <v>301764.38913000497</v>
      </c>
      <c r="I69" s="24">
        <f>IFERROR(VLOOKUP($A69,Employment!$A$5:$F$66,3,0),0)</f>
        <v>608.94702917715688</v>
      </c>
      <c r="J69" s="24">
        <f>IFERROR(VLOOKUP($A69,Employment!$A$5:$F$66,4,0),0)</f>
        <v>436.07541168906477</v>
      </c>
      <c r="K69" s="24">
        <f>IFERROR(VLOOKUP($A69,Employment!$A$5:$F$66,5,0),0)</f>
        <v>183.53696765420383</v>
      </c>
      <c r="L69" s="24">
        <f>IFERROR(VLOOKUP($A69,Employment!$A$5:$F$66,6,0),0)</f>
        <v>58.571915247305562</v>
      </c>
      <c r="M69" s="24">
        <f t="shared" si="0"/>
        <v>1287.1313237677309</v>
      </c>
      <c r="N69" s="25">
        <v>460425.68077190965</v>
      </c>
      <c r="O69" s="26">
        <v>0</v>
      </c>
      <c r="P69" s="27">
        <v>0</v>
      </c>
      <c r="Q69" s="28">
        <f ca="1"/>
        <v>-120508.40480434112</v>
      </c>
      <c r="R69" s="28">
        <v>0</v>
      </c>
      <c r="S69" s="28"/>
      <c r="T69" s="35" t="e">
        <f ca="1"/>
        <v>#DIV/0!</v>
      </c>
      <c r="U69" s="30">
        <f ca="1"/>
        <v>-26.173258755312517</v>
      </c>
      <c r="V69" s="31">
        <v>0</v>
      </c>
      <c r="W69" s="32">
        <f ca="1"/>
        <v>-26.173258755312517</v>
      </c>
      <c r="X69" s="28">
        <f ca="1"/>
        <v>-64433.378142735215</v>
      </c>
      <c r="Y69" s="28">
        <f t="shared" ca="1" si="32"/>
        <v>-56075.026661605902</v>
      </c>
      <c r="Z69" s="33">
        <f t="shared" ca="1" si="11"/>
        <v>2</v>
      </c>
      <c r="AA69" s="33">
        <f t="shared" ca="1" si="40"/>
        <v>3</v>
      </c>
      <c r="AB69" s="33">
        <f t="shared" ca="1" si="33"/>
        <v>2</v>
      </c>
      <c r="AC69" s="21">
        <v>62</v>
      </c>
      <c r="AD69" s="6" t="str">
        <f t="shared" ca="1" si="13"/>
        <v>aheal</v>
      </c>
      <c r="AE69" s="6">
        <f t="shared" ca="1" si="14"/>
        <v>14943.135579153555</v>
      </c>
      <c r="AF69" s="6" t="str">
        <f t="shared" ca="1" si="34"/>
        <v>apuba</v>
      </c>
      <c r="AG69" s="6">
        <f t="shared" ca="1" si="35"/>
        <v>32.737553517716037</v>
      </c>
      <c r="AH69" s="6" t="str">
        <f t="shared" ca="1" si="36"/>
        <v>aheal</v>
      </c>
      <c r="AI69" s="6">
        <f t="shared" ca="1" si="37"/>
        <v>7196.1840800848613</v>
      </c>
      <c r="AJ69" s="17"/>
      <c r="AK69" s="6">
        <v>301764.38913000497</v>
      </c>
      <c r="AL69" s="6">
        <f ca="1"/>
        <v>-42229.831668441024</v>
      </c>
      <c r="AM69" s="6">
        <f t="shared" ca="1" si="15"/>
        <v>-36751.742729943348</v>
      </c>
      <c r="AN69" s="6">
        <f ca="1"/>
        <v>-78981.574398384371</v>
      </c>
      <c r="AO69" s="33">
        <f t="shared" ca="1" si="16"/>
        <v>1</v>
      </c>
      <c r="AP69" s="34">
        <f ca="1"/>
        <v>-23.907192244398853</v>
      </c>
      <c r="AQ69" s="34">
        <f ca="1"/>
        <v>-17.120271880450989</v>
      </c>
      <c r="AR69" s="34">
        <f ca="1"/>
        <v>-30.744067491704968</v>
      </c>
      <c r="AS69" s="34">
        <f ca="1"/>
        <v>-15.330178935619632</v>
      </c>
      <c r="AT69" s="34">
        <f t="shared" ca="1" si="17"/>
        <v>-87.101710552174438</v>
      </c>
      <c r="AU69" s="33">
        <f t="shared" ca="1" si="18"/>
        <v>5</v>
      </c>
      <c r="AV69" s="21">
        <v>62</v>
      </c>
      <c r="AW69" s="6" t="str">
        <f t="shared" ca="1" si="38"/>
        <v>aheal</v>
      </c>
      <c r="AX69" s="6">
        <f t="shared" ca="1" si="19"/>
        <v>2882.4073739814912</v>
      </c>
      <c r="AY69" s="6" t="str">
        <f t="shared" ca="1" si="39"/>
        <v>aheal</v>
      </c>
      <c r="AZ69" s="6">
        <f t="shared" ca="1" si="20"/>
        <v>13.29774677282022</v>
      </c>
      <c r="BA69" s="197"/>
      <c r="BB69" s="36">
        <f t="shared" si="21"/>
        <v>8.4921715094830557</v>
      </c>
      <c r="BC69" s="36">
        <f ca="1"/>
        <v>-26.173258755312521</v>
      </c>
      <c r="BD69" s="33">
        <f t="shared" ca="1" si="22"/>
        <v>22</v>
      </c>
      <c r="BE69" s="203">
        <f ca="1"/>
        <v>-2.2226780231219294</v>
      </c>
      <c r="BF69" s="33">
        <f t="shared" ca="1" si="23"/>
        <v>1</v>
      </c>
      <c r="BG69" s="36">
        <f t="shared" si="24"/>
        <v>8.4975990213753949</v>
      </c>
      <c r="BH69" s="42">
        <f ca="1"/>
        <v>-6.7671191698767457</v>
      </c>
      <c r="BI69" s="33">
        <f t="shared" ca="1" si="25"/>
        <v>56</v>
      </c>
      <c r="BJ69" s="203">
        <f ca="1"/>
        <v>-0.57504265235475305</v>
      </c>
      <c r="BK69" s="33">
        <f t="shared" ca="1" si="26"/>
        <v>5</v>
      </c>
      <c r="BL69" s="204">
        <v>62</v>
      </c>
      <c r="BM69" s="6" t="str">
        <f t="shared" ca="1" si="8"/>
        <v>aheal</v>
      </c>
      <c r="BN69" s="42">
        <f t="shared" ca="1" si="9"/>
        <v>8.1115925741337275E-2</v>
      </c>
      <c r="BO69" s="6" t="str">
        <f t="shared" ca="1" si="27"/>
        <v>aheal</v>
      </c>
      <c r="BP69" s="42">
        <f t="shared" ca="1" si="28"/>
        <v>8.7791290505184014E-2</v>
      </c>
      <c r="BQ69" s="205">
        <v>62</v>
      </c>
      <c r="BR69" s="6" t="str">
        <f t="shared" ca="1" si="29"/>
        <v>aheal</v>
      </c>
      <c r="BS69" s="6" t="str">
        <f ca="1">VLOOKUP(BR69,Notes!$A$12:$B$206,2,0)</f>
        <v>Health and social work</v>
      </c>
      <c r="BT69" s="42">
        <f t="shared" ca="1" si="30"/>
        <v>4.1518608511021737</v>
      </c>
      <c r="BU69" s="205">
        <v>62</v>
      </c>
      <c r="BV69" s="6" t="str">
        <f t="shared" ca="1" si="31"/>
        <v>aheal</v>
      </c>
      <c r="BW69" s="6" t="str">
        <f ca="1">VLOOKUP(BV69,Notes!$A$12:$B$206,2,0)</f>
        <v>Health and social work</v>
      </c>
      <c r="BX69" s="42">
        <f t="shared" ca="1" si="10"/>
        <v>1.4593043170210913</v>
      </c>
    </row>
    <row r="70" spans="1:76" x14ac:dyDescent="0.2">
      <c r="A70" s="13" t="s">
        <v>55</v>
      </c>
      <c r="B70" s="13" t="str">
        <f>VLOOKUP(A70,Notes!$A$12:$B$206,2,0)</f>
        <v xml:space="preserve">Agriculture </v>
      </c>
      <c r="C70" s="24">
        <f>SUM('SAM and Preps'!FS70:GG70)</f>
        <v>84878.728617768196</v>
      </c>
      <c r="D70" s="24">
        <f>'SAM and Preps'!GH70</f>
        <v>0</v>
      </c>
      <c r="E70" s="24">
        <f>'SAM and Preps'!GM70</f>
        <v>0</v>
      </c>
      <c r="F70" s="24">
        <f>'SAM and Preps'!GO70</f>
        <v>24490.805119692399</v>
      </c>
      <c r="G70" s="24">
        <v>109234.82525275496</v>
      </c>
      <c r="H70" s="25">
        <f>SUM('SAM and Preps'!BM$175:BM$179)</f>
        <v>0</v>
      </c>
      <c r="I70" s="24">
        <f>IFERROR(VLOOKUP($A70,Employment!$A$5:$F$66,3,0),0)</f>
        <v>0</v>
      </c>
      <c r="J70" s="24">
        <f>IFERROR(VLOOKUP($A70,Employment!$A$5:$F$66,4,0),0)</f>
        <v>0</v>
      </c>
      <c r="K70" s="24">
        <f>IFERROR(VLOOKUP($A70,Employment!$A$5:$F$66,5,0),0)</f>
        <v>0</v>
      </c>
      <c r="L70" s="24">
        <f>IFERROR(VLOOKUP($A70,Employment!$A$5:$F$66,6,0),0)</f>
        <v>0</v>
      </c>
      <c r="M70" s="24">
        <f t="shared" si="0"/>
        <v>0</v>
      </c>
      <c r="N70" s="25">
        <v>180281.75835517872</v>
      </c>
      <c r="O70" s="26">
        <v>0</v>
      </c>
      <c r="P70" s="27">
        <f ca="1"/>
        <v>-7020.1292393826843</v>
      </c>
      <c r="Q70" s="28">
        <f ca="1"/>
        <v>-19470.286296699556</v>
      </c>
      <c r="R70" s="28">
        <v>0</v>
      </c>
      <c r="S70" s="28"/>
      <c r="T70" s="35" t="e">
        <f ca="1"/>
        <v>#DIV/0!</v>
      </c>
      <c r="U70" s="30">
        <f ca="1"/>
        <v>-10.79992034376575</v>
      </c>
      <c r="V70" s="31">
        <v>0</v>
      </c>
      <c r="W70" s="32">
        <f ca="1"/>
        <v>-10.79992034376575</v>
      </c>
      <c r="X70" s="32"/>
      <c r="Y70" s="28">
        <f t="shared" ref="Y70:Y133" ca="1" si="41">Q70-P70</f>
        <v>-12450.157057316872</v>
      </c>
      <c r="Z70" s="33"/>
      <c r="AA70" s="36"/>
      <c r="AB70" s="33"/>
      <c r="AC70" s="21"/>
      <c r="AD70" s="6"/>
      <c r="AE70" s="6"/>
      <c r="AH70" s="6"/>
      <c r="AI70" s="6"/>
      <c r="AJ70" s="17"/>
      <c r="AV70" s="21"/>
    </row>
    <row r="71" spans="1:76" outlineLevel="1" x14ac:dyDescent="0.2">
      <c r="A71" s="13" t="s">
        <v>412</v>
      </c>
      <c r="B71" s="13" t="str">
        <f>VLOOKUP(A71,Notes!$A$12:$B$206,2,0)</f>
        <v xml:space="preserve">Live animal </v>
      </c>
      <c r="C71" s="24">
        <f>SUM('SAM and Preps'!FS71:GG71)</f>
        <v>14131.409340087181</v>
      </c>
      <c r="D71" s="24">
        <f>'SAM and Preps'!GH71</f>
        <v>0</v>
      </c>
      <c r="E71" s="24">
        <f>'SAM and Preps'!GM71</f>
        <v>0</v>
      </c>
      <c r="F71" s="24">
        <f>'SAM and Preps'!GO71</f>
        <v>3618.5168897171297</v>
      </c>
      <c r="G71" s="24">
        <v>17263.684754062</v>
      </c>
      <c r="H71" s="25">
        <f>SUM('SAM and Preps'!BN$175:BN$179)</f>
        <v>0</v>
      </c>
      <c r="I71" s="24">
        <f>IFERROR(VLOOKUP($A71,Employment!$A$5:$F$66,3,0),0)</f>
        <v>0</v>
      </c>
      <c r="J71" s="24">
        <f>IFERROR(VLOOKUP($A71,Employment!$A$5:$F$66,4,0),0)</f>
        <v>0</v>
      </c>
      <c r="K71" s="24">
        <f>IFERROR(VLOOKUP($A71,Employment!$A$5:$F$66,5,0),0)</f>
        <v>0</v>
      </c>
      <c r="L71" s="24">
        <f>IFERROR(VLOOKUP($A71,Employment!$A$5:$F$66,6,0),0)</f>
        <v>0</v>
      </c>
      <c r="M71" s="24">
        <f t="shared" si="0"/>
        <v>0</v>
      </c>
      <c r="N71" s="25">
        <v>60151.966364345659</v>
      </c>
      <c r="O71" s="26">
        <v>0</v>
      </c>
      <c r="P71" s="27">
        <f ca="1"/>
        <v>-1076.9886114456056</v>
      </c>
      <c r="Q71" s="28">
        <f ca="1"/>
        <v>-9115.9166008896955</v>
      </c>
      <c r="R71" s="28">
        <v>0</v>
      </c>
      <c r="S71" s="28"/>
      <c r="T71" s="35" t="e">
        <f ca="1"/>
        <v>#DIV/0!</v>
      </c>
      <c r="U71" s="30">
        <f ca="1"/>
        <v>-15.154810643552032</v>
      </c>
      <c r="V71" s="31">
        <v>0</v>
      </c>
      <c r="W71" s="32">
        <f ca="1"/>
        <v>-15.154810643552032</v>
      </c>
      <c r="X71" s="32"/>
      <c r="Y71" s="28">
        <f t="shared" ca="1" si="41"/>
        <v>-8038.9279894440897</v>
      </c>
      <c r="Z71" s="33"/>
      <c r="AA71" s="36"/>
      <c r="AB71" s="33"/>
      <c r="AC71" s="21"/>
      <c r="AD71" s="6"/>
      <c r="AE71" s="6"/>
      <c r="AH71" s="6"/>
      <c r="AI71" s="6"/>
      <c r="AJ71" s="17"/>
      <c r="AV71" s="21"/>
    </row>
    <row r="72" spans="1:76" outlineLevel="1" x14ac:dyDescent="0.2">
      <c r="A72" s="13" t="s">
        <v>56</v>
      </c>
      <c r="B72" s="13" t="str">
        <f>VLOOKUP(A72,Notes!$A$12:$B$206,2,0)</f>
        <v xml:space="preserve">Forestry </v>
      </c>
      <c r="C72" s="24">
        <f>SUM('SAM and Preps'!FS72:GG72)</f>
        <v>6453.9786667763983</v>
      </c>
      <c r="D72" s="24">
        <f>'SAM and Preps'!GH72</f>
        <v>0</v>
      </c>
      <c r="E72" s="24">
        <f>'SAM and Preps'!GM72</f>
        <v>0</v>
      </c>
      <c r="F72" s="24">
        <f>'SAM and Preps'!GO72</f>
        <v>741.06917254284008</v>
      </c>
      <c r="G72" s="24">
        <v>7107.2907868297443</v>
      </c>
      <c r="H72" s="25">
        <f>SUM('SAM and Preps'!BO$175:BO$179)</f>
        <v>0</v>
      </c>
      <c r="I72" s="24">
        <f>IFERROR(VLOOKUP($A72,Employment!$A$5:$F$66,3,0),0)</f>
        <v>0</v>
      </c>
      <c r="J72" s="24">
        <f>IFERROR(VLOOKUP($A72,Employment!$A$5:$F$66,4,0),0)</f>
        <v>0</v>
      </c>
      <c r="K72" s="24">
        <f>IFERROR(VLOOKUP($A72,Employment!$A$5:$F$66,5,0),0)</f>
        <v>0</v>
      </c>
      <c r="L72" s="24">
        <f>IFERROR(VLOOKUP($A72,Employment!$A$5:$F$66,6,0),0)</f>
        <v>0</v>
      </c>
      <c r="M72" s="24">
        <f t="shared" ref="M72:M135" si="42">SUM(I72:L72)</f>
        <v>0</v>
      </c>
      <c r="N72" s="25">
        <v>22602.765698920863</v>
      </c>
      <c r="O72" s="26">
        <v>0</v>
      </c>
      <c r="P72" s="27">
        <f ca="1"/>
        <v>-309.56330117797802</v>
      </c>
      <c r="Q72" s="28">
        <f ca="1"/>
        <v>-3585.7761371720935</v>
      </c>
      <c r="R72" s="28">
        <v>0</v>
      </c>
      <c r="S72" s="28"/>
      <c r="T72" s="35" t="e">
        <f ca="1"/>
        <v>#DIV/0!</v>
      </c>
      <c r="U72" s="30">
        <f ca="1"/>
        <v>-15.864324680157576</v>
      </c>
      <c r="V72" s="31">
        <v>0</v>
      </c>
      <c r="W72" s="32">
        <f ca="1"/>
        <v>-15.864324680157576</v>
      </c>
      <c r="X72" s="32"/>
      <c r="Y72" s="28">
        <f t="shared" ca="1" si="41"/>
        <v>-3276.2128359941153</v>
      </c>
      <c r="Z72" s="33"/>
      <c r="AA72" s="36"/>
      <c r="AB72" s="33"/>
      <c r="AC72" s="21"/>
      <c r="AD72" s="6"/>
      <c r="AE72" s="6"/>
      <c r="AH72" s="6"/>
      <c r="AI72" s="6"/>
      <c r="AJ72" s="17"/>
      <c r="AV72" s="21"/>
    </row>
    <row r="73" spans="1:76" outlineLevel="1" x14ac:dyDescent="0.2">
      <c r="A73" s="13" t="s">
        <v>57</v>
      </c>
      <c r="B73" s="13" t="str">
        <f>VLOOKUP(A73,Notes!$A$12:$B$206,2,0)</f>
        <v xml:space="preserve">Fishing </v>
      </c>
      <c r="C73" s="24">
        <f>SUM('SAM and Preps'!FS73:GG73)</f>
        <v>2493.872809485787</v>
      </c>
      <c r="D73" s="24">
        <f>'SAM and Preps'!GH73</f>
        <v>0</v>
      </c>
      <c r="E73" s="24">
        <f>'SAM and Preps'!GM73</f>
        <v>0</v>
      </c>
      <c r="F73" s="24">
        <f>'SAM and Preps'!GO73</f>
        <v>1992.492107724921</v>
      </c>
      <c r="G73" s="24">
        <v>4810.16007096679</v>
      </c>
      <c r="H73" s="25">
        <f>SUM('SAM and Preps'!BP$175:BP$179)</f>
        <v>0</v>
      </c>
      <c r="I73" s="24">
        <f>IFERROR(VLOOKUP($A73,Employment!$A$5:$F$66,3,0),0)</f>
        <v>0</v>
      </c>
      <c r="J73" s="24">
        <f>IFERROR(VLOOKUP($A73,Employment!$A$5:$F$66,4,0),0)</f>
        <v>0</v>
      </c>
      <c r="K73" s="24">
        <f>IFERROR(VLOOKUP($A73,Employment!$A$5:$F$66,5,0),0)</f>
        <v>0</v>
      </c>
      <c r="L73" s="24">
        <f>IFERROR(VLOOKUP($A73,Employment!$A$5:$F$66,6,0),0)</f>
        <v>0</v>
      </c>
      <c r="M73" s="24">
        <f t="shared" si="42"/>
        <v>0</v>
      </c>
      <c r="N73" s="25">
        <v>9585.6996752807718</v>
      </c>
      <c r="O73" s="26">
        <v>0</v>
      </c>
      <c r="P73" s="27">
        <f ca="1"/>
        <v>-460.84524178212894</v>
      </c>
      <c r="Q73" s="28">
        <f ca="1"/>
        <v>-1240.3191190230802</v>
      </c>
      <c r="R73" s="28">
        <v>0</v>
      </c>
      <c r="S73" s="28"/>
      <c r="T73" s="35" t="e">
        <f ca="1"/>
        <v>#DIV/0!</v>
      </c>
      <c r="U73" s="30">
        <f ca="1"/>
        <v>-12.939265374874687</v>
      </c>
      <c r="V73" s="31">
        <v>0</v>
      </c>
      <c r="W73" s="32">
        <f ca="1"/>
        <v>-12.939265374874687</v>
      </c>
      <c r="X73" s="32"/>
      <c r="Y73" s="28">
        <f t="shared" ca="1" si="41"/>
        <v>-779.47387724095131</v>
      </c>
      <c r="Z73" s="33"/>
      <c r="AA73" s="36"/>
      <c r="AB73" s="33"/>
      <c r="AC73" s="21"/>
      <c r="AD73" s="6"/>
      <c r="AE73" s="6"/>
      <c r="AH73" s="6"/>
      <c r="AI73" s="6"/>
      <c r="AJ73" s="17"/>
      <c r="AV73" s="21"/>
    </row>
    <row r="74" spans="1:76" outlineLevel="1" x14ac:dyDescent="0.2">
      <c r="A74" s="13" t="s">
        <v>58</v>
      </c>
      <c r="B74" s="13" t="str">
        <f>VLOOKUP(A74,Notes!$A$12:$B$206,2,0)</f>
        <v xml:space="preserve">Coal and lignite </v>
      </c>
      <c r="C74" s="24">
        <f>SUM('SAM and Preps'!FS74:GG74)</f>
        <v>889.60160271780956</v>
      </c>
      <c r="D74" s="24">
        <f>'SAM and Preps'!GH74</f>
        <v>0</v>
      </c>
      <c r="E74" s="24">
        <f>'SAM and Preps'!GM74</f>
        <v>0</v>
      </c>
      <c r="F74" s="24">
        <f>'SAM and Preps'!GO74</f>
        <v>50558.388161126568</v>
      </c>
      <c r="G74" s="24">
        <v>52024.44953956049</v>
      </c>
      <c r="H74" s="25">
        <f>SUM('SAM and Preps'!BQ$175:BQ$179)</f>
        <v>0</v>
      </c>
      <c r="I74" s="24">
        <f>IFERROR(VLOOKUP($A74,Employment!$A$5:$F$66,3,0),0)</f>
        <v>0</v>
      </c>
      <c r="J74" s="24">
        <f>IFERROR(VLOOKUP($A74,Employment!$A$5:$F$66,4,0),0)</f>
        <v>0</v>
      </c>
      <c r="K74" s="24">
        <f>IFERROR(VLOOKUP($A74,Employment!$A$5:$F$66,5,0),0)</f>
        <v>0</v>
      </c>
      <c r="L74" s="24">
        <f>IFERROR(VLOOKUP($A74,Employment!$A$5:$F$66,6,0),0)</f>
        <v>0</v>
      </c>
      <c r="M74" s="24">
        <f t="shared" si="42"/>
        <v>0</v>
      </c>
      <c r="N74" s="25">
        <v>101385.67203815212</v>
      </c>
      <c r="O74" s="26">
        <v>0</v>
      </c>
      <c r="P74" s="27">
        <f ca="1"/>
        <v>-10111.677632225314</v>
      </c>
      <c r="Q74" s="28">
        <f ca="1"/>
        <v>-17809.887265891932</v>
      </c>
      <c r="R74" s="28">
        <v>0</v>
      </c>
      <c r="S74" s="28"/>
      <c r="T74" s="35" t="e">
        <f ca="1"/>
        <v>#DIV/0!</v>
      </c>
      <c r="U74" s="30">
        <f ca="1"/>
        <v>-17.566473553767985</v>
      </c>
      <c r="V74" s="31">
        <v>0</v>
      </c>
      <c r="W74" s="32">
        <f ca="1"/>
        <v>-17.566473553767985</v>
      </c>
      <c r="X74" s="32"/>
      <c r="Y74" s="28">
        <f t="shared" ca="1" si="41"/>
        <v>-7698.2096336666182</v>
      </c>
      <c r="Z74" s="33"/>
      <c r="AA74" s="36"/>
      <c r="AB74" s="33"/>
      <c r="AC74" s="21"/>
      <c r="AD74" s="6"/>
      <c r="AE74" s="6"/>
      <c r="AH74" s="6"/>
      <c r="AI74" s="6"/>
      <c r="AJ74" s="17"/>
      <c r="AV74" s="21"/>
    </row>
    <row r="75" spans="1:76" outlineLevel="1" x14ac:dyDescent="0.2">
      <c r="A75" s="13" t="s">
        <v>59</v>
      </c>
      <c r="B75" s="13" t="str">
        <f>VLOOKUP(A75,Notes!$A$12:$B$206,2,0)</f>
        <v>Metal ores</v>
      </c>
      <c r="C75" s="24">
        <f>SUM('SAM and Preps'!FS75:GG75)</f>
        <v>0</v>
      </c>
      <c r="D75" s="24">
        <f>'SAM and Preps'!GH75</f>
        <v>0</v>
      </c>
      <c r="E75" s="24">
        <f>'SAM and Preps'!GM75</f>
        <v>0</v>
      </c>
      <c r="F75" s="24">
        <f>'SAM and Preps'!GO75</f>
        <v>241688.85268383773</v>
      </c>
      <c r="G75" s="24">
        <v>251412.75872480296</v>
      </c>
      <c r="H75" s="25">
        <f>SUM('SAM and Preps'!BR$175:BR$179)</f>
        <v>0</v>
      </c>
      <c r="I75" s="24">
        <f>IFERROR(VLOOKUP($A75,Employment!$A$5:$F$66,3,0),0)</f>
        <v>0</v>
      </c>
      <c r="J75" s="24">
        <f>IFERROR(VLOOKUP($A75,Employment!$A$5:$F$66,4,0),0)</f>
        <v>0</v>
      </c>
      <c r="K75" s="24">
        <f>IFERROR(VLOOKUP($A75,Employment!$A$5:$F$66,5,0),0)</f>
        <v>0</v>
      </c>
      <c r="L75" s="24">
        <f>IFERROR(VLOOKUP($A75,Employment!$A$5:$F$66,6,0),0)</f>
        <v>0</v>
      </c>
      <c r="M75" s="24">
        <f t="shared" si="42"/>
        <v>0</v>
      </c>
      <c r="N75" s="25">
        <v>305813.41510006896</v>
      </c>
      <c r="O75" s="26">
        <v>0</v>
      </c>
      <c r="P75" s="27">
        <f ca="1"/>
        <v>-48337.770536767552</v>
      </c>
      <c r="Q75" s="28">
        <f ca="1"/>
        <v>-66311.775054157348</v>
      </c>
      <c r="R75" s="28">
        <v>0</v>
      </c>
      <c r="S75" s="28"/>
      <c r="T75" s="35" t="e">
        <f ca="1"/>
        <v>#DIV/0!</v>
      </c>
      <c r="U75" s="30">
        <f ca="1"/>
        <v>-21.683736481101938</v>
      </c>
      <c r="V75" s="31">
        <v>0</v>
      </c>
      <c r="W75" s="32">
        <f ca="1"/>
        <v>-21.683736481101938</v>
      </c>
      <c r="X75" s="32"/>
      <c r="Y75" s="28">
        <f t="shared" ca="1" si="41"/>
        <v>-17974.004517389796</v>
      </c>
      <c r="Z75" s="33"/>
      <c r="AA75" s="36"/>
      <c r="AB75" s="33"/>
      <c r="AC75" s="21"/>
      <c r="AD75" s="6"/>
      <c r="AE75" s="6"/>
      <c r="AH75" s="6"/>
      <c r="AI75" s="6"/>
      <c r="AJ75" s="17"/>
      <c r="AV75" s="21"/>
    </row>
    <row r="76" spans="1:76" outlineLevel="1" x14ac:dyDescent="0.2">
      <c r="A76" s="13" t="s">
        <v>60</v>
      </c>
      <c r="B76" s="13" t="str">
        <f>VLOOKUP(A76,Notes!$A$12:$B$206,2,0)</f>
        <v>Other minerals</v>
      </c>
      <c r="C76" s="24">
        <f>SUM('SAM and Preps'!FS76:GG76)</f>
        <v>1040.9092600287854</v>
      </c>
      <c r="D76" s="24">
        <f>'SAM and Preps'!GH76</f>
        <v>0</v>
      </c>
      <c r="E76" s="24">
        <f>'SAM and Preps'!GM76</f>
        <v>0</v>
      </c>
      <c r="F76" s="24">
        <f>'SAM and Preps'!GO76</f>
        <v>102212.84865781697</v>
      </c>
      <c r="G76" s="24">
        <v>104021.1721323841</v>
      </c>
      <c r="H76" s="25">
        <f>SUM('SAM and Preps'!BS$175:BS$179)</f>
        <v>0</v>
      </c>
      <c r="I76" s="24">
        <f>IFERROR(VLOOKUP($A76,Employment!$A$5:$F$66,3,0),0)</f>
        <v>0</v>
      </c>
      <c r="J76" s="24">
        <f>IFERROR(VLOOKUP($A76,Employment!$A$5:$F$66,4,0),0)</f>
        <v>0</v>
      </c>
      <c r="K76" s="24">
        <f>IFERROR(VLOOKUP($A76,Employment!$A$5:$F$66,5,0),0)</f>
        <v>0</v>
      </c>
      <c r="L76" s="24">
        <f>IFERROR(VLOOKUP($A76,Employment!$A$5:$F$66,6,0),0)</f>
        <v>0</v>
      </c>
      <c r="M76" s="24">
        <f t="shared" si="42"/>
        <v>0</v>
      </c>
      <c r="N76" s="25">
        <v>281738.18204564741</v>
      </c>
      <c r="O76" s="26">
        <v>0</v>
      </c>
      <c r="P76" s="27">
        <f ca="1"/>
        <v>-20442.569731563395</v>
      </c>
      <c r="Q76" s="28">
        <f ca="1"/>
        <v>-57893.749901277057</v>
      </c>
      <c r="R76" s="28">
        <v>0</v>
      </c>
      <c r="S76" s="28"/>
      <c r="T76" s="35" t="e">
        <f ca="1"/>
        <v>#DIV/0!</v>
      </c>
      <c r="U76" s="30">
        <f ca="1"/>
        <v>-20.548776697897864</v>
      </c>
      <c r="V76" s="31">
        <v>0</v>
      </c>
      <c r="W76" s="32">
        <f ca="1"/>
        <v>-20.548776697897864</v>
      </c>
      <c r="X76" s="32"/>
      <c r="Y76" s="28">
        <f t="shared" ca="1" si="41"/>
        <v>-37451.180169713662</v>
      </c>
      <c r="Z76" s="33"/>
      <c r="AA76" s="36"/>
      <c r="AB76" s="33"/>
      <c r="AC76" s="21"/>
      <c r="AD76" s="6"/>
      <c r="AE76" s="6"/>
      <c r="AH76" s="6"/>
      <c r="AI76" s="6"/>
      <c r="AJ76" s="17"/>
      <c r="AV76" s="21"/>
    </row>
    <row r="77" spans="1:76" outlineLevel="1" x14ac:dyDescent="0.2">
      <c r="A77" s="13" t="s">
        <v>74</v>
      </c>
      <c r="B77" s="13" t="str">
        <f>VLOOKUP(A77,Notes!$A$12:$B$206,2,0)</f>
        <v>Electricity and gas</v>
      </c>
      <c r="C77" s="24">
        <f>SUM('SAM and Preps'!FS77:GG77)</f>
        <v>992.68745236748862</v>
      </c>
      <c r="D77" s="24">
        <f>'SAM and Preps'!GH77</f>
        <v>0</v>
      </c>
      <c r="E77" s="24">
        <f>'SAM and Preps'!GM77</f>
        <v>0</v>
      </c>
      <c r="F77" s="24">
        <f>'SAM and Preps'!GO77</f>
        <v>3600.6518393899846</v>
      </c>
      <c r="G77" s="24">
        <v>4452.087823763437</v>
      </c>
      <c r="H77" s="25">
        <f>SUM('SAM and Preps'!BT$175:BT$179)</f>
        <v>0</v>
      </c>
      <c r="I77" s="24">
        <f>IFERROR(VLOOKUP($A77,Employment!$A$5:$F$66,3,0),0)</f>
        <v>0</v>
      </c>
      <c r="J77" s="24">
        <f>IFERROR(VLOOKUP($A77,Employment!$A$5:$F$66,4,0),0)</f>
        <v>0</v>
      </c>
      <c r="K77" s="24">
        <f>IFERROR(VLOOKUP($A77,Employment!$A$5:$F$66,5,0),0)</f>
        <v>0</v>
      </c>
      <c r="L77" s="24">
        <f>IFERROR(VLOOKUP($A77,Employment!$A$5:$F$66,6,0),0)</f>
        <v>0</v>
      </c>
      <c r="M77" s="24">
        <f t="shared" si="42"/>
        <v>0</v>
      </c>
      <c r="N77" s="25">
        <v>45823.91911010239</v>
      </c>
      <c r="O77" s="26">
        <v>0</v>
      </c>
      <c r="P77" s="27">
        <f ca="1"/>
        <v>-720.13036787799695</v>
      </c>
      <c r="Q77" s="28">
        <f ca="1"/>
        <v>-9137.7207475113591</v>
      </c>
      <c r="R77" s="28">
        <v>0</v>
      </c>
      <c r="S77" s="28"/>
      <c r="T77" s="35" t="e">
        <f ca="1"/>
        <v>#DIV/0!</v>
      </c>
      <c r="U77" s="30">
        <f ca="1"/>
        <v>-19.940941161221733</v>
      </c>
      <c r="V77" s="31">
        <v>0</v>
      </c>
      <c r="W77" s="32">
        <f ca="1"/>
        <v>-19.940941161221733</v>
      </c>
      <c r="X77" s="32"/>
      <c r="Y77" s="28">
        <f t="shared" ca="1" si="41"/>
        <v>-8417.5903796333623</v>
      </c>
      <c r="Z77" s="33"/>
      <c r="AA77" s="36"/>
      <c r="AB77" s="33"/>
      <c r="AC77" s="21"/>
      <c r="AD77" s="6"/>
      <c r="AE77" s="6"/>
      <c r="AH77" s="6"/>
      <c r="AI77" s="6"/>
      <c r="AJ77" s="17"/>
      <c r="AV77" s="21"/>
    </row>
    <row r="78" spans="1:76" outlineLevel="1" x14ac:dyDescent="0.2">
      <c r="A78" s="13" t="s">
        <v>413</v>
      </c>
      <c r="B78" s="13" t="str">
        <f>VLOOKUP(A78,Notes!$A$12:$B$206,2,0)</f>
        <v>Natural water</v>
      </c>
      <c r="C78" s="24">
        <f>SUM('SAM and Preps'!FS78:GG78)</f>
        <v>0</v>
      </c>
      <c r="D78" s="24">
        <f>'SAM and Preps'!GH78</f>
        <v>0</v>
      </c>
      <c r="E78" s="24">
        <f>'SAM and Preps'!GM78</f>
        <v>0</v>
      </c>
      <c r="F78" s="24">
        <f>'SAM and Preps'!GO78</f>
        <v>4.9999989163265868</v>
      </c>
      <c r="G78" s="24">
        <v>7.2956230831846201</v>
      </c>
      <c r="H78" s="25">
        <f>SUM('SAM and Preps'!BU$175:BU$179)</f>
        <v>0</v>
      </c>
      <c r="I78" s="24">
        <f>IFERROR(VLOOKUP($A78,Employment!$A$5:$F$66,3,0),0)</f>
        <v>0</v>
      </c>
      <c r="J78" s="24">
        <f>IFERROR(VLOOKUP($A78,Employment!$A$5:$F$66,4,0),0)</f>
        <v>0</v>
      </c>
      <c r="K78" s="24">
        <f>IFERROR(VLOOKUP($A78,Employment!$A$5:$F$66,5,0),0)</f>
        <v>0</v>
      </c>
      <c r="L78" s="24">
        <f>IFERROR(VLOOKUP($A78,Employment!$A$5:$F$66,6,0),0)</f>
        <v>0</v>
      </c>
      <c r="M78" s="24">
        <f t="shared" si="42"/>
        <v>0</v>
      </c>
      <c r="N78" s="25">
        <v>12808.135164223369</v>
      </c>
      <c r="O78" s="26">
        <v>0</v>
      </c>
      <c r="P78" s="27">
        <f ca="1"/>
        <v>-0.99999978326531735</v>
      </c>
      <c r="Q78" s="28">
        <f ca="1"/>
        <v>-1786.9287870652186</v>
      </c>
      <c r="R78" s="28">
        <v>0</v>
      </c>
      <c r="S78" s="28"/>
      <c r="T78" s="35" t="e">
        <f ca="1"/>
        <v>#DIV/0!</v>
      </c>
      <c r="U78" s="30">
        <f ca="1"/>
        <v>-13.951514128743739</v>
      </c>
      <c r="V78" s="31">
        <v>0</v>
      </c>
      <c r="W78" s="32">
        <f ca="1"/>
        <v>-13.951514128743739</v>
      </c>
      <c r="X78" s="32"/>
      <c r="Y78" s="28">
        <f t="shared" ca="1" si="41"/>
        <v>-1785.9287872819532</v>
      </c>
      <c r="Z78" s="33"/>
      <c r="AA78" s="36"/>
      <c r="AB78" s="33"/>
      <c r="AC78" s="21"/>
      <c r="AD78" s="6"/>
      <c r="AE78" s="6"/>
      <c r="AH78" s="6"/>
      <c r="AI78" s="6"/>
      <c r="AJ78" s="17"/>
      <c r="AV78" s="21"/>
    </row>
    <row r="79" spans="1:76" outlineLevel="1" x14ac:dyDescent="0.2">
      <c r="A79" s="13" t="s">
        <v>414</v>
      </c>
      <c r="B79" s="13" t="str">
        <f>VLOOKUP(A79,Notes!$A$12:$B$206,2,0)</f>
        <v xml:space="preserve">Meat </v>
      </c>
      <c r="C79" s="24">
        <f>SUM('SAM and Preps'!FS79:GG79)</f>
        <v>67158.349903375158</v>
      </c>
      <c r="D79" s="24">
        <f>'SAM and Preps'!GH79</f>
        <v>0</v>
      </c>
      <c r="E79" s="24">
        <f>'SAM and Preps'!GM79</f>
        <v>0</v>
      </c>
      <c r="F79" s="24">
        <f>'SAM and Preps'!GO79</f>
        <v>4592.3380965031647</v>
      </c>
      <c r="G79" s="24">
        <v>71650.338443908884</v>
      </c>
      <c r="H79" s="25">
        <f>SUM('SAM and Preps'!BV$175:BV$179)</f>
        <v>0</v>
      </c>
      <c r="I79" s="24">
        <f>IFERROR(VLOOKUP($A79,Employment!$A$5:$F$66,3,0),0)</f>
        <v>0</v>
      </c>
      <c r="J79" s="24">
        <f>IFERROR(VLOOKUP($A79,Employment!$A$5:$F$66,4,0),0)</f>
        <v>0</v>
      </c>
      <c r="K79" s="24">
        <f>IFERROR(VLOOKUP($A79,Employment!$A$5:$F$66,5,0),0)</f>
        <v>0</v>
      </c>
      <c r="L79" s="24">
        <f>IFERROR(VLOOKUP($A79,Employment!$A$5:$F$66,6,0),0)</f>
        <v>0</v>
      </c>
      <c r="M79" s="24">
        <f t="shared" si="42"/>
        <v>0</v>
      </c>
      <c r="N79" s="25">
        <v>80793.267032002725</v>
      </c>
      <c r="O79" s="26">
        <v>0</v>
      </c>
      <c r="P79" s="27">
        <f ca="1"/>
        <v>-9542.878262047685</v>
      </c>
      <c r="Q79" s="28">
        <f ca="1"/>
        <v>-11292.023923413795</v>
      </c>
      <c r="R79" s="28">
        <v>0</v>
      </c>
      <c r="S79" s="28"/>
      <c r="T79" s="35" t="e">
        <f ca="1"/>
        <v>#DIV/0!</v>
      </c>
      <c r="U79" s="30">
        <f ca="1"/>
        <v>-13.976441773224686</v>
      </c>
      <c r="V79" s="31">
        <v>0</v>
      </c>
      <c r="W79" s="32">
        <f ca="1"/>
        <v>-13.976441773224686</v>
      </c>
      <c r="X79" s="32"/>
      <c r="Y79" s="28">
        <f t="shared" ca="1" si="41"/>
        <v>-1749.1456613661103</v>
      </c>
      <c r="Z79" s="33"/>
      <c r="AA79" s="36"/>
      <c r="AB79" s="33"/>
      <c r="AC79" s="21"/>
      <c r="AD79" s="6"/>
      <c r="AE79" s="6"/>
      <c r="AH79" s="6"/>
      <c r="AI79" s="6"/>
      <c r="AJ79" s="17"/>
      <c r="AV79" s="21"/>
    </row>
    <row r="80" spans="1:76" outlineLevel="1" x14ac:dyDescent="0.2">
      <c r="A80" s="13" t="s">
        <v>415</v>
      </c>
      <c r="B80" s="13" t="str">
        <f>VLOOKUP(A80,Notes!$A$12:$B$206,2,0)</f>
        <v xml:space="preserve">Fish </v>
      </c>
      <c r="C80" s="24">
        <f>SUM('SAM and Preps'!FS80:GG80)</f>
        <v>9797.9073113012801</v>
      </c>
      <c r="D80" s="24">
        <f>'SAM and Preps'!GH80</f>
        <v>0</v>
      </c>
      <c r="E80" s="24">
        <f>'SAM and Preps'!GM80</f>
        <v>0</v>
      </c>
      <c r="F80" s="24">
        <f>'SAM and Preps'!GO80</f>
        <v>6061.6883614830922</v>
      </c>
      <c r="G80" s="24">
        <v>18041.302353042116</v>
      </c>
      <c r="H80" s="25">
        <f>SUM('SAM and Preps'!BW$175:BW$179)</f>
        <v>0</v>
      </c>
      <c r="I80" s="24">
        <f>IFERROR(VLOOKUP($A80,Employment!$A$5:$F$66,3,0),0)</f>
        <v>0</v>
      </c>
      <c r="J80" s="24">
        <f>IFERROR(VLOOKUP($A80,Employment!$A$5:$F$66,4,0),0)</f>
        <v>0</v>
      </c>
      <c r="K80" s="24">
        <f>IFERROR(VLOOKUP($A80,Employment!$A$5:$F$66,5,0),0)</f>
        <v>0</v>
      </c>
      <c r="L80" s="24">
        <f>IFERROR(VLOOKUP($A80,Employment!$A$5:$F$66,6,0),0)</f>
        <v>0</v>
      </c>
      <c r="M80" s="24">
        <f t="shared" si="42"/>
        <v>0</v>
      </c>
      <c r="N80" s="25">
        <v>28952.653246427479</v>
      </c>
      <c r="O80" s="26">
        <v>0</v>
      </c>
      <c r="P80" s="27">
        <f ca="1"/>
        <v>-2740.1605042834331</v>
      </c>
      <c r="Q80" s="28">
        <f ca="1"/>
        <v>-4361.3594924936451</v>
      </c>
      <c r="R80" s="28">
        <v>0</v>
      </c>
      <c r="S80" s="28"/>
      <c r="T80" s="35" t="e">
        <f ca="1"/>
        <v>#DIV/0!</v>
      </c>
      <c r="U80" s="30">
        <f ca="1"/>
        <v>-15.063764468742779</v>
      </c>
      <c r="V80" s="31">
        <v>0</v>
      </c>
      <c r="W80" s="32">
        <f ca="1"/>
        <v>-15.063764468742779</v>
      </c>
      <c r="X80" s="32"/>
      <c r="Y80" s="28">
        <f t="shared" ca="1" si="41"/>
        <v>-1621.1989882102121</v>
      </c>
      <c r="Z80" s="33"/>
      <c r="AA80" s="36"/>
      <c r="AB80" s="33"/>
      <c r="AC80" s="21"/>
      <c r="AD80" s="6"/>
      <c r="AE80" s="6"/>
      <c r="AH80" s="6"/>
      <c r="AI80" s="6"/>
      <c r="AJ80" s="17"/>
      <c r="AV80" s="21"/>
    </row>
    <row r="81" spans="1:48" outlineLevel="1" x14ac:dyDescent="0.2">
      <c r="A81" s="13" t="s">
        <v>416</v>
      </c>
      <c r="B81" s="13" t="str">
        <f>VLOOKUP(A81,Notes!$A$12:$B$206,2,0)</f>
        <v xml:space="preserve">Vegetables </v>
      </c>
      <c r="C81" s="24">
        <f>SUM('SAM and Preps'!FS81:GG81)</f>
        <v>10742.847287342298</v>
      </c>
      <c r="D81" s="24">
        <f>'SAM and Preps'!GH81</f>
        <v>0</v>
      </c>
      <c r="E81" s="24">
        <f>'SAM and Preps'!GM81</f>
        <v>0</v>
      </c>
      <c r="F81" s="24">
        <f>'SAM and Preps'!GO81</f>
        <v>1564.3106483925512</v>
      </c>
      <c r="G81" s="24">
        <v>12464.883038021755</v>
      </c>
      <c r="H81" s="25">
        <f>SUM('SAM and Preps'!BX$175:BX$179)</f>
        <v>0</v>
      </c>
      <c r="I81" s="24">
        <f>IFERROR(VLOOKUP($A81,Employment!$A$5:$F$66,3,0),0)</f>
        <v>0</v>
      </c>
      <c r="J81" s="24">
        <f>IFERROR(VLOOKUP($A81,Employment!$A$5:$F$66,4,0),0)</f>
        <v>0</v>
      </c>
      <c r="K81" s="24">
        <f>IFERROR(VLOOKUP($A81,Employment!$A$5:$F$66,5,0),0)</f>
        <v>0</v>
      </c>
      <c r="L81" s="24">
        <f>IFERROR(VLOOKUP($A81,Employment!$A$5:$F$66,6,0),0)</f>
        <v>0</v>
      </c>
      <c r="M81" s="24">
        <f t="shared" si="42"/>
        <v>0</v>
      </c>
      <c r="N81" s="25">
        <v>13427.712410300308</v>
      </c>
      <c r="O81" s="26">
        <v>0</v>
      </c>
      <c r="P81" s="27">
        <f ca="1"/>
        <v>-1733.933573015925</v>
      </c>
      <c r="Q81" s="28">
        <f ca="1"/>
        <v>-1862.7660455499072</v>
      </c>
      <c r="R81" s="28">
        <v>0</v>
      </c>
      <c r="S81" s="28"/>
      <c r="T81" s="35" t="e">
        <f ca="1"/>
        <v>#DIV/0!</v>
      </c>
      <c r="U81" s="30">
        <f ca="1"/>
        <v>-13.872549460628841</v>
      </c>
      <c r="V81" s="31">
        <v>0</v>
      </c>
      <c r="W81" s="32">
        <f ca="1"/>
        <v>-13.872549460628841</v>
      </c>
      <c r="X81" s="32"/>
      <c r="Y81" s="28">
        <f t="shared" ca="1" si="41"/>
        <v>-128.83247253398213</v>
      </c>
      <c r="Z81" s="33"/>
      <c r="AA81" s="36"/>
      <c r="AB81" s="33"/>
      <c r="AC81" s="21"/>
      <c r="AD81" s="6"/>
      <c r="AE81" s="6"/>
      <c r="AH81" s="6"/>
      <c r="AI81" s="6"/>
      <c r="AJ81" s="17"/>
      <c r="AV81" s="21"/>
    </row>
    <row r="82" spans="1:48" outlineLevel="1" x14ac:dyDescent="0.2">
      <c r="A82" s="13" t="s">
        <v>417</v>
      </c>
      <c r="B82" s="13" t="str">
        <f>VLOOKUP(A82,Notes!$A$12:$B$206,2,0)</f>
        <v>Fruit and nuts</v>
      </c>
      <c r="C82" s="24">
        <f>SUM('SAM and Preps'!FS82:GG82)</f>
        <v>11519.451488154866</v>
      </c>
      <c r="D82" s="24">
        <f>'SAM and Preps'!GH82</f>
        <v>0</v>
      </c>
      <c r="E82" s="24">
        <f>'SAM and Preps'!GM82</f>
        <v>0</v>
      </c>
      <c r="F82" s="24">
        <f>'SAM and Preps'!GO82</f>
        <v>6696.8579245706733</v>
      </c>
      <c r="G82" s="24">
        <v>19291.549535836195</v>
      </c>
      <c r="H82" s="25">
        <f>SUM('SAM and Preps'!BY$175:BY$179)</f>
        <v>0</v>
      </c>
      <c r="I82" s="24">
        <f>IFERROR(VLOOKUP($A82,Employment!$A$5:$F$66,3,0),0)</f>
        <v>0</v>
      </c>
      <c r="J82" s="24">
        <f>IFERROR(VLOOKUP($A82,Employment!$A$5:$F$66,4,0),0)</f>
        <v>0</v>
      </c>
      <c r="K82" s="24">
        <f>IFERROR(VLOOKUP($A82,Employment!$A$5:$F$66,5,0),0)</f>
        <v>0</v>
      </c>
      <c r="L82" s="24">
        <f>IFERROR(VLOOKUP($A82,Employment!$A$5:$F$66,6,0),0)</f>
        <v>0</v>
      </c>
      <c r="M82" s="24">
        <f t="shared" si="42"/>
        <v>0</v>
      </c>
      <c r="N82" s="25">
        <v>33075.556699126617</v>
      </c>
      <c r="O82" s="26">
        <v>0</v>
      </c>
      <c r="P82" s="27">
        <f ca="1"/>
        <v>-3114.1459171620263</v>
      </c>
      <c r="Q82" s="28">
        <f ca="1"/>
        <v>-5743.9798435503453</v>
      </c>
      <c r="R82" s="28">
        <v>0</v>
      </c>
      <c r="S82" s="28"/>
      <c r="T82" s="35" t="e">
        <f ca="1"/>
        <v>#DIV/0!</v>
      </c>
      <c r="U82" s="30">
        <f ca="1"/>
        <v>-17.366237840834344</v>
      </c>
      <c r="V82" s="31">
        <v>0</v>
      </c>
      <c r="W82" s="32">
        <f ca="1"/>
        <v>-17.366237840834344</v>
      </c>
      <c r="X82" s="32"/>
      <c r="Y82" s="28">
        <f t="shared" ca="1" si="41"/>
        <v>-2629.833926388319</v>
      </c>
      <c r="Z82" s="33"/>
      <c r="AA82" s="36"/>
      <c r="AB82" s="33"/>
      <c r="AC82" s="21"/>
      <c r="AD82" s="6"/>
      <c r="AE82" s="6"/>
      <c r="AH82" s="6"/>
      <c r="AI82" s="6"/>
      <c r="AJ82" s="17"/>
      <c r="AV82" s="21"/>
    </row>
    <row r="83" spans="1:48" outlineLevel="1" x14ac:dyDescent="0.2">
      <c r="A83" s="13" t="s">
        <v>418</v>
      </c>
      <c r="B83" s="13" t="str">
        <f>VLOOKUP(A83,Notes!$A$12:$B$206,2,0)</f>
        <v>Oils and fats</v>
      </c>
      <c r="C83" s="24">
        <f>SUM('SAM and Preps'!FS83:GG83)</f>
        <v>17619.083240406177</v>
      </c>
      <c r="D83" s="24">
        <f>'SAM and Preps'!GH83</f>
        <v>0</v>
      </c>
      <c r="E83" s="24">
        <f>'SAM and Preps'!GM83</f>
        <v>0</v>
      </c>
      <c r="F83" s="24">
        <f>'SAM and Preps'!GO83</f>
        <v>4393.0195030996656</v>
      </c>
      <c r="G83" s="24">
        <v>21890.762062820268</v>
      </c>
      <c r="H83" s="25">
        <f>SUM('SAM and Preps'!BZ$175:BZ$179)</f>
        <v>0</v>
      </c>
      <c r="I83" s="24">
        <f>IFERROR(VLOOKUP($A83,Employment!$A$5:$F$66,3,0),0)</f>
        <v>0</v>
      </c>
      <c r="J83" s="24">
        <f>IFERROR(VLOOKUP($A83,Employment!$A$5:$F$66,4,0),0)</f>
        <v>0</v>
      </c>
      <c r="K83" s="24">
        <f>IFERROR(VLOOKUP($A83,Employment!$A$5:$F$66,5,0),0)</f>
        <v>0</v>
      </c>
      <c r="L83" s="24">
        <f>IFERROR(VLOOKUP($A83,Employment!$A$5:$F$66,6,0),0)</f>
        <v>0</v>
      </c>
      <c r="M83" s="24">
        <f t="shared" si="42"/>
        <v>0</v>
      </c>
      <c r="N83" s="25">
        <v>32010.60607464136</v>
      </c>
      <c r="O83" s="26">
        <v>0</v>
      </c>
      <c r="P83" s="27">
        <f ca="1"/>
        <v>-3300.6402808256885</v>
      </c>
      <c r="Q83" s="28">
        <f ca="1"/>
        <v>-4693.5486822164748</v>
      </c>
      <c r="R83" s="28">
        <v>0</v>
      </c>
      <c r="S83" s="28"/>
      <c r="T83" s="35" t="e">
        <f ca="1"/>
        <v>#DIV/0!</v>
      </c>
      <c r="U83" s="30">
        <f ca="1"/>
        <v>-14.662479902043094</v>
      </c>
      <c r="V83" s="31">
        <v>0</v>
      </c>
      <c r="W83" s="32">
        <f ca="1"/>
        <v>-14.662479902043094</v>
      </c>
      <c r="X83" s="32"/>
      <c r="Y83" s="28">
        <f t="shared" ca="1" si="41"/>
        <v>-1392.9084013907864</v>
      </c>
      <c r="Z83" s="33"/>
      <c r="AA83" s="36"/>
      <c r="AB83" s="33"/>
      <c r="AC83" s="21"/>
      <c r="AD83" s="6"/>
      <c r="AE83" s="6"/>
      <c r="AH83" s="6"/>
      <c r="AI83" s="6"/>
      <c r="AJ83" s="17"/>
      <c r="AV83" s="21"/>
    </row>
    <row r="84" spans="1:48" outlineLevel="1" x14ac:dyDescent="0.2">
      <c r="A84" s="13" t="s">
        <v>419</v>
      </c>
      <c r="B84" s="13" t="str">
        <f>VLOOKUP(A84,Notes!$A$12:$B$206,2,0)</f>
        <v>Dairy products</v>
      </c>
      <c r="C84" s="24">
        <f>SUM('SAM and Preps'!FS84:GG84)</f>
        <v>35507.026082036471</v>
      </c>
      <c r="D84" s="24">
        <f>'SAM and Preps'!GH84</f>
        <v>0</v>
      </c>
      <c r="E84" s="24">
        <f>'SAM and Preps'!GM84</f>
        <v>0</v>
      </c>
      <c r="F84" s="24">
        <f>'SAM and Preps'!GO84</f>
        <v>4564.1548438086484</v>
      </c>
      <c r="G84" s="24">
        <v>44922.909888082009</v>
      </c>
      <c r="H84" s="25">
        <f>SUM('SAM and Preps'!CA$175:CA$179)</f>
        <v>0</v>
      </c>
      <c r="I84" s="24">
        <f>IFERROR(VLOOKUP($A84,Employment!$A$5:$F$66,3,0),0)</f>
        <v>0</v>
      </c>
      <c r="J84" s="24">
        <f>IFERROR(VLOOKUP($A84,Employment!$A$5:$F$66,4,0),0)</f>
        <v>0</v>
      </c>
      <c r="K84" s="24">
        <f>IFERROR(VLOOKUP($A84,Employment!$A$5:$F$66,5,0),0)</f>
        <v>0</v>
      </c>
      <c r="L84" s="24">
        <f>IFERROR(VLOOKUP($A84,Employment!$A$5:$F$66,6,0),0)</f>
        <v>0</v>
      </c>
      <c r="M84" s="24">
        <f t="shared" si="42"/>
        <v>0</v>
      </c>
      <c r="N84" s="25">
        <v>54893.985893672892</v>
      </c>
      <c r="O84" s="26">
        <v>0</v>
      </c>
      <c r="P84" s="27">
        <f ca="1"/>
        <v>-5579.4169712067214</v>
      </c>
      <c r="Q84" s="28">
        <f ca="1"/>
        <v>-7148.5377254223076</v>
      </c>
      <c r="R84" s="28">
        <v>0</v>
      </c>
      <c r="S84" s="28"/>
      <c r="T84" s="35" t="e">
        <f ca="1"/>
        <v>#DIV/0!</v>
      </c>
      <c r="U84" s="30">
        <f ca="1"/>
        <v>-13.022442457118515</v>
      </c>
      <c r="V84" s="31">
        <v>0</v>
      </c>
      <c r="W84" s="32">
        <f ca="1"/>
        <v>-13.022442457118515</v>
      </c>
      <c r="X84" s="32"/>
      <c r="Y84" s="28">
        <f t="shared" ca="1" si="41"/>
        <v>-1569.1207542155862</v>
      </c>
      <c r="Z84" s="33"/>
      <c r="AA84" s="36"/>
      <c r="AB84" s="33"/>
      <c r="AC84" s="21"/>
      <c r="AD84" s="6"/>
      <c r="AE84" s="6"/>
      <c r="AH84" s="6"/>
      <c r="AI84" s="6"/>
      <c r="AJ84" s="17"/>
      <c r="AV84" s="21"/>
    </row>
    <row r="85" spans="1:48" outlineLevel="1" x14ac:dyDescent="0.2">
      <c r="A85" s="13" t="s">
        <v>420</v>
      </c>
      <c r="B85" s="13" t="str">
        <f>VLOOKUP(A85,Notes!$A$12:$B$206,2,0)</f>
        <v>Grain mill products</v>
      </c>
      <c r="C85" s="24">
        <f>SUM('SAM and Preps'!FS85:GG85)</f>
        <v>35892.385024030867</v>
      </c>
      <c r="D85" s="24">
        <f>'SAM and Preps'!GH85</f>
        <v>0</v>
      </c>
      <c r="E85" s="24">
        <f>'SAM and Preps'!GM85</f>
        <v>0</v>
      </c>
      <c r="F85" s="24">
        <f>'SAM and Preps'!GO85</f>
        <v>3116.117834741789</v>
      </c>
      <c r="G85" s="24">
        <v>40825.572806697695</v>
      </c>
      <c r="H85" s="25">
        <f>SUM('SAM and Preps'!CB$175:CB$179)</f>
        <v>0</v>
      </c>
      <c r="I85" s="24">
        <f>IFERROR(VLOOKUP($A85,Employment!$A$5:$F$66,3,0),0)</f>
        <v>0</v>
      </c>
      <c r="J85" s="24">
        <f>IFERROR(VLOOKUP($A85,Employment!$A$5:$F$66,4,0),0)</f>
        <v>0</v>
      </c>
      <c r="K85" s="24">
        <f>IFERROR(VLOOKUP($A85,Employment!$A$5:$F$66,5,0),0)</f>
        <v>0</v>
      </c>
      <c r="L85" s="24">
        <f>IFERROR(VLOOKUP($A85,Employment!$A$5:$F$66,6,0),0)</f>
        <v>0</v>
      </c>
      <c r="M85" s="24">
        <f t="shared" si="42"/>
        <v>0</v>
      </c>
      <c r="N85" s="25">
        <v>49230.62500502661</v>
      </c>
      <c r="O85" s="26">
        <v>0</v>
      </c>
      <c r="P85" s="27">
        <f ca="1"/>
        <v>-5265.5775866893055</v>
      </c>
      <c r="Q85" s="28">
        <f ca="1"/>
        <v>-6534.092404812448</v>
      </c>
      <c r="R85" s="28">
        <v>0</v>
      </c>
      <c r="S85" s="28"/>
      <c r="T85" s="35" t="e">
        <f ca="1"/>
        <v>#DIV/0!</v>
      </c>
      <c r="U85" s="30">
        <f ca="1"/>
        <v>-13.272414079945758</v>
      </c>
      <c r="V85" s="31">
        <v>0</v>
      </c>
      <c r="W85" s="32">
        <f ca="1"/>
        <v>-13.272414079945758</v>
      </c>
      <c r="X85" s="32"/>
      <c r="Y85" s="28">
        <f t="shared" ca="1" si="41"/>
        <v>-1268.5148181231425</v>
      </c>
      <c r="Z85" s="33"/>
      <c r="AA85" s="36"/>
      <c r="AB85" s="33"/>
      <c r="AC85" s="21"/>
      <c r="AD85" s="6"/>
      <c r="AE85" s="6"/>
      <c r="AH85" s="6"/>
      <c r="AI85" s="6"/>
      <c r="AJ85" s="17"/>
      <c r="AV85" s="21"/>
    </row>
    <row r="86" spans="1:48" outlineLevel="1" x14ac:dyDescent="0.2">
      <c r="A86" s="13" t="s">
        <v>421</v>
      </c>
      <c r="B86" s="13" t="str">
        <f>VLOOKUP(A86,Notes!$A$12:$B$206,2,0)</f>
        <v>Starches products</v>
      </c>
      <c r="C86" s="24">
        <f>SUM('SAM and Preps'!FS86:GG86)</f>
        <v>16600.020109048877</v>
      </c>
      <c r="D86" s="24">
        <f>'SAM and Preps'!GH86</f>
        <v>0</v>
      </c>
      <c r="E86" s="24">
        <f>'SAM and Preps'!GM86</f>
        <v>0</v>
      </c>
      <c r="F86" s="24">
        <f>'SAM and Preps'!GO86</f>
        <v>2048.9693964265862</v>
      </c>
      <c r="G86" s="24">
        <v>18854.274183616366</v>
      </c>
      <c r="H86" s="25">
        <f>SUM('SAM and Preps'!CC$175:CC$179)</f>
        <v>0</v>
      </c>
      <c r="I86" s="24">
        <f>IFERROR(VLOOKUP($A86,Employment!$A$5:$F$66,3,0),0)</f>
        <v>0</v>
      </c>
      <c r="J86" s="24">
        <f>IFERROR(VLOOKUP($A86,Employment!$A$5:$F$66,4,0),0)</f>
        <v>0</v>
      </c>
      <c r="K86" s="24">
        <f>IFERROR(VLOOKUP($A86,Employment!$A$5:$F$66,5,0),0)</f>
        <v>0</v>
      </c>
      <c r="L86" s="24">
        <f>IFERROR(VLOOKUP($A86,Employment!$A$5:$F$66,6,0),0)</f>
        <v>0</v>
      </c>
      <c r="M86" s="24">
        <f t="shared" si="42"/>
        <v>0</v>
      </c>
      <c r="N86" s="25">
        <v>19698.432633790249</v>
      </c>
      <c r="O86" s="26">
        <v>0</v>
      </c>
      <c r="P86" s="27">
        <f ca="1"/>
        <v>-2587.2448627377562</v>
      </c>
      <c r="Q86" s="28">
        <f ca="1"/>
        <v>-2716.068335138471</v>
      </c>
      <c r="R86" s="28">
        <v>0</v>
      </c>
      <c r="S86" s="28"/>
      <c r="T86" s="35" t="e">
        <f ca="1"/>
        <v>#DIV/0!</v>
      </c>
      <c r="U86" s="30">
        <f ca="1"/>
        <v>-13.788245926122</v>
      </c>
      <c r="V86" s="31">
        <v>0</v>
      </c>
      <c r="W86" s="32">
        <f ca="1"/>
        <v>-13.788245926122</v>
      </c>
      <c r="X86" s="32"/>
      <c r="Y86" s="28">
        <f t="shared" ca="1" si="41"/>
        <v>-128.82347240071476</v>
      </c>
      <c r="Z86" s="33"/>
      <c r="AA86" s="36"/>
      <c r="AB86" s="33"/>
      <c r="AC86" s="21"/>
      <c r="AD86" s="6"/>
      <c r="AE86" s="6"/>
      <c r="AH86" s="6"/>
      <c r="AI86" s="6"/>
      <c r="AJ86" s="17"/>
      <c r="AV86" s="21"/>
    </row>
    <row r="87" spans="1:48" outlineLevel="1" x14ac:dyDescent="0.2">
      <c r="A87" s="13" t="s">
        <v>422</v>
      </c>
      <c r="B87" s="13" t="str">
        <f>VLOOKUP(A87,Notes!$A$12:$B$206,2,0)</f>
        <v xml:space="preserve">Animal feeding </v>
      </c>
      <c r="C87" s="24">
        <f>SUM('SAM and Preps'!FS87:GG87)</f>
        <v>12549.138003779037</v>
      </c>
      <c r="D87" s="24">
        <f>'SAM and Preps'!GH87</f>
        <v>0</v>
      </c>
      <c r="E87" s="24">
        <f>'SAM and Preps'!GM87</f>
        <v>0</v>
      </c>
      <c r="F87" s="24">
        <f>'SAM and Preps'!GO87</f>
        <v>1855.2129322737019</v>
      </c>
      <c r="G87" s="24">
        <v>15639.367496692685</v>
      </c>
      <c r="H87" s="25">
        <f>SUM('SAM and Preps'!CD$175:CD$179)</f>
        <v>0</v>
      </c>
      <c r="I87" s="24">
        <f>IFERROR(VLOOKUP($A87,Employment!$A$5:$F$66,3,0),0)</f>
        <v>0</v>
      </c>
      <c r="J87" s="24">
        <f>IFERROR(VLOOKUP($A87,Employment!$A$5:$F$66,4,0),0)</f>
        <v>0</v>
      </c>
      <c r="K87" s="24">
        <f>IFERROR(VLOOKUP($A87,Employment!$A$5:$F$66,5,0),0)</f>
        <v>0</v>
      </c>
      <c r="L87" s="24">
        <f>IFERROR(VLOOKUP($A87,Employment!$A$5:$F$66,6,0),0)</f>
        <v>0</v>
      </c>
      <c r="M87" s="24">
        <f t="shared" si="42"/>
        <v>0</v>
      </c>
      <c r="N87" s="25">
        <v>26962.848204345333</v>
      </c>
      <c r="O87" s="26">
        <v>0</v>
      </c>
      <c r="P87" s="27">
        <f ca="1"/>
        <v>-2032.4454835408051</v>
      </c>
      <c r="Q87" s="28">
        <f ca="1"/>
        <v>-3459.7989778585311</v>
      </c>
      <c r="R87" s="28">
        <v>0</v>
      </c>
      <c r="S87" s="28"/>
      <c r="T87" s="35" t="e">
        <f ca="1"/>
        <v>#DIV/0!</v>
      </c>
      <c r="U87" s="30">
        <f ca="1"/>
        <v>-12.831726647116421</v>
      </c>
      <c r="V87" s="31">
        <v>0</v>
      </c>
      <c r="W87" s="32">
        <f ca="1"/>
        <v>-12.831726647116421</v>
      </c>
      <c r="X87" s="32"/>
      <c r="Y87" s="28">
        <f t="shared" ca="1" si="41"/>
        <v>-1427.353494317726</v>
      </c>
      <c r="Z87" s="33"/>
      <c r="AA87" s="36"/>
      <c r="AB87" s="33"/>
      <c r="AC87" s="21"/>
      <c r="AD87" s="6"/>
      <c r="AE87" s="6"/>
      <c r="AH87" s="6"/>
      <c r="AI87" s="6"/>
      <c r="AJ87" s="17"/>
      <c r="AV87" s="21"/>
    </row>
    <row r="88" spans="1:48" outlineLevel="1" x14ac:dyDescent="0.2">
      <c r="A88" s="13" t="s">
        <v>423</v>
      </c>
      <c r="B88" s="13" t="str">
        <f>VLOOKUP(A88,Notes!$A$12:$B$206,2,0)</f>
        <v>Bakery products</v>
      </c>
      <c r="C88" s="24">
        <f>SUM('SAM and Preps'!FS88:GG88)</f>
        <v>74691.435258881189</v>
      </c>
      <c r="D88" s="24">
        <f>'SAM and Preps'!GH88</f>
        <v>0</v>
      </c>
      <c r="E88" s="24">
        <f>'SAM and Preps'!GM88</f>
        <v>0</v>
      </c>
      <c r="F88" s="24">
        <f>'SAM and Preps'!GO88</f>
        <v>3947.1197783614039</v>
      </c>
      <c r="G88" s="24">
        <v>78606.874559665652</v>
      </c>
      <c r="H88" s="25">
        <f>SUM('SAM and Preps'!CE$175:CE$179)</f>
        <v>0</v>
      </c>
      <c r="I88" s="24">
        <f>IFERROR(VLOOKUP($A88,Employment!$A$5:$F$66,3,0),0)</f>
        <v>0</v>
      </c>
      <c r="J88" s="24">
        <f>IFERROR(VLOOKUP($A88,Employment!$A$5:$F$66,4,0),0)</f>
        <v>0</v>
      </c>
      <c r="K88" s="24">
        <f>IFERROR(VLOOKUP($A88,Employment!$A$5:$F$66,5,0),0)</f>
        <v>0</v>
      </c>
      <c r="L88" s="24">
        <f>IFERROR(VLOOKUP($A88,Employment!$A$5:$F$66,6,0),0)</f>
        <v>0</v>
      </c>
      <c r="M88" s="24">
        <f t="shared" si="42"/>
        <v>0</v>
      </c>
      <c r="N88" s="25">
        <v>94295.121654842413</v>
      </c>
      <c r="O88" s="26">
        <v>0</v>
      </c>
      <c r="P88" s="27">
        <f ca="1"/>
        <v>-10323.2093519505</v>
      </c>
      <c r="Q88" s="28">
        <f ca="1"/>
        <v>-12619.16595417514</v>
      </c>
      <c r="R88" s="28">
        <v>0</v>
      </c>
      <c r="S88" s="28"/>
      <c r="T88" s="35" t="e">
        <f ca="1"/>
        <v>#DIV/0!</v>
      </c>
      <c r="U88" s="30">
        <f ca="1"/>
        <v>-13.382628637318373</v>
      </c>
      <c r="V88" s="31">
        <v>0</v>
      </c>
      <c r="W88" s="32">
        <f ca="1"/>
        <v>-13.382628637318373</v>
      </c>
      <c r="X88" s="32"/>
      <c r="Y88" s="28">
        <f t="shared" ca="1" si="41"/>
        <v>-2295.9566022246399</v>
      </c>
      <c r="Z88" s="33"/>
      <c r="AA88" s="36"/>
      <c r="AB88" s="33"/>
      <c r="AC88" s="21"/>
      <c r="AD88" s="6"/>
      <c r="AE88" s="6"/>
      <c r="AH88" s="6"/>
      <c r="AI88" s="6"/>
      <c r="AJ88" s="17"/>
      <c r="AV88" s="21"/>
    </row>
    <row r="89" spans="1:48" outlineLevel="1" x14ac:dyDescent="0.2">
      <c r="A89" s="13" t="s">
        <v>424</v>
      </c>
      <c r="B89" s="13" t="str">
        <f>VLOOKUP(A89,Notes!$A$12:$B$206,2,0)</f>
        <v>Sugar</v>
      </c>
      <c r="C89" s="24">
        <f>SUM('SAM and Preps'!FS89:GG89)</f>
        <v>17659.269896387261</v>
      </c>
      <c r="D89" s="24">
        <f>'SAM and Preps'!GH89</f>
        <v>0</v>
      </c>
      <c r="E89" s="24">
        <f>'SAM and Preps'!GM89</f>
        <v>0</v>
      </c>
      <c r="F89" s="24">
        <f>'SAM and Preps'!GO89</f>
        <v>3110.655723477093</v>
      </c>
      <c r="G89" s="24">
        <v>20780.047966079142</v>
      </c>
      <c r="H89" s="25">
        <f>SUM('SAM and Preps'!CF$175:CF$179)</f>
        <v>0</v>
      </c>
      <c r="I89" s="24">
        <f>IFERROR(VLOOKUP($A89,Employment!$A$5:$F$66,3,0),0)</f>
        <v>0</v>
      </c>
      <c r="J89" s="24">
        <f>IFERROR(VLOOKUP($A89,Employment!$A$5:$F$66,4,0),0)</f>
        <v>0</v>
      </c>
      <c r="K89" s="24">
        <f>IFERROR(VLOOKUP($A89,Employment!$A$5:$F$66,5,0),0)</f>
        <v>0</v>
      </c>
      <c r="L89" s="24">
        <f>IFERROR(VLOOKUP($A89,Employment!$A$5:$F$66,6,0),0)</f>
        <v>0</v>
      </c>
      <c r="M89" s="24">
        <f t="shared" si="42"/>
        <v>0</v>
      </c>
      <c r="N89" s="25">
        <v>28901.372623584688</v>
      </c>
      <c r="O89" s="26">
        <v>0</v>
      </c>
      <c r="P89" s="27">
        <f ca="1"/>
        <v>-2985.072667917681</v>
      </c>
      <c r="Q89" s="28">
        <f ca="1"/>
        <v>-4545.1157796830448</v>
      </c>
      <c r="R89" s="28">
        <v>0</v>
      </c>
      <c r="S89" s="28"/>
      <c r="T89" s="35" t="e">
        <f ca="1"/>
        <v>#DIV/0!</v>
      </c>
      <c r="U89" s="30">
        <f ca="1"/>
        <v>-15.726297290025757</v>
      </c>
      <c r="V89" s="31">
        <v>0</v>
      </c>
      <c r="W89" s="32">
        <f ca="1"/>
        <v>-15.726297290025757</v>
      </c>
      <c r="X89" s="32"/>
      <c r="Y89" s="28">
        <f t="shared" ca="1" si="41"/>
        <v>-1560.0431117653638</v>
      </c>
      <c r="Z89" s="33"/>
      <c r="AA89" s="36"/>
      <c r="AB89" s="33"/>
      <c r="AC89" s="21"/>
      <c r="AD89" s="6"/>
      <c r="AE89" s="6"/>
      <c r="AH89" s="6"/>
      <c r="AI89" s="6"/>
      <c r="AJ89" s="17"/>
      <c r="AV89" s="21"/>
    </row>
    <row r="90" spans="1:48" outlineLevel="1" x14ac:dyDescent="0.2">
      <c r="A90" s="13" t="s">
        <v>425</v>
      </c>
      <c r="B90" s="13" t="str">
        <f>VLOOKUP(A90,Notes!$A$12:$B$206,2,0)</f>
        <v>Confectionary products</v>
      </c>
      <c r="C90" s="24">
        <f>SUM('SAM and Preps'!FS90:GG90)</f>
        <v>9340.5747093458067</v>
      </c>
      <c r="D90" s="24">
        <f>'SAM and Preps'!GH90</f>
        <v>0</v>
      </c>
      <c r="E90" s="24">
        <f>'SAM and Preps'!GM90</f>
        <v>0</v>
      </c>
      <c r="F90" s="24">
        <f>'SAM and Preps'!GO90</f>
        <v>1280.6623995685984</v>
      </c>
      <c r="G90" s="24">
        <v>10553.738673966984</v>
      </c>
      <c r="H90" s="25">
        <f>SUM('SAM and Preps'!CG$175:CG$179)</f>
        <v>0</v>
      </c>
      <c r="I90" s="24">
        <f>IFERROR(VLOOKUP($A90,Employment!$A$5:$F$66,3,0),0)</f>
        <v>0</v>
      </c>
      <c r="J90" s="24">
        <f>IFERROR(VLOOKUP($A90,Employment!$A$5:$F$66,4,0),0)</f>
        <v>0</v>
      </c>
      <c r="K90" s="24">
        <f>IFERROR(VLOOKUP($A90,Employment!$A$5:$F$66,5,0),0)</f>
        <v>0</v>
      </c>
      <c r="L90" s="24">
        <f>IFERROR(VLOOKUP($A90,Employment!$A$5:$F$66,6,0),0)</f>
        <v>0</v>
      </c>
      <c r="M90" s="24">
        <f t="shared" si="42"/>
        <v>0</v>
      </c>
      <c r="N90" s="25">
        <v>15114.034984657454</v>
      </c>
      <c r="O90" s="26">
        <v>0</v>
      </c>
      <c r="P90" s="27">
        <f ca="1"/>
        <v>-1487.7374385603755</v>
      </c>
      <c r="Q90" s="28">
        <f ca="1"/>
        <v>-2271.4999356810767</v>
      </c>
      <c r="R90" s="28">
        <v>0</v>
      </c>
      <c r="S90" s="28"/>
      <c r="T90" s="35" t="e">
        <f ca="1"/>
        <v>#DIV/0!</v>
      </c>
      <c r="U90" s="30">
        <f ca="1"/>
        <v>-15.029076867870955</v>
      </c>
      <c r="V90" s="31">
        <v>0</v>
      </c>
      <c r="W90" s="32">
        <f ca="1"/>
        <v>-15.029076867870955</v>
      </c>
      <c r="X90" s="32"/>
      <c r="Y90" s="28">
        <f t="shared" ca="1" si="41"/>
        <v>-783.76249712070125</v>
      </c>
      <c r="Z90" s="33"/>
      <c r="AA90" s="36"/>
      <c r="AB90" s="33"/>
      <c r="AC90" s="21"/>
      <c r="AD90" s="6"/>
      <c r="AE90" s="6"/>
      <c r="AH90" s="6"/>
      <c r="AI90" s="6"/>
      <c r="AJ90" s="17"/>
      <c r="AV90" s="21"/>
    </row>
    <row r="91" spans="1:48" outlineLevel="1" x14ac:dyDescent="0.2">
      <c r="A91" s="13" t="s">
        <v>426</v>
      </c>
      <c r="B91" s="13" t="str">
        <f>VLOOKUP(A91,Notes!$A$12:$B$206,2,0)</f>
        <v>Pasta products</v>
      </c>
      <c r="C91" s="24">
        <f>SUM('SAM and Preps'!FS91:GG91)</f>
        <v>1620.9752802951048</v>
      </c>
      <c r="D91" s="24">
        <f>'SAM and Preps'!GH91</f>
        <v>0</v>
      </c>
      <c r="E91" s="24">
        <f>'SAM and Preps'!GM91</f>
        <v>0</v>
      </c>
      <c r="F91" s="24">
        <f>'SAM and Preps'!GO91</f>
        <v>119.13447677199758</v>
      </c>
      <c r="G91" s="24">
        <v>1736.3353248277431</v>
      </c>
      <c r="H91" s="25">
        <f>SUM('SAM and Preps'!CH$175:CH$179)</f>
        <v>0</v>
      </c>
      <c r="I91" s="24">
        <f>IFERROR(VLOOKUP($A91,Employment!$A$5:$F$66,3,0),0)</f>
        <v>0</v>
      </c>
      <c r="J91" s="24">
        <f>IFERROR(VLOOKUP($A91,Employment!$A$5:$F$66,4,0),0)</f>
        <v>0</v>
      </c>
      <c r="K91" s="24">
        <f>IFERROR(VLOOKUP($A91,Employment!$A$5:$F$66,5,0),0)</f>
        <v>0</v>
      </c>
      <c r="L91" s="24">
        <f>IFERROR(VLOOKUP($A91,Employment!$A$5:$F$66,6,0),0)</f>
        <v>0</v>
      </c>
      <c r="M91" s="24">
        <f t="shared" si="42"/>
        <v>0</v>
      </c>
      <c r="N91" s="25">
        <v>2154.1313570879875</v>
      </c>
      <c r="O91" s="26">
        <v>0</v>
      </c>
      <c r="P91" s="27">
        <f ca="1"/>
        <v>-232.40552922988749</v>
      </c>
      <c r="Q91" s="28">
        <f ca="1"/>
        <v>-294.32022339083755</v>
      </c>
      <c r="R91" s="28">
        <v>0</v>
      </c>
      <c r="S91" s="28"/>
      <c r="T91" s="35" t="e">
        <f ca="1"/>
        <v>#DIV/0!</v>
      </c>
      <c r="U91" s="30">
        <f ca="1"/>
        <v>-13.663058309903048</v>
      </c>
      <c r="V91" s="31">
        <v>0</v>
      </c>
      <c r="W91" s="32">
        <f ca="1"/>
        <v>-13.663058309903048</v>
      </c>
      <c r="X91" s="32"/>
      <c r="Y91" s="28">
        <f t="shared" ca="1" si="41"/>
        <v>-61.914694160950063</v>
      </c>
      <c r="Z91" s="33"/>
      <c r="AA91" s="36"/>
      <c r="AB91" s="33"/>
      <c r="AC91" s="21"/>
      <c r="AD91" s="6"/>
      <c r="AE91" s="6"/>
      <c r="AH91" s="6"/>
      <c r="AI91" s="6"/>
      <c r="AJ91" s="17"/>
      <c r="AV91" s="21"/>
    </row>
    <row r="92" spans="1:48" outlineLevel="1" x14ac:dyDescent="0.2">
      <c r="A92" s="13" t="s">
        <v>427</v>
      </c>
      <c r="B92" s="13" t="str">
        <f>VLOOKUP(A92,Notes!$A$12:$B$206,2,0)</f>
        <v>Food n.e.c.</v>
      </c>
      <c r="C92" s="24">
        <f>SUM('SAM and Preps'!FS92:GG92)</f>
        <v>26224.518894851219</v>
      </c>
      <c r="D92" s="24">
        <f>'SAM and Preps'!GH92</f>
        <v>0</v>
      </c>
      <c r="E92" s="24">
        <f>'SAM and Preps'!GM92</f>
        <v>0</v>
      </c>
      <c r="F92" s="24">
        <f>'SAM and Preps'!GO92</f>
        <v>7071.5616888378163</v>
      </c>
      <c r="G92" s="24">
        <v>33220.418743960465</v>
      </c>
      <c r="H92" s="25">
        <f>SUM('SAM and Preps'!CI$175:CI$179)</f>
        <v>0</v>
      </c>
      <c r="I92" s="24">
        <f>IFERROR(VLOOKUP($A92,Employment!$A$5:$F$66,3,0),0)</f>
        <v>0</v>
      </c>
      <c r="J92" s="24">
        <f>IFERROR(VLOOKUP($A92,Employment!$A$5:$F$66,4,0),0)</f>
        <v>0</v>
      </c>
      <c r="K92" s="24">
        <f>IFERROR(VLOOKUP($A92,Employment!$A$5:$F$66,5,0),0)</f>
        <v>0</v>
      </c>
      <c r="L92" s="24">
        <f>IFERROR(VLOOKUP($A92,Employment!$A$5:$F$66,6,0),0)</f>
        <v>0</v>
      </c>
      <c r="M92" s="24">
        <f t="shared" si="42"/>
        <v>0</v>
      </c>
      <c r="N92" s="25">
        <v>48165.285187745067</v>
      </c>
      <c r="O92" s="26">
        <v>0</v>
      </c>
      <c r="P92" s="27">
        <f ca="1"/>
        <v>-5045.9552840658562</v>
      </c>
      <c r="Q92" s="28">
        <f ca="1"/>
        <v>-7577.6836060257392</v>
      </c>
      <c r="R92" s="28">
        <v>0</v>
      </c>
      <c r="S92" s="28"/>
      <c r="T92" s="35" t="e">
        <f ca="1"/>
        <v>#DIV/0!</v>
      </c>
      <c r="U92" s="30">
        <f ca="1"/>
        <v>-15.7326663311313</v>
      </c>
      <c r="V92" s="31">
        <v>0</v>
      </c>
      <c r="W92" s="32">
        <f ca="1"/>
        <v>-15.7326663311313</v>
      </c>
      <c r="X92" s="32"/>
      <c r="Y92" s="28">
        <f t="shared" ca="1" si="41"/>
        <v>-2531.728321959883</v>
      </c>
      <c r="Z92" s="33"/>
      <c r="AA92" s="36"/>
      <c r="AB92" s="33"/>
      <c r="AC92" s="21"/>
      <c r="AD92" s="6"/>
      <c r="AE92" s="6"/>
      <c r="AH92" s="6"/>
      <c r="AI92" s="6"/>
      <c r="AJ92" s="17"/>
      <c r="AV92" s="21"/>
    </row>
    <row r="93" spans="1:48" outlineLevel="1" x14ac:dyDescent="0.2">
      <c r="A93" s="13" t="s">
        <v>428</v>
      </c>
      <c r="B93" s="13" t="str">
        <f>VLOOKUP(A93,Notes!$A$12:$B$206,2,0)</f>
        <v>Alcohol, beverages</v>
      </c>
      <c r="C93" s="24">
        <f>SUM('SAM and Preps'!FS93:GG93)</f>
        <v>81045.650565879114</v>
      </c>
      <c r="D93" s="24">
        <f>'SAM and Preps'!GH93</f>
        <v>0</v>
      </c>
      <c r="E93" s="24">
        <f>'SAM and Preps'!GM93</f>
        <v>0</v>
      </c>
      <c r="F93" s="24">
        <f>'SAM and Preps'!GO93</f>
        <v>18261.735926522579</v>
      </c>
      <c r="G93" s="24">
        <v>99233.721799313513</v>
      </c>
      <c r="H93" s="25">
        <f>SUM('SAM and Preps'!CJ$175:CJ$179)</f>
        <v>0</v>
      </c>
      <c r="I93" s="24">
        <f>IFERROR(VLOOKUP($A93,Employment!$A$5:$F$66,3,0),0)</f>
        <v>0</v>
      </c>
      <c r="J93" s="24">
        <f>IFERROR(VLOOKUP($A93,Employment!$A$5:$F$66,4,0),0)</f>
        <v>0</v>
      </c>
      <c r="K93" s="24">
        <f>IFERROR(VLOOKUP($A93,Employment!$A$5:$F$66,5,0),0)</f>
        <v>0</v>
      </c>
      <c r="L93" s="24">
        <f>IFERROR(VLOOKUP($A93,Employment!$A$5:$F$66,6,0),0)</f>
        <v>0</v>
      </c>
      <c r="M93" s="24">
        <f t="shared" si="42"/>
        <v>0</v>
      </c>
      <c r="N93" s="25">
        <v>118973.04244221972</v>
      </c>
      <c r="O93" s="26">
        <v>0</v>
      </c>
      <c r="P93" s="27">
        <f ca="1"/>
        <v>-37240.269934650634</v>
      </c>
      <c r="Q93" s="28">
        <f ca="1"/>
        <v>-43225.299448373305</v>
      </c>
      <c r="R93" s="28">
        <v>0</v>
      </c>
      <c r="S93" s="28"/>
      <c r="T93" s="35" t="e">
        <f ca="1"/>
        <v>#DIV/0!</v>
      </c>
      <c r="U93" s="30">
        <f ca="1"/>
        <v>-36.332011488540388</v>
      </c>
      <c r="V93" s="31">
        <v>0</v>
      </c>
      <c r="W93" s="32">
        <f ca="1"/>
        <v>-36.332011488540388</v>
      </c>
      <c r="X93" s="32"/>
      <c r="Y93" s="28">
        <f t="shared" ca="1" si="41"/>
        <v>-5985.0295137226713</v>
      </c>
      <c r="Z93" s="33"/>
      <c r="AA93" s="36"/>
      <c r="AB93" s="33"/>
      <c r="AC93" s="21"/>
      <c r="AD93" s="6"/>
      <c r="AE93" s="6"/>
      <c r="AH93" s="6"/>
      <c r="AI93" s="6"/>
      <c r="AJ93" s="17"/>
      <c r="AV93" s="21"/>
    </row>
    <row r="94" spans="1:48" outlineLevel="1" x14ac:dyDescent="0.2">
      <c r="A94" s="13" t="s">
        <v>429</v>
      </c>
      <c r="B94" s="13" t="str">
        <f>VLOOKUP(A94,Notes!$A$12:$B$206,2,0)</f>
        <v>Soft drinks</v>
      </c>
      <c r="C94" s="24">
        <f>SUM('SAM and Preps'!FS94:GG94)</f>
        <v>22637.57473153247</v>
      </c>
      <c r="D94" s="24">
        <f>'SAM and Preps'!GH94</f>
        <v>0</v>
      </c>
      <c r="E94" s="24">
        <f>'SAM and Preps'!GM94</f>
        <v>0</v>
      </c>
      <c r="F94" s="24">
        <f>'SAM and Preps'!GO94</f>
        <v>5890.0718275100899</v>
      </c>
      <c r="G94" s="24">
        <v>28291.651915849558</v>
      </c>
      <c r="H94" s="25">
        <f>SUM('SAM and Preps'!CK$175:CK$179)</f>
        <v>0</v>
      </c>
      <c r="I94" s="24">
        <f>IFERROR(VLOOKUP($A94,Employment!$A$5:$F$66,3,0),0)</f>
        <v>0</v>
      </c>
      <c r="J94" s="24">
        <f>IFERROR(VLOOKUP($A94,Employment!$A$5:$F$66,4,0),0)</f>
        <v>0</v>
      </c>
      <c r="K94" s="24">
        <f>IFERROR(VLOOKUP($A94,Employment!$A$5:$F$66,5,0),0)</f>
        <v>0</v>
      </c>
      <c r="L94" s="24">
        <f>IFERROR(VLOOKUP($A94,Employment!$A$5:$F$66,6,0),0)</f>
        <v>0</v>
      </c>
      <c r="M94" s="24">
        <f t="shared" si="42"/>
        <v>0</v>
      </c>
      <c r="N94" s="25">
        <v>52601.015074740819</v>
      </c>
      <c r="O94" s="26">
        <v>0</v>
      </c>
      <c r="P94" s="27">
        <f ca="1"/>
        <v>-4302.2147983190807</v>
      </c>
      <c r="Q94" s="28">
        <f ca="1"/>
        <v>-11280.751877354889</v>
      </c>
      <c r="R94" s="28">
        <v>0</v>
      </c>
      <c r="S94" s="28"/>
      <c r="T94" s="35" t="e">
        <f ca="1"/>
        <v>#DIV/0!</v>
      </c>
      <c r="U94" s="30">
        <f ca="1"/>
        <v>-21.445882482165146</v>
      </c>
      <c r="V94" s="31">
        <v>0</v>
      </c>
      <c r="W94" s="32">
        <f ca="1"/>
        <v>-21.445882482165146</v>
      </c>
      <c r="X94" s="32"/>
      <c r="Y94" s="28">
        <f t="shared" ca="1" si="41"/>
        <v>-6978.5370790358083</v>
      </c>
      <c r="Z94" s="33"/>
      <c r="AA94" s="36"/>
      <c r="AB94" s="33"/>
      <c r="AC94" s="21"/>
      <c r="AD94" s="6"/>
      <c r="AE94" s="6"/>
      <c r="AH94" s="6"/>
      <c r="AI94" s="6"/>
      <c r="AJ94" s="17"/>
      <c r="AV94" s="21"/>
    </row>
    <row r="95" spans="1:48" outlineLevel="1" x14ac:dyDescent="0.2">
      <c r="A95" s="13" t="s">
        <v>430</v>
      </c>
      <c r="B95" s="13" t="str">
        <f>VLOOKUP(A95,Notes!$A$12:$B$206,2,0)</f>
        <v>Tobacco products</v>
      </c>
      <c r="C95" s="24">
        <f>SUM('SAM and Preps'!FS95:GG95)</f>
        <v>40204.479412509725</v>
      </c>
      <c r="D95" s="24">
        <f>'SAM and Preps'!GH95</f>
        <v>0</v>
      </c>
      <c r="E95" s="24">
        <f>'SAM and Preps'!GM95</f>
        <v>0</v>
      </c>
      <c r="F95" s="24">
        <f>'SAM and Preps'!GO95</f>
        <v>9251.5568069278888</v>
      </c>
      <c r="G95" s="24">
        <v>49318.4517278778</v>
      </c>
      <c r="H95" s="25">
        <f>SUM('SAM and Preps'!CL$175:CL$179)</f>
        <v>0</v>
      </c>
      <c r="I95" s="24">
        <f>IFERROR(VLOOKUP($A95,Employment!$A$5:$F$66,3,0),0)</f>
        <v>0</v>
      </c>
      <c r="J95" s="24">
        <f>IFERROR(VLOOKUP($A95,Employment!$A$5:$F$66,4,0),0)</f>
        <v>0</v>
      </c>
      <c r="K95" s="24">
        <f>IFERROR(VLOOKUP($A95,Employment!$A$5:$F$66,5,0),0)</f>
        <v>0</v>
      </c>
      <c r="L95" s="24">
        <f>IFERROR(VLOOKUP($A95,Employment!$A$5:$F$66,6,0),0)</f>
        <v>0</v>
      </c>
      <c r="M95" s="24">
        <f t="shared" si="42"/>
        <v>0</v>
      </c>
      <c r="N95" s="25">
        <v>72628.185352463071</v>
      </c>
      <c r="O95" s="26">
        <v>0</v>
      </c>
      <c r="P95" s="27">
        <f ca="1"/>
        <v>-18546.013582289106</v>
      </c>
      <c r="Q95" s="28">
        <f ca="1"/>
        <v>-25294.979506131895</v>
      </c>
      <c r="R95" s="28">
        <v>0</v>
      </c>
      <c r="S95" s="28"/>
      <c r="T95" s="35" t="e">
        <f ca="1"/>
        <v>#DIV/0!</v>
      </c>
      <c r="U95" s="30">
        <f ca="1"/>
        <v>-34.828048344283815</v>
      </c>
      <c r="V95" s="31">
        <v>0</v>
      </c>
      <c r="W95" s="32">
        <f ca="1"/>
        <v>-34.828048344283815</v>
      </c>
      <c r="X95" s="32"/>
      <c r="Y95" s="28">
        <f t="shared" ca="1" si="41"/>
        <v>-6748.9659238427885</v>
      </c>
      <c r="Z95" s="33"/>
      <c r="AA95" s="36"/>
      <c r="AB95" s="33"/>
      <c r="AC95" s="21"/>
      <c r="AD95" s="6"/>
      <c r="AE95" s="6"/>
      <c r="AH95" s="6"/>
      <c r="AI95" s="6"/>
      <c r="AJ95" s="17"/>
      <c r="AV95" s="21"/>
    </row>
    <row r="96" spans="1:48" outlineLevel="1" x14ac:dyDescent="0.2">
      <c r="A96" s="13" t="s">
        <v>431</v>
      </c>
      <c r="B96" s="13" t="str">
        <f>VLOOKUP(A96,Notes!$A$12:$B$206,2,0)</f>
        <v>Textile fabrics</v>
      </c>
      <c r="C96" s="24">
        <f>SUM('SAM and Preps'!FS96:GG96)</f>
        <v>1320.4327654107099</v>
      </c>
      <c r="D96" s="24">
        <f>'SAM and Preps'!GH96</f>
        <v>0</v>
      </c>
      <c r="E96" s="24">
        <f>'SAM and Preps'!GM96</f>
        <v>0</v>
      </c>
      <c r="F96" s="24">
        <f>'SAM and Preps'!GO96</f>
        <v>3299.0922100159</v>
      </c>
      <c r="G96" s="24">
        <v>4477.3988933482487</v>
      </c>
      <c r="H96" s="25">
        <f>SUM('SAM and Preps'!CM$175:CM$179)</f>
        <v>0</v>
      </c>
      <c r="I96" s="24">
        <f>IFERROR(VLOOKUP($A96,Employment!$A$5:$F$66,3,0),0)</f>
        <v>0</v>
      </c>
      <c r="J96" s="24">
        <f>IFERROR(VLOOKUP($A96,Employment!$A$5:$F$66,4,0),0)</f>
        <v>0</v>
      </c>
      <c r="K96" s="24">
        <f>IFERROR(VLOOKUP($A96,Employment!$A$5:$F$66,5,0),0)</f>
        <v>0</v>
      </c>
      <c r="L96" s="24">
        <f>IFERROR(VLOOKUP($A96,Employment!$A$5:$F$66,6,0),0)</f>
        <v>0</v>
      </c>
      <c r="M96" s="24">
        <f t="shared" si="42"/>
        <v>0</v>
      </c>
      <c r="N96" s="25">
        <v>32217.334177926456</v>
      </c>
      <c r="O96" s="26">
        <v>0</v>
      </c>
      <c r="P96" s="27">
        <f ca="1"/>
        <v>-1567.26777010864</v>
      </c>
      <c r="Q96" s="28">
        <f ca="1"/>
        <v>-8661.7967783943714</v>
      </c>
      <c r="R96" s="28">
        <v>0</v>
      </c>
      <c r="S96" s="28"/>
      <c r="T96" s="35" t="e">
        <f ca="1"/>
        <v>#DIV/0!</v>
      </c>
      <c r="U96" s="30">
        <f ca="1"/>
        <v>-26.885516754918097</v>
      </c>
      <c r="V96" s="31">
        <v>0</v>
      </c>
      <c r="W96" s="32">
        <f ca="1"/>
        <v>-26.885516754918097</v>
      </c>
      <c r="X96" s="32"/>
      <c r="Y96" s="28">
        <f t="shared" ca="1" si="41"/>
        <v>-7094.5290082857318</v>
      </c>
      <c r="Z96" s="33"/>
      <c r="AA96" s="36"/>
      <c r="AB96" s="33"/>
      <c r="AC96" s="21"/>
      <c r="AD96" s="6"/>
      <c r="AE96" s="6"/>
      <c r="AH96" s="6"/>
      <c r="AI96" s="6"/>
      <c r="AJ96" s="17"/>
      <c r="AV96" s="21"/>
    </row>
    <row r="97" spans="1:48" outlineLevel="1" x14ac:dyDescent="0.2">
      <c r="A97" s="13" t="s">
        <v>432</v>
      </c>
      <c r="B97" s="13" t="str">
        <f>VLOOKUP(A97,Notes!$A$12:$B$206,2,0)</f>
        <v>Made-up textile, articles</v>
      </c>
      <c r="C97" s="24">
        <f>SUM('SAM and Preps'!FS97:GG97)</f>
        <v>13154.472625537725</v>
      </c>
      <c r="D97" s="24">
        <f>'SAM and Preps'!GH97</f>
        <v>0</v>
      </c>
      <c r="E97" s="24">
        <f>'SAM and Preps'!GM97</f>
        <v>29.415597912737923</v>
      </c>
      <c r="F97" s="24">
        <f>'SAM and Preps'!GO97</f>
        <v>1522.4447067566771</v>
      </c>
      <c r="G97" s="24">
        <v>14655.122580877793</v>
      </c>
      <c r="H97" s="25">
        <f>SUM('SAM and Preps'!CN$175:CN$179)</f>
        <v>0</v>
      </c>
      <c r="I97" s="24">
        <f>IFERROR(VLOOKUP($A97,Employment!$A$5:$F$66,3,0),0)</f>
        <v>0</v>
      </c>
      <c r="J97" s="24">
        <f>IFERROR(VLOOKUP($A97,Employment!$A$5:$F$66,4,0),0)</f>
        <v>0</v>
      </c>
      <c r="K97" s="24">
        <f>IFERROR(VLOOKUP($A97,Employment!$A$5:$F$66,5,0),0)</f>
        <v>0</v>
      </c>
      <c r="L97" s="24">
        <f>IFERROR(VLOOKUP($A97,Employment!$A$5:$F$66,6,0),0)</f>
        <v>0</v>
      </c>
      <c r="M97" s="24">
        <f t="shared" si="42"/>
        <v>0</v>
      </c>
      <c r="N97" s="25">
        <v>20888.733602694268</v>
      </c>
      <c r="O97" s="26">
        <v>0</v>
      </c>
      <c r="P97" s="27">
        <f ca="1"/>
        <v>-3869.0949907398249</v>
      </c>
      <c r="Q97" s="28">
        <f ca="1"/>
        <v>-4752.5586908285995</v>
      </c>
      <c r="R97" s="28">
        <v>0</v>
      </c>
      <c r="S97" s="28"/>
      <c r="T97" s="35" t="e">
        <f ca="1"/>
        <v>#DIV/0!</v>
      </c>
      <c r="U97" s="30">
        <f ca="1"/>
        <v>-22.751779888732006</v>
      </c>
      <c r="V97" s="31">
        <v>0</v>
      </c>
      <c r="W97" s="32">
        <f ca="1"/>
        <v>-22.751779888732006</v>
      </c>
      <c r="X97" s="32"/>
      <c r="Y97" s="28">
        <f t="shared" ca="1" si="41"/>
        <v>-883.46370008877466</v>
      </c>
      <c r="Z97" s="33"/>
      <c r="AA97" s="36"/>
      <c r="AB97" s="33"/>
      <c r="AC97" s="21"/>
      <c r="AD97" s="6"/>
      <c r="AE97" s="6"/>
      <c r="AH97" s="6"/>
      <c r="AI97" s="6"/>
      <c r="AJ97" s="17"/>
      <c r="AV97" s="21"/>
    </row>
    <row r="98" spans="1:48" outlineLevel="1" x14ac:dyDescent="0.2">
      <c r="A98" s="13" t="s">
        <v>433</v>
      </c>
      <c r="B98" s="13" t="str">
        <f>VLOOKUP(A98,Notes!$A$12:$B$206,2,0)</f>
        <v>Carpets</v>
      </c>
      <c r="C98" s="24">
        <f>SUM('SAM and Preps'!FS98:GG98)</f>
        <v>1633.1895123213287</v>
      </c>
      <c r="D98" s="24">
        <f>'SAM and Preps'!GH98</f>
        <v>0</v>
      </c>
      <c r="E98" s="24">
        <f>'SAM and Preps'!GM98</f>
        <v>0</v>
      </c>
      <c r="F98" s="24">
        <f>'SAM and Preps'!GO98</f>
        <v>1389.6693302203917</v>
      </c>
      <c r="G98" s="24">
        <v>3041.428634696992</v>
      </c>
      <c r="H98" s="25">
        <f>SUM('SAM and Preps'!CO$175:CO$179)</f>
        <v>0</v>
      </c>
      <c r="I98" s="24">
        <f>IFERROR(VLOOKUP($A98,Employment!$A$5:$F$66,3,0),0)</f>
        <v>0</v>
      </c>
      <c r="J98" s="24">
        <f>IFERROR(VLOOKUP($A98,Employment!$A$5:$F$66,4,0),0)</f>
        <v>0</v>
      </c>
      <c r="K98" s="24">
        <f>IFERROR(VLOOKUP($A98,Employment!$A$5:$F$66,5,0),0)</f>
        <v>0</v>
      </c>
      <c r="L98" s="24">
        <f>IFERROR(VLOOKUP($A98,Employment!$A$5:$F$66,6,0),0)</f>
        <v>0</v>
      </c>
      <c r="M98" s="24">
        <f t="shared" si="42"/>
        <v>0</v>
      </c>
      <c r="N98" s="25">
        <v>4811.7216619722394</v>
      </c>
      <c r="O98" s="26">
        <v>0</v>
      </c>
      <c r="P98" s="27">
        <f ca="1"/>
        <v>-929.42337691297917</v>
      </c>
      <c r="Q98" s="28">
        <f ca="1"/>
        <v>-1437.449859671852</v>
      </c>
      <c r="R98" s="28">
        <v>0</v>
      </c>
      <c r="S98" s="28"/>
      <c r="T98" s="35" t="e">
        <f ca="1"/>
        <v>#DIV/0!</v>
      </c>
      <c r="U98" s="30">
        <f ca="1"/>
        <v>-29.873919579185859</v>
      </c>
      <c r="V98" s="31">
        <v>0</v>
      </c>
      <c r="W98" s="32">
        <f ca="1"/>
        <v>-29.873919579185859</v>
      </c>
      <c r="X98" s="32"/>
      <c r="Y98" s="28">
        <f t="shared" ca="1" si="41"/>
        <v>-508.02648275887282</v>
      </c>
      <c r="Z98" s="33"/>
      <c r="AA98" s="36"/>
      <c r="AB98" s="33"/>
      <c r="AC98" s="21"/>
      <c r="AD98" s="6"/>
      <c r="AE98" s="6"/>
      <c r="AH98" s="6"/>
      <c r="AI98" s="6"/>
      <c r="AJ98" s="17"/>
      <c r="AV98" s="21"/>
    </row>
    <row r="99" spans="1:48" outlineLevel="1" x14ac:dyDescent="0.2">
      <c r="A99" s="13" t="s">
        <v>434</v>
      </c>
      <c r="B99" s="13" t="str">
        <f>VLOOKUP(A99,Notes!$A$12:$B$206,2,0)</f>
        <v>Textile n.e.c.</v>
      </c>
      <c r="C99" s="24">
        <f>SUM('SAM and Preps'!FS99:GG99)</f>
        <v>1922.5633722710179</v>
      </c>
      <c r="D99" s="24">
        <f>'SAM and Preps'!GH99</f>
        <v>0</v>
      </c>
      <c r="E99" s="24">
        <f>'SAM and Preps'!GM99</f>
        <v>0</v>
      </c>
      <c r="F99" s="24">
        <f>'SAM and Preps'!GO99</f>
        <v>844.77400071672787</v>
      </c>
      <c r="G99" s="24">
        <v>2745.8730219439676</v>
      </c>
      <c r="H99" s="25">
        <f>SUM('SAM and Preps'!CP$175:CP$179)</f>
        <v>0</v>
      </c>
      <c r="I99" s="24">
        <f>IFERROR(VLOOKUP($A99,Employment!$A$5:$F$66,3,0),0)</f>
        <v>0</v>
      </c>
      <c r="J99" s="24">
        <f>IFERROR(VLOOKUP($A99,Employment!$A$5:$F$66,4,0),0)</f>
        <v>0</v>
      </c>
      <c r="K99" s="24">
        <f>IFERROR(VLOOKUP($A99,Employment!$A$5:$F$66,5,0),0)</f>
        <v>0</v>
      </c>
      <c r="L99" s="24">
        <f>IFERROR(VLOOKUP($A99,Employment!$A$5:$F$66,6,0),0)</f>
        <v>0</v>
      </c>
      <c r="M99" s="24">
        <f t="shared" si="42"/>
        <v>0</v>
      </c>
      <c r="N99" s="25">
        <v>11425.917236291467</v>
      </c>
      <c r="O99" s="26">
        <v>0</v>
      </c>
      <c r="P99" s="27">
        <f ca="1"/>
        <v>-797.43109333652751</v>
      </c>
      <c r="Q99" s="28">
        <f ca="1"/>
        <v>-3056.3948556940791</v>
      </c>
      <c r="R99" s="28">
        <v>0</v>
      </c>
      <c r="S99" s="28"/>
      <c r="T99" s="35" t="e">
        <f ca="1"/>
        <v>#DIV/0!</v>
      </c>
      <c r="U99" s="30">
        <f ca="1"/>
        <v>-26.749667378879945</v>
      </c>
      <c r="V99" s="31">
        <v>0</v>
      </c>
      <c r="W99" s="32">
        <f ca="1"/>
        <v>-26.749667378879945</v>
      </c>
      <c r="X99" s="32"/>
      <c r="Y99" s="28">
        <f t="shared" ca="1" si="41"/>
        <v>-2258.9637623575518</v>
      </c>
      <c r="Z99" s="33"/>
      <c r="AA99" s="36"/>
      <c r="AB99" s="33"/>
      <c r="AC99" s="21"/>
      <c r="AD99" s="6"/>
      <c r="AE99" s="6"/>
      <c r="AH99" s="6"/>
      <c r="AI99" s="6"/>
      <c r="AJ99" s="17"/>
      <c r="AV99" s="21"/>
    </row>
    <row r="100" spans="1:48" outlineLevel="1" x14ac:dyDescent="0.2">
      <c r="A100" s="13" t="s">
        <v>61</v>
      </c>
      <c r="B100" s="13" t="str">
        <f>VLOOKUP(A100,Notes!$A$12:$B$206,2,0)</f>
        <v>Knitting fabrics</v>
      </c>
      <c r="C100" s="24">
        <f>SUM('SAM and Preps'!FS100:GG100)</f>
        <v>447.94265530193809</v>
      </c>
      <c r="D100" s="24">
        <f>'SAM and Preps'!GH100</f>
        <v>0</v>
      </c>
      <c r="E100" s="24">
        <f>'SAM and Preps'!GM100</f>
        <v>0</v>
      </c>
      <c r="F100" s="24">
        <f>'SAM and Preps'!GO100</f>
        <v>3589.2077056605208</v>
      </c>
      <c r="G100" s="24">
        <v>4021.4053119040518</v>
      </c>
      <c r="H100" s="25">
        <f>SUM('SAM and Preps'!CQ$175:CQ$179)</f>
        <v>0</v>
      </c>
      <c r="I100" s="24">
        <f>IFERROR(VLOOKUP($A100,Employment!$A$5:$F$66,3,0),0)</f>
        <v>0</v>
      </c>
      <c r="J100" s="24">
        <f>IFERROR(VLOOKUP($A100,Employment!$A$5:$F$66,4,0),0)</f>
        <v>0</v>
      </c>
      <c r="K100" s="24">
        <f>IFERROR(VLOOKUP($A100,Employment!$A$5:$F$66,5,0),0)</f>
        <v>0</v>
      </c>
      <c r="L100" s="24">
        <f>IFERROR(VLOOKUP($A100,Employment!$A$5:$F$66,6,0),0)</f>
        <v>0</v>
      </c>
      <c r="M100" s="24">
        <f t="shared" si="42"/>
        <v>0</v>
      </c>
      <c r="N100" s="25">
        <v>6070.4200385800614</v>
      </c>
      <c r="O100" s="26">
        <v>0</v>
      </c>
      <c r="P100" s="27">
        <f ca="1"/>
        <v>-1009.2875902406147</v>
      </c>
      <c r="Q100" s="28">
        <f ca="1"/>
        <v>-1409.1254797247818</v>
      </c>
      <c r="R100" s="28">
        <v>0</v>
      </c>
      <c r="S100" s="28"/>
      <c r="T100" s="35" t="e">
        <f ca="1"/>
        <v>#DIV/0!</v>
      </c>
      <c r="U100" s="30">
        <f ca="1"/>
        <v>-23.212981486770261</v>
      </c>
      <c r="V100" s="31">
        <v>0</v>
      </c>
      <c r="W100" s="32">
        <f ca="1"/>
        <v>-23.212981486770261</v>
      </c>
      <c r="X100" s="32"/>
      <c r="Y100" s="28">
        <f t="shared" ca="1" si="41"/>
        <v>-399.83788948416714</v>
      </c>
      <c r="Z100" s="33"/>
      <c r="AA100" s="36"/>
      <c r="AB100" s="33"/>
      <c r="AC100" s="21"/>
      <c r="AD100" s="6"/>
      <c r="AE100" s="6"/>
      <c r="AH100" s="6"/>
      <c r="AI100" s="6"/>
      <c r="AJ100" s="17"/>
      <c r="AV100" s="21"/>
    </row>
    <row r="101" spans="1:48" outlineLevel="1" x14ac:dyDescent="0.2">
      <c r="A101" s="13" t="s">
        <v>435</v>
      </c>
      <c r="B101" s="13" t="str">
        <f>VLOOKUP(A101,Notes!$A$12:$B$206,2,0)</f>
        <v>Wearing apparel</v>
      </c>
      <c r="C101" s="24">
        <f>SUM('SAM and Preps'!FS101:GG101)</f>
        <v>61074.923776259733</v>
      </c>
      <c r="D101" s="24">
        <f>'SAM and Preps'!GH101</f>
        <v>0</v>
      </c>
      <c r="E101" s="24">
        <f>'SAM and Preps'!GM101</f>
        <v>0</v>
      </c>
      <c r="F101" s="24">
        <f>'SAM and Preps'!GO101</f>
        <v>4401.053928905294</v>
      </c>
      <c r="G101" s="24">
        <v>65834.830188707405</v>
      </c>
      <c r="H101" s="25">
        <f>SUM('SAM and Preps'!CR$175:CR$179)</f>
        <v>0</v>
      </c>
      <c r="I101" s="24">
        <f>IFERROR(VLOOKUP($A101,Employment!$A$5:$F$66,3,0),0)</f>
        <v>0</v>
      </c>
      <c r="J101" s="24">
        <f>IFERROR(VLOOKUP($A101,Employment!$A$5:$F$66,4,0),0)</f>
        <v>0</v>
      </c>
      <c r="K101" s="24">
        <f>IFERROR(VLOOKUP($A101,Employment!$A$5:$F$66,5,0),0)</f>
        <v>0</v>
      </c>
      <c r="L101" s="24">
        <f>IFERROR(VLOOKUP($A101,Employment!$A$5:$F$66,6,0),0)</f>
        <v>0</v>
      </c>
      <c r="M101" s="24">
        <f t="shared" si="42"/>
        <v>0</v>
      </c>
      <c r="N101" s="25">
        <v>74845.979898885213</v>
      </c>
      <c r="O101" s="26">
        <v>0</v>
      </c>
      <c r="P101" s="27">
        <f ca="1"/>
        <v>-16368.994426291258</v>
      </c>
      <c r="Q101" s="28">
        <f ca="1"/>
        <v>-17998.707681410968</v>
      </c>
      <c r="R101" s="28">
        <v>0</v>
      </c>
      <c r="S101" s="28"/>
      <c r="T101" s="35" t="e">
        <f ca="1"/>
        <v>#DIV/0!</v>
      </c>
      <c r="U101" s="30">
        <f ca="1"/>
        <v>-24.047661218046326</v>
      </c>
      <c r="V101" s="31">
        <v>0</v>
      </c>
      <c r="W101" s="32">
        <f ca="1"/>
        <v>-24.047661218046326</v>
      </c>
      <c r="X101" s="32"/>
      <c r="Y101" s="28">
        <f t="shared" ca="1" si="41"/>
        <v>-1629.7132551197101</v>
      </c>
      <c r="Z101" s="33"/>
      <c r="AA101" s="36"/>
      <c r="AB101" s="33"/>
      <c r="AC101" s="21"/>
      <c r="AD101" s="6"/>
      <c r="AE101" s="6"/>
      <c r="AH101" s="6"/>
      <c r="AI101" s="6"/>
      <c r="AJ101" s="17"/>
      <c r="AV101" s="21"/>
    </row>
    <row r="102" spans="1:48" outlineLevel="1" x14ac:dyDescent="0.2">
      <c r="A102" s="13" t="s">
        <v>62</v>
      </c>
      <c r="B102" s="13" t="str">
        <f>VLOOKUP(A102,Notes!$A$12:$B$206,2,0)</f>
        <v>Leather products</v>
      </c>
      <c r="C102" s="24">
        <f>SUM('SAM and Preps'!FS102:GG102)</f>
        <v>4517.8269316683982</v>
      </c>
      <c r="D102" s="24">
        <f>'SAM and Preps'!GH102</f>
        <v>0</v>
      </c>
      <c r="E102" s="24">
        <f>'SAM and Preps'!GM102</f>
        <v>3.6398994254791137E-2</v>
      </c>
      <c r="F102" s="24">
        <f>'SAM and Preps'!GO102</f>
        <v>7697.7684653708002</v>
      </c>
      <c r="G102" s="24">
        <v>12159.014031785082</v>
      </c>
      <c r="H102" s="25">
        <f>SUM('SAM and Preps'!CS$175:CS$179)</f>
        <v>0</v>
      </c>
      <c r="I102" s="24">
        <f>IFERROR(VLOOKUP($A102,Employment!$A$5:$F$66,3,0),0)</f>
        <v>0</v>
      </c>
      <c r="J102" s="24">
        <f>IFERROR(VLOOKUP($A102,Employment!$A$5:$F$66,4,0),0)</f>
        <v>0</v>
      </c>
      <c r="K102" s="24">
        <f>IFERROR(VLOOKUP($A102,Employment!$A$5:$F$66,5,0),0)</f>
        <v>0</v>
      </c>
      <c r="L102" s="24">
        <f>IFERROR(VLOOKUP($A102,Employment!$A$5:$F$66,6,0),0)</f>
        <v>0</v>
      </c>
      <c r="M102" s="24">
        <f t="shared" si="42"/>
        <v>0</v>
      </c>
      <c r="N102" s="25">
        <v>22157.7484516041</v>
      </c>
      <c r="O102" s="26">
        <v>0</v>
      </c>
      <c r="P102" s="27">
        <f ca="1"/>
        <v>-4580.8619235125452</v>
      </c>
      <c r="Q102" s="28">
        <f ca="1"/>
        <v>-7607.3919774092565</v>
      </c>
      <c r="R102" s="28">
        <v>0</v>
      </c>
      <c r="S102" s="28"/>
      <c r="T102" s="35" t="e">
        <f ca="1"/>
        <v>#DIV/0!</v>
      </c>
      <c r="U102" s="30">
        <f ca="1"/>
        <v>-34.332874542848792</v>
      </c>
      <c r="V102" s="31">
        <v>0</v>
      </c>
      <c r="W102" s="32">
        <f ca="1"/>
        <v>-34.332874542848792</v>
      </c>
      <c r="X102" s="32"/>
      <c r="Y102" s="28">
        <f t="shared" ca="1" si="41"/>
        <v>-3026.5300538967113</v>
      </c>
      <c r="Z102" s="33"/>
      <c r="AA102" s="36"/>
      <c r="AB102" s="33"/>
      <c r="AC102" s="21"/>
      <c r="AD102" s="6"/>
      <c r="AE102" s="6"/>
      <c r="AH102" s="6"/>
      <c r="AI102" s="6"/>
      <c r="AJ102" s="17"/>
      <c r="AV102" s="21"/>
    </row>
    <row r="103" spans="1:48" outlineLevel="1" x14ac:dyDescent="0.2">
      <c r="A103" s="13" t="s">
        <v>63</v>
      </c>
      <c r="B103" s="13" t="str">
        <f>VLOOKUP(A103,Notes!$A$12:$B$206,2,0)</f>
        <v>Footwear</v>
      </c>
      <c r="C103" s="24">
        <f>SUM('SAM and Preps'!FS103:GG103)</f>
        <v>22393.639295390134</v>
      </c>
      <c r="D103" s="24">
        <f>'SAM and Preps'!GH103</f>
        <v>0</v>
      </c>
      <c r="E103" s="24">
        <f>'SAM and Preps'!GM103</f>
        <v>0</v>
      </c>
      <c r="F103" s="24">
        <f>'SAM and Preps'!GO103</f>
        <v>3677.2616240701477</v>
      </c>
      <c r="G103" s="24">
        <v>26022.885697281494</v>
      </c>
      <c r="H103" s="25">
        <f>SUM('SAM and Preps'!CT$175:CT$179)</f>
        <v>0</v>
      </c>
      <c r="I103" s="24">
        <f>IFERROR(VLOOKUP($A103,Employment!$A$5:$F$66,3,0),0)</f>
        <v>0</v>
      </c>
      <c r="J103" s="24">
        <f>IFERROR(VLOOKUP($A103,Employment!$A$5:$F$66,4,0),0)</f>
        <v>0</v>
      </c>
      <c r="K103" s="24">
        <f>IFERROR(VLOOKUP($A103,Employment!$A$5:$F$66,5,0),0)</f>
        <v>0</v>
      </c>
      <c r="L103" s="24">
        <f>IFERROR(VLOOKUP($A103,Employment!$A$5:$F$66,6,0),0)</f>
        <v>0</v>
      </c>
      <c r="M103" s="24">
        <f t="shared" si="42"/>
        <v>0</v>
      </c>
      <c r="N103" s="25">
        <v>33570.329360378229</v>
      </c>
      <c r="O103" s="26">
        <v>0</v>
      </c>
      <c r="P103" s="27">
        <f ca="1"/>
        <v>-9776.5878447976047</v>
      </c>
      <c r="Q103" s="28">
        <f ca="1"/>
        <v>-11418.968366631596</v>
      </c>
      <c r="R103" s="28">
        <v>0</v>
      </c>
      <c r="S103" s="28"/>
      <c r="T103" s="35" t="e">
        <f ca="1"/>
        <v>#DIV/0!</v>
      </c>
      <c r="U103" s="30">
        <f ca="1"/>
        <v>-34.015062062837451</v>
      </c>
      <c r="V103" s="31">
        <v>0</v>
      </c>
      <c r="W103" s="32">
        <f ca="1"/>
        <v>-34.015062062837451</v>
      </c>
      <c r="X103" s="32"/>
      <c r="Y103" s="28">
        <f t="shared" ca="1" si="41"/>
        <v>-1642.3805218339912</v>
      </c>
      <c r="Z103" s="33"/>
      <c r="AA103" s="36"/>
      <c r="AB103" s="33"/>
      <c r="AC103" s="21"/>
      <c r="AD103" s="6"/>
      <c r="AE103" s="6"/>
      <c r="AH103" s="6"/>
      <c r="AI103" s="6"/>
      <c r="AJ103" s="17"/>
      <c r="AV103" s="21"/>
    </row>
    <row r="104" spans="1:48" outlineLevel="1" x14ac:dyDescent="0.2">
      <c r="A104" s="13" t="s">
        <v>64</v>
      </c>
      <c r="B104" s="13" t="str">
        <f>VLOOKUP(A104,Notes!$A$12:$B$206,2,0)</f>
        <v>Wood products</v>
      </c>
      <c r="C104" s="24">
        <f>SUM('SAM and Preps'!FS104:GG104)</f>
        <v>1673.8875113666616</v>
      </c>
      <c r="D104" s="24">
        <f>'SAM and Preps'!GH104</f>
        <v>0</v>
      </c>
      <c r="E104" s="24">
        <f>'SAM and Preps'!GM104</f>
        <v>0</v>
      </c>
      <c r="F104" s="24">
        <f>'SAM and Preps'!GO104</f>
        <v>10604.599906757876</v>
      </c>
      <c r="G104" s="24">
        <v>14778.096974064085</v>
      </c>
      <c r="H104" s="25">
        <f>SUM('SAM and Preps'!CU$175:CU$179)</f>
        <v>0</v>
      </c>
      <c r="I104" s="24">
        <f>IFERROR(VLOOKUP($A104,Employment!$A$5:$F$66,3,0),0)</f>
        <v>0</v>
      </c>
      <c r="J104" s="24">
        <f>IFERROR(VLOOKUP($A104,Employment!$A$5:$F$66,4,0),0)</f>
        <v>0</v>
      </c>
      <c r="K104" s="24">
        <f>IFERROR(VLOOKUP($A104,Employment!$A$5:$F$66,5,0),0)</f>
        <v>0</v>
      </c>
      <c r="L104" s="24">
        <f>IFERROR(VLOOKUP($A104,Employment!$A$5:$F$66,6,0),0)</f>
        <v>0</v>
      </c>
      <c r="M104" s="24">
        <f t="shared" si="42"/>
        <v>0</v>
      </c>
      <c r="N104" s="25">
        <v>71705.780420255018</v>
      </c>
      <c r="O104" s="26">
        <v>0</v>
      </c>
      <c r="P104" s="27">
        <f ca="1"/>
        <v>-4604.4327817967014</v>
      </c>
      <c r="Q104" s="28">
        <f ca="1"/>
        <v>-17916.99610650431</v>
      </c>
      <c r="R104" s="28">
        <v>0</v>
      </c>
      <c r="S104" s="28"/>
      <c r="T104" s="35" t="e">
        <f ca="1"/>
        <v>#DIV/0!</v>
      </c>
      <c r="U104" s="30">
        <f ca="1"/>
        <v>-24.986822542751693</v>
      </c>
      <c r="V104" s="31">
        <v>0</v>
      </c>
      <c r="W104" s="32">
        <f ca="1"/>
        <v>-24.986822542751693</v>
      </c>
      <c r="X104" s="32"/>
      <c r="Y104" s="28">
        <f t="shared" ca="1" si="41"/>
        <v>-13312.563324707608</v>
      </c>
      <c r="Z104" s="33"/>
      <c r="AA104" s="36"/>
      <c r="AB104" s="33"/>
      <c r="AC104" s="21"/>
      <c r="AD104" s="6"/>
      <c r="AE104" s="6"/>
      <c r="AH104" s="6"/>
      <c r="AI104" s="6"/>
      <c r="AJ104" s="17"/>
      <c r="AV104" s="21"/>
    </row>
    <row r="105" spans="1:48" outlineLevel="1" x14ac:dyDescent="0.2">
      <c r="A105" s="13" t="s">
        <v>436</v>
      </c>
      <c r="B105" s="13" t="str">
        <f>VLOOKUP(A105,Notes!$A$12:$B$206,2,0)</f>
        <v>Paper products</v>
      </c>
      <c r="C105" s="24">
        <f>SUM('SAM and Preps'!FS105:GG105)</f>
        <v>12449.900615225666</v>
      </c>
      <c r="D105" s="24">
        <f>'SAM and Preps'!GH105</f>
        <v>0</v>
      </c>
      <c r="E105" s="24">
        <f>'SAM and Preps'!GM105</f>
        <v>0</v>
      </c>
      <c r="F105" s="24">
        <f>'SAM and Preps'!GO105</f>
        <v>15454.926203972511</v>
      </c>
      <c r="G105" s="24">
        <v>30342.365699150032</v>
      </c>
      <c r="H105" s="25">
        <f>SUM('SAM and Preps'!CV$175:CV$179)</f>
        <v>0</v>
      </c>
      <c r="I105" s="24">
        <f>IFERROR(VLOOKUP($A105,Employment!$A$5:$F$66,3,0),0)</f>
        <v>0</v>
      </c>
      <c r="J105" s="24">
        <f>IFERROR(VLOOKUP($A105,Employment!$A$5:$F$66,4,0),0)</f>
        <v>0</v>
      </c>
      <c r="K105" s="24">
        <f>IFERROR(VLOOKUP($A105,Employment!$A$5:$F$66,5,0),0)</f>
        <v>0</v>
      </c>
      <c r="L105" s="24">
        <f>IFERROR(VLOOKUP($A105,Employment!$A$5:$F$66,6,0),0)</f>
        <v>0</v>
      </c>
      <c r="M105" s="24">
        <f t="shared" si="42"/>
        <v>0</v>
      </c>
      <c r="N105" s="25">
        <v>128260.10148129714</v>
      </c>
      <c r="O105" s="26">
        <v>0</v>
      </c>
      <c r="P105" s="27">
        <f ca="1"/>
        <v>-4024.727786936427</v>
      </c>
      <c r="Q105" s="28">
        <f ca="1"/>
        <v>-22232.543512215339</v>
      </c>
      <c r="R105" s="28">
        <v>0</v>
      </c>
      <c r="S105" s="28"/>
      <c r="T105" s="35" t="e">
        <f ca="1"/>
        <v>#DIV/0!</v>
      </c>
      <c r="U105" s="30">
        <f ca="1"/>
        <v>-17.333951287616348</v>
      </c>
      <c r="V105" s="31">
        <v>0</v>
      </c>
      <c r="W105" s="32">
        <f ca="1"/>
        <v>-17.333951287616348</v>
      </c>
      <c r="X105" s="32"/>
      <c r="Y105" s="28">
        <f t="shared" ca="1" si="41"/>
        <v>-18207.815725278913</v>
      </c>
      <c r="Z105" s="33"/>
      <c r="AA105" s="36"/>
      <c r="AB105" s="33"/>
      <c r="AC105" s="21"/>
      <c r="AD105" s="6"/>
      <c r="AE105" s="6"/>
      <c r="AH105" s="6"/>
      <c r="AI105" s="6"/>
      <c r="AJ105" s="17"/>
      <c r="AV105" s="21"/>
    </row>
    <row r="106" spans="1:48" outlineLevel="1" x14ac:dyDescent="0.2">
      <c r="A106" s="13" t="s">
        <v>65</v>
      </c>
      <c r="B106" s="13" t="str">
        <f>VLOOKUP(A106,Notes!$A$12:$B$206,2,0)</f>
        <v>Printing</v>
      </c>
      <c r="C106" s="24">
        <f>SUM('SAM and Preps'!FS106:GG106)</f>
        <v>12294.73988592971</v>
      </c>
      <c r="D106" s="24">
        <f>'SAM and Preps'!GH106</f>
        <v>0</v>
      </c>
      <c r="E106" s="24">
        <f>'SAM and Preps'!GM106</f>
        <v>1.5310346155832129</v>
      </c>
      <c r="F106" s="24">
        <f>'SAM and Preps'!GO106</f>
        <v>1796.4609689872484</v>
      </c>
      <c r="G106" s="24">
        <v>15483.675167646461</v>
      </c>
      <c r="H106" s="25">
        <f>SUM('SAM and Preps'!CW$175:CW$179)</f>
        <v>0</v>
      </c>
      <c r="I106" s="24">
        <f>IFERROR(VLOOKUP($A106,Employment!$A$5:$F$66,3,0),0)</f>
        <v>0</v>
      </c>
      <c r="J106" s="24">
        <f>IFERROR(VLOOKUP($A106,Employment!$A$5:$F$66,4,0),0)</f>
        <v>0</v>
      </c>
      <c r="K106" s="24">
        <f>IFERROR(VLOOKUP($A106,Employment!$A$5:$F$66,5,0),0)</f>
        <v>0</v>
      </c>
      <c r="L106" s="24">
        <f>IFERROR(VLOOKUP($A106,Employment!$A$5:$F$66,6,0),0)</f>
        <v>0</v>
      </c>
      <c r="M106" s="24">
        <f t="shared" si="42"/>
        <v>0</v>
      </c>
      <c r="N106" s="25">
        <v>82740.047567993897</v>
      </c>
      <c r="O106" s="26">
        <v>0</v>
      </c>
      <c r="P106" s="27">
        <f ca="1"/>
        <v>-359.78978004751428</v>
      </c>
      <c r="Q106" s="28">
        <f ca="1"/>
        <v>-12338.10759649682</v>
      </c>
      <c r="R106" s="28">
        <v>0</v>
      </c>
      <c r="S106" s="28"/>
      <c r="T106" s="35" t="e">
        <f ca="1"/>
        <v>#DIV/0!</v>
      </c>
      <c r="U106" s="30">
        <f ca="1"/>
        <v>-14.91189328403231</v>
      </c>
      <c r="V106" s="31">
        <v>0</v>
      </c>
      <c r="W106" s="32">
        <f ca="1"/>
        <v>-14.91189328403231</v>
      </c>
      <c r="X106" s="32"/>
      <c r="Y106" s="28">
        <f t="shared" ca="1" si="41"/>
        <v>-11978.317816449306</v>
      </c>
      <c r="Z106" s="33"/>
      <c r="AA106" s="36"/>
      <c r="AB106" s="33"/>
      <c r="AC106" s="21"/>
      <c r="AD106" s="6"/>
      <c r="AE106" s="6"/>
      <c r="AH106" s="6"/>
      <c r="AI106" s="6"/>
      <c r="AJ106" s="17"/>
      <c r="AV106" s="21"/>
    </row>
    <row r="107" spans="1:48" outlineLevel="1" x14ac:dyDescent="0.2">
      <c r="A107" s="13" t="s">
        <v>66</v>
      </c>
      <c r="B107" s="13" t="str">
        <f>VLOOKUP(A107,Notes!$A$12:$B$206,2,0)</f>
        <v>Petroleum products</v>
      </c>
      <c r="C107" s="24">
        <f>SUM('SAM and Preps'!FS107:GG107)</f>
        <v>93526.098125314849</v>
      </c>
      <c r="D107" s="24">
        <f>'SAM and Preps'!GH107</f>
        <v>0</v>
      </c>
      <c r="E107" s="24">
        <f>'SAM and Preps'!GM107</f>
        <v>943.71565981045001</v>
      </c>
      <c r="F107" s="24">
        <f>'SAM and Preps'!GO107</f>
        <v>39208.056081359675</v>
      </c>
      <c r="G107" s="24">
        <v>136277.7349602553</v>
      </c>
      <c r="H107" s="25">
        <f>SUM('SAM and Preps'!CX$175:CX$179)</f>
        <v>0</v>
      </c>
      <c r="I107" s="24">
        <f>IFERROR(VLOOKUP($A107,Employment!$A$5:$F$66,3,0),0)</f>
        <v>0</v>
      </c>
      <c r="J107" s="24">
        <f>IFERROR(VLOOKUP($A107,Employment!$A$5:$F$66,4,0),0)</f>
        <v>0</v>
      </c>
      <c r="K107" s="24">
        <f>IFERROR(VLOOKUP($A107,Employment!$A$5:$F$66,5,0),0)</f>
        <v>0</v>
      </c>
      <c r="L107" s="24">
        <f>IFERROR(VLOOKUP($A107,Employment!$A$5:$F$66,6,0),0)</f>
        <v>0</v>
      </c>
      <c r="M107" s="24">
        <f t="shared" si="42"/>
        <v>0</v>
      </c>
      <c r="N107" s="25">
        <v>391528.82529913692</v>
      </c>
      <c r="O107" s="26">
        <v>0</v>
      </c>
      <c r="P107" s="27">
        <f ca="1"/>
        <v>-15162.776165108946</v>
      </c>
      <c r="Q107" s="28">
        <f ca="1"/>
        <v>-70421.378078098307</v>
      </c>
      <c r="R107" s="28">
        <v>0</v>
      </c>
      <c r="S107" s="28"/>
      <c r="T107" s="35" t="e">
        <f ca="1"/>
        <v>#DIV/0!</v>
      </c>
      <c r="U107" s="30">
        <f ca="1"/>
        <v>-17.986256318240368</v>
      </c>
      <c r="V107" s="31">
        <v>0</v>
      </c>
      <c r="W107" s="32">
        <f ca="1"/>
        <v>-17.986256318240368</v>
      </c>
      <c r="X107" s="32"/>
      <c r="Y107" s="28">
        <f t="shared" ca="1" si="41"/>
        <v>-55258.601912989361</v>
      </c>
      <c r="Z107" s="33"/>
      <c r="AA107" s="36"/>
      <c r="AB107" s="33"/>
      <c r="AC107" s="21"/>
      <c r="AD107" s="6"/>
      <c r="AE107" s="6"/>
      <c r="AH107" s="6"/>
      <c r="AI107" s="6"/>
      <c r="AJ107" s="17"/>
      <c r="AV107" s="21"/>
    </row>
    <row r="108" spans="1:48" outlineLevel="1" x14ac:dyDescent="0.2">
      <c r="A108" s="13" t="s">
        <v>67</v>
      </c>
      <c r="B108" s="13" t="str">
        <f>VLOOKUP(A108,Notes!$A$12:$B$206,2,0)</f>
        <v xml:space="preserve">Basic chemicals </v>
      </c>
      <c r="C108" s="24">
        <f>SUM('SAM and Preps'!FS108:GG108)</f>
        <v>1089.9148640856115</v>
      </c>
      <c r="D108" s="24">
        <f>'SAM and Preps'!GH108</f>
        <v>0</v>
      </c>
      <c r="E108" s="24">
        <f>'SAM and Preps'!GM108</f>
        <v>0</v>
      </c>
      <c r="F108" s="24">
        <f>'SAM and Preps'!GO108</f>
        <v>50287.468355007499</v>
      </c>
      <c r="G108" s="24">
        <v>51238.778743284027</v>
      </c>
      <c r="H108" s="25">
        <f>SUM('SAM and Preps'!CY$175:CY$179)</f>
        <v>0</v>
      </c>
      <c r="I108" s="24">
        <f>IFERROR(VLOOKUP($A108,Employment!$A$5:$F$66,3,0),0)</f>
        <v>0</v>
      </c>
      <c r="J108" s="24">
        <f>IFERROR(VLOOKUP($A108,Employment!$A$5:$F$66,4,0),0)</f>
        <v>0</v>
      </c>
      <c r="K108" s="24">
        <f>IFERROR(VLOOKUP($A108,Employment!$A$5:$F$66,5,0),0)</f>
        <v>0</v>
      </c>
      <c r="L108" s="24">
        <f>IFERROR(VLOOKUP($A108,Employment!$A$5:$F$66,6,0),0)</f>
        <v>0</v>
      </c>
      <c r="M108" s="24">
        <f t="shared" si="42"/>
        <v>0</v>
      </c>
      <c r="N108" s="25">
        <v>189458.13683035813</v>
      </c>
      <c r="O108" s="26">
        <v>0</v>
      </c>
      <c r="P108" s="27">
        <f ca="1"/>
        <v>-10139.237285807922</v>
      </c>
      <c r="Q108" s="28">
        <f ca="1"/>
        <v>-37858.240692194675</v>
      </c>
      <c r="R108" s="28">
        <v>0</v>
      </c>
      <c r="S108" s="28"/>
      <c r="T108" s="35" t="e">
        <f ca="1"/>
        <v>#DIV/0!</v>
      </c>
      <c r="U108" s="30">
        <f ca="1"/>
        <v>-19.982377809454103</v>
      </c>
      <c r="V108" s="31">
        <v>0</v>
      </c>
      <c r="W108" s="32">
        <f ca="1"/>
        <v>-19.982377809454103</v>
      </c>
      <c r="X108" s="32"/>
      <c r="Y108" s="28">
        <f t="shared" ca="1" si="41"/>
        <v>-27719.003406386753</v>
      </c>
      <c r="Z108" s="33"/>
      <c r="AA108" s="36"/>
      <c r="AB108" s="33"/>
      <c r="AC108" s="21"/>
      <c r="AD108" s="6"/>
      <c r="AE108" s="6"/>
      <c r="AH108" s="6"/>
      <c r="AI108" s="6"/>
      <c r="AJ108" s="17"/>
      <c r="AV108" s="21"/>
    </row>
    <row r="109" spans="1:48" outlineLevel="1" x14ac:dyDescent="0.2">
      <c r="A109" s="13" t="s">
        <v>437</v>
      </c>
      <c r="B109" s="13" t="str">
        <f>VLOOKUP(A109,Notes!$A$12:$B$206,2,0)</f>
        <v>Fertilizers, pesticides</v>
      </c>
      <c r="C109" s="24">
        <f>SUM('SAM and Preps'!FS109:GG109)</f>
        <v>3539.8557907325285</v>
      </c>
      <c r="D109" s="24">
        <f>'SAM and Preps'!GH109</f>
        <v>0</v>
      </c>
      <c r="E109" s="24">
        <f>'SAM and Preps'!GM109</f>
        <v>0</v>
      </c>
      <c r="F109" s="24">
        <f>'SAM and Preps'!GO109</f>
        <v>7393.0137799204385</v>
      </c>
      <c r="G109" s="24">
        <v>12387.887938731741</v>
      </c>
      <c r="H109" s="25">
        <f>SUM('SAM and Preps'!CZ$175:CZ$179)</f>
        <v>0</v>
      </c>
      <c r="I109" s="24">
        <f>IFERROR(VLOOKUP($A109,Employment!$A$5:$F$66,3,0),0)</f>
        <v>0</v>
      </c>
      <c r="J109" s="24">
        <f>IFERROR(VLOOKUP($A109,Employment!$A$5:$F$66,4,0),0)</f>
        <v>0</v>
      </c>
      <c r="K109" s="24">
        <f>IFERROR(VLOOKUP($A109,Employment!$A$5:$F$66,5,0),0)</f>
        <v>0</v>
      </c>
      <c r="L109" s="24">
        <f>IFERROR(VLOOKUP($A109,Employment!$A$5:$F$66,6,0),0)</f>
        <v>0</v>
      </c>
      <c r="M109" s="24">
        <f t="shared" si="42"/>
        <v>0</v>
      </c>
      <c r="N109" s="25">
        <v>41738.580128815491</v>
      </c>
      <c r="O109" s="26">
        <v>0</v>
      </c>
      <c r="P109" s="27">
        <f ca="1"/>
        <v>-1744.0919402890272</v>
      </c>
      <c r="Q109" s="28">
        <f ca="1"/>
        <v>-5656.9631094339011</v>
      </c>
      <c r="R109" s="28">
        <v>0</v>
      </c>
      <c r="S109" s="28"/>
      <c r="T109" s="35" t="e">
        <f ca="1"/>
        <v>#DIV/0!</v>
      </c>
      <c r="U109" s="30">
        <f ca="1"/>
        <v>-13.553319475590991</v>
      </c>
      <c r="V109" s="31">
        <v>0</v>
      </c>
      <c r="W109" s="32">
        <f ca="1"/>
        <v>-13.553319475590991</v>
      </c>
      <c r="X109" s="32"/>
      <c r="Y109" s="28">
        <f t="shared" ca="1" si="41"/>
        <v>-3912.8711691448739</v>
      </c>
      <c r="Z109" s="33"/>
      <c r="AA109" s="36"/>
      <c r="AB109" s="33"/>
      <c r="AC109" s="21"/>
      <c r="AD109" s="6"/>
      <c r="AE109" s="6"/>
      <c r="AH109" s="6"/>
      <c r="AI109" s="6"/>
      <c r="AJ109" s="17"/>
      <c r="AV109" s="21"/>
    </row>
    <row r="110" spans="1:48" outlineLevel="1" x14ac:dyDescent="0.2">
      <c r="A110" s="13" t="s">
        <v>438</v>
      </c>
      <c r="B110" s="13" t="str">
        <f>VLOOKUP(A110,Notes!$A$12:$B$206,2,0)</f>
        <v>Paint, related products</v>
      </c>
      <c r="C110" s="24">
        <f>SUM('SAM and Preps'!FS110:GG110)</f>
        <v>844.35463037838315</v>
      </c>
      <c r="D110" s="24">
        <f>'SAM and Preps'!GH110</f>
        <v>0</v>
      </c>
      <c r="E110" s="24">
        <f>'SAM and Preps'!GM110</f>
        <v>0</v>
      </c>
      <c r="F110" s="24">
        <f>'SAM and Preps'!GO110</f>
        <v>2366.437591165422</v>
      </c>
      <c r="G110" s="24">
        <v>3094.1596042752685</v>
      </c>
      <c r="H110" s="25">
        <f>SUM('SAM and Preps'!DA$175:DA$179)</f>
        <v>0</v>
      </c>
      <c r="I110" s="24">
        <f>IFERROR(VLOOKUP($A110,Employment!$A$5:$F$66,3,0),0)</f>
        <v>0</v>
      </c>
      <c r="J110" s="24">
        <f>IFERROR(VLOOKUP($A110,Employment!$A$5:$F$66,4,0),0)</f>
        <v>0</v>
      </c>
      <c r="K110" s="24">
        <f>IFERROR(VLOOKUP($A110,Employment!$A$5:$F$66,5,0),0)</f>
        <v>0</v>
      </c>
      <c r="L110" s="24">
        <f>IFERROR(VLOOKUP($A110,Employment!$A$5:$F$66,6,0),0)</f>
        <v>0</v>
      </c>
      <c r="M110" s="24">
        <f t="shared" si="42"/>
        <v>0</v>
      </c>
      <c r="N110" s="25">
        <v>41305.047776195424</v>
      </c>
      <c r="O110" s="26">
        <v>0</v>
      </c>
      <c r="P110" s="27">
        <f ca="1"/>
        <v>-536.61411551146318</v>
      </c>
      <c r="Q110" s="28">
        <f ca="1"/>
        <v>-8714.5056068028971</v>
      </c>
      <c r="R110" s="28">
        <v>0</v>
      </c>
      <c r="S110" s="28"/>
      <c r="T110" s="35" t="e">
        <f ca="1"/>
        <v>#DIV/0!</v>
      </c>
      <c r="U110" s="30">
        <f ca="1"/>
        <v>-21.097919203534168</v>
      </c>
      <c r="V110" s="31">
        <v>0</v>
      </c>
      <c r="W110" s="32">
        <f ca="1"/>
        <v>-21.097919203534168</v>
      </c>
      <c r="X110" s="32"/>
      <c r="Y110" s="28">
        <f t="shared" ca="1" si="41"/>
        <v>-8177.8914912914342</v>
      </c>
      <c r="Z110" s="33"/>
      <c r="AA110" s="36"/>
      <c r="AB110" s="33"/>
      <c r="AC110" s="21"/>
      <c r="AD110" s="6"/>
      <c r="AE110" s="6"/>
      <c r="AH110" s="6"/>
      <c r="AI110" s="6"/>
      <c r="AJ110" s="17"/>
      <c r="AV110" s="21"/>
    </row>
    <row r="111" spans="1:48" outlineLevel="1" x14ac:dyDescent="0.2">
      <c r="A111" s="13" t="s">
        <v>439</v>
      </c>
      <c r="B111" s="13" t="str">
        <f>VLOOKUP(A111,Notes!$A$12:$B$206,2,0)</f>
        <v>Pharmaceutical products</v>
      </c>
      <c r="C111" s="24">
        <f>SUM('SAM and Preps'!FS111:GG111)</f>
        <v>35191.472401180916</v>
      </c>
      <c r="D111" s="24">
        <f>'SAM and Preps'!GH111</f>
        <v>0</v>
      </c>
      <c r="E111" s="24">
        <f>'SAM and Preps'!GM111</f>
        <v>0</v>
      </c>
      <c r="F111" s="24">
        <f>'SAM and Preps'!GO111</f>
        <v>7909.8855975000397</v>
      </c>
      <c r="G111" s="24">
        <v>43019.437556379933</v>
      </c>
      <c r="H111" s="25">
        <f>SUM('SAM and Preps'!DB$175:DB$179)</f>
        <v>0</v>
      </c>
      <c r="I111" s="24">
        <f>IFERROR(VLOOKUP($A111,Employment!$A$5:$F$66,3,0),0)</f>
        <v>0</v>
      </c>
      <c r="J111" s="24">
        <f>IFERROR(VLOOKUP($A111,Employment!$A$5:$F$66,4,0),0)</f>
        <v>0</v>
      </c>
      <c r="K111" s="24">
        <f>IFERROR(VLOOKUP($A111,Employment!$A$5:$F$66,5,0),0)</f>
        <v>0</v>
      </c>
      <c r="L111" s="24">
        <f>IFERROR(VLOOKUP($A111,Employment!$A$5:$F$66,6,0),0)</f>
        <v>0</v>
      </c>
      <c r="M111" s="24">
        <f t="shared" si="42"/>
        <v>0</v>
      </c>
      <c r="N111" s="25">
        <v>72926.366766978666</v>
      </c>
      <c r="O111" s="26">
        <v>0</v>
      </c>
      <c r="P111" s="27">
        <f ca="1"/>
        <v>177.59650055903785</v>
      </c>
      <c r="Q111" s="28">
        <f ca="1"/>
        <v>-1773.9058795633689</v>
      </c>
      <c r="R111" s="28">
        <v>0</v>
      </c>
      <c r="S111" s="28"/>
      <c r="T111" s="35" t="e">
        <f ca="1"/>
        <v>#DIV/0!</v>
      </c>
      <c r="U111" s="30">
        <f ca="1"/>
        <v>-2.4324616160181454</v>
      </c>
      <c r="V111" s="31">
        <v>0</v>
      </c>
      <c r="W111" s="32">
        <f ca="1"/>
        <v>-2.4324616160181454</v>
      </c>
      <c r="X111" s="32"/>
      <c r="Y111" s="28">
        <f t="shared" ca="1" si="41"/>
        <v>-1951.5023801224067</v>
      </c>
      <c r="Z111" s="33"/>
      <c r="AA111" s="36"/>
      <c r="AB111" s="33"/>
      <c r="AC111" s="21"/>
      <c r="AD111" s="6"/>
      <c r="AE111" s="6"/>
      <c r="AH111" s="6"/>
      <c r="AI111" s="6"/>
      <c r="AJ111" s="17"/>
      <c r="AV111" s="21"/>
    </row>
    <row r="112" spans="1:48" outlineLevel="1" x14ac:dyDescent="0.2">
      <c r="A112" s="13" t="s">
        <v>440</v>
      </c>
      <c r="B112" s="13" t="str">
        <f>VLOOKUP(A112,Notes!$A$12:$B$206,2,0)</f>
        <v>Soap, cleaning, perfume</v>
      </c>
      <c r="C112" s="24">
        <f>SUM('SAM and Preps'!FS112:GG112)</f>
        <v>52751.406555837537</v>
      </c>
      <c r="D112" s="24">
        <f>'SAM and Preps'!GH112</f>
        <v>0</v>
      </c>
      <c r="E112" s="24">
        <f>'SAM and Preps'!GM112</f>
        <v>0</v>
      </c>
      <c r="F112" s="24">
        <f>'SAM and Preps'!GO112</f>
        <v>7800.1159843679725</v>
      </c>
      <c r="G112" s="24">
        <v>60581.171235362475</v>
      </c>
      <c r="H112" s="25">
        <f>SUM('SAM and Preps'!DC$175:DC$179)</f>
        <v>0</v>
      </c>
      <c r="I112" s="24">
        <f>IFERROR(VLOOKUP($A112,Employment!$A$5:$F$66,3,0),0)</f>
        <v>0</v>
      </c>
      <c r="J112" s="24">
        <f>IFERROR(VLOOKUP($A112,Employment!$A$5:$F$66,4,0),0)</f>
        <v>0</v>
      </c>
      <c r="K112" s="24">
        <f>IFERROR(VLOOKUP($A112,Employment!$A$5:$F$66,5,0),0)</f>
        <v>0</v>
      </c>
      <c r="L112" s="24">
        <f>IFERROR(VLOOKUP($A112,Employment!$A$5:$F$66,6,0),0)</f>
        <v>0</v>
      </c>
      <c r="M112" s="24">
        <f t="shared" si="42"/>
        <v>0</v>
      </c>
      <c r="N112" s="25">
        <v>66794.935241650674</v>
      </c>
      <c r="O112" s="26">
        <v>0</v>
      </c>
      <c r="P112" s="27">
        <f ca="1"/>
        <v>1077.5471309182824</v>
      </c>
      <c r="Q112" s="28">
        <f ca="1"/>
        <v>36.524820389460317</v>
      </c>
      <c r="R112" s="28">
        <v>0</v>
      </c>
      <c r="S112" s="28"/>
      <c r="T112" s="35" t="e">
        <f ca="1"/>
        <v>#DIV/0!</v>
      </c>
      <c r="U112" s="30">
        <f ca="1"/>
        <v>5.4682020810890589E-2</v>
      </c>
      <c r="V112" s="31">
        <v>0</v>
      </c>
      <c r="W112" s="32">
        <f ca="1"/>
        <v>5.4682020810890589E-2</v>
      </c>
      <c r="X112" s="32"/>
      <c r="Y112" s="28">
        <f t="shared" ca="1" si="41"/>
        <v>-1041.0223105288221</v>
      </c>
      <c r="Z112" s="33"/>
      <c r="AA112" s="36"/>
      <c r="AB112" s="33"/>
      <c r="AC112" s="21"/>
      <c r="AD112" s="6"/>
      <c r="AE112" s="6"/>
      <c r="AH112" s="6"/>
      <c r="AI112" s="6"/>
      <c r="AJ112" s="17"/>
      <c r="AV112" s="21"/>
    </row>
    <row r="113" spans="1:48" outlineLevel="1" x14ac:dyDescent="0.2">
      <c r="A113" s="13" t="s">
        <v>441</v>
      </c>
      <c r="B113" s="13" t="str">
        <f>VLOOKUP(A113,Notes!$A$12:$B$206,2,0)</f>
        <v>Chemical products, n.e.c.</v>
      </c>
      <c r="C113" s="24">
        <f>SUM('SAM and Preps'!FS113:GG113)</f>
        <v>383.30323347214608</v>
      </c>
      <c r="D113" s="24">
        <f>'SAM and Preps'!GH113</f>
        <v>0</v>
      </c>
      <c r="E113" s="24">
        <f>'SAM and Preps'!GM113</f>
        <v>0</v>
      </c>
      <c r="F113" s="24">
        <f>'SAM and Preps'!GO113</f>
        <v>16852.978256044342</v>
      </c>
      <c r="G113" s="24">
        <v>17689.470244429085</v>
      </c>
      <c r="H113" s="25">
        <f>SUM('SAM and Preps'!DD$175:DD$179)</f>
        <v>0</v>
      </c>
      <c r="I113" s="24">
        <f>IFERROR(VLOOKUP($A113,Employment!$A$5:$F$66,3,0),0)</f>
        <v>0</v>
      </c>
      <c r="J113" s="24">
        <f>IFERROR(VLOOKUP($A113,Employment!$A$5:$F$66,4,0),0)</f>
        <v>0</v>
      </c>
      <c r="K113" s="24">
        <f>IFERROR(VLOOKUP($A113,Employment!$A$5:$F$66,5,0),0)</f>
        <v>0</v>
      </c>
      <c r="L113" s="24">
        <f>IFERROR(VLOOKUP($A113,Employment!$A$5:$F$66,6,0),0)</f>
        <v>0</v>
      </c>
      <c r="M113" s="24">
        <f t="shared" si="42"/>
        <v>0</v>
      </c>
      <c r="N113" s="25">
        <v>49003.545617293945</v>
      </c>
      <c r="O113" s="26">
        <v>0</v>
      </c>
      <c r="P113" s="27">
        <f ca="1"/>
        <v>-3418.508555392887</v>
      </c>
      <c r="Q113" s="28">
        <f ca="1"/>
        <v>-9546.5940395515681</v>
      </c>
      <c r="R113" s="28">
        <v>0</v>
      </c>
      <c r="S113" s="28"/>
      <c r="T113" s="35" t="e">
        <f ca="1"/>
        <v>#DIV/0!</v>
      </c>
      <c r="U113" s="30">
        <f ca="1"/>
        <v>-19.481435311045043</v>
      </c>
      <c r="V113" s="31">
        <v>0</v>
      </c>
      <c r="W113" s="32">
        <f ca="1"/>
        <v>-19.481435311045043</v>
      </c>
      <c r="X113" s="32"/>
      <c r="Y113" s="28">
        <f t="shared" ca="1" si="41"/>
        <v>-6128.0854841586806</v>
      </c>
      <c r="Z113" s="33"/>
      <c r="AA113" s="36"/>
      <c r="AB113" s="33"/>
      <c r="AC113" s="21"/>
      <c r="AD113" s="6"/>
      <c r="AE113" s="6"/>
      <c r="AH113" s="6"/>
      <c r="AI113" s="6"/>
      <c r="AJ113" s="17"/>
      <c r="AV113" s="21"/>
    </row>
    <row r="114" spans="1:48" outlineLevel="1" x14ac:dyDescent="0.2">
      <c r="A114" s="13" t="s">
        <v>442</v>
      </c>
      <c r="B114" s="13" t="str">
        <f>VLOOKUP(A114,Notes!$A$12:$B$206,2,0)</f>
        <v>Rubber tyres</v>
      </c>
      <c r="C114" s="24">
        <f>SUM('SAM and Preps'!FS114:GG114)</f>
        <v>9891.2823908249575</v>
      </c>
      <c r="D114" s="24">
        <f>'SAM and Preps'!GH114</f>
        <v>0</v>
      </c>
      <c r="E114" s="24">
        <f>'SAM and Preps'!GM114</f>
        <v>463.28677107133552</v>
      </c>
      <c r="F114" s="24">
        <f>'SAM and Preps'!GO114</f>
        <v>3368.3655268455536</v>
      </c>
      <c r="G114" s="24">
        <v>13653.403707986217</v>
      </c>
      <c r="H114" s="25">
        <f>SUM('SAM and Preps'!DE$175:DE$179)</f>
        <v>0</v>
      </c>
      <c r="I114" s="24">
        <f>IFERROR(VLOOKUP($A114,Employment!$A$5:$F$66,3,0),0)</f>
        <v>0</v>
      </c>
      <c r="J114" s="24">
        <f>IFERROR(VLOOKUP($A114,Employment!$A$5:$F$66,4,0),0)</f>
        <v>0</v>
      </c>
      <c r="K114" s="24">
        <f>IFERROR(VLOOKUP($A114,Employment!$A$5:$F$66,5,0),0)</f>
        <v>0</v>
      </c>
      <c r="L114" s="24">
        <f>IFERROR(VLOOKUP($A114,Employment!$A$5:$F$66,6,0),0)</f>
        <v>0</v>
      </c>
      <c r="M114" s="24">
        <f t="shared" si="42"/>
        <v>0</v>
      </c>
      <c r="N114" s="25">
        <v>30955.849879213376</v>
      </c>
      <c r="O114" s="26">
        <v>0</v>
      </c>
      <c r="P114" s="27">
        <f ca="1"/>
        <v>-5146.1005082781921</v>
      </c>
      <c r="Q114" s="28">
        <f ca="1"/>
        <v>-8848.1712193340172</v>
      </c>
      <c r="R114" s="28">
        <v>0</v>
      </c>
      <c r="S114" s="28"/>
      <c r="T114" s="35" t="e">
        <f ca="1"/>
        <v>#DIV/0!</v>
      </c>
      <c r="U114" s="30">
        <f ca="1"/>
        <v>-28.583195918893178</v>
      </c>
      <c r="V114" s="31">
        <v>0</v>
      </c>
      <c r="W114" s="32">
        <f ca="1"/>
        <v>-28.583195918893178</v>
      </c>
      <c r="X114" s="32"/>
      <c r="Y114" s="28">
        <f t="shared" ca="1" si="41"/>
        <v>-3702.0707110558251</v>
      </c>
      <c r="Z114" s="33"/>
      <c r="AA114" s="36"/>
      <c r="AB114" s="33"/>
      <c r="AC114" s="21"/>
      <c r="AD114" s="6"/>
      <c r="AE114" s="6"/>
      <c r="AH114" s="6"/>
      <c r="AI114" s="6"/>
      <c r="AJ114" s="17"/>
      <c r="AV114" s="21"/>
    </row>
    <row r="115" spans="1:48" outlineLevel="1" x14ac:dyDescent="0.2">
      <c r="A115" s="13" t="s">
        <v>443</v>
      </c>
      <c r="B115" s="13" t="str">
        <f>VLOOKUP(A115,Notes!$A$12:$B$206,2,0)</f>
        <v>Other rubber products</v>
      </c>
      <c r="C115" s="24">
        <f>SUM('SAM and Preps'!FS115:GG115)</f>
        <v>224.79590252359276</v>
      </c>
      <c r="D115" s="24">
        <f>'SAM and Preps'!GH115</f>
        <v>0</v>
      </c>
      <c r="E115" s="24">
        <f>'SAM and Preps'!GM115</f>
        <v>0</v>
      </c>
      <c r="F115" s="24">
        <f>'SAM and Preps'!GO115</f>
        <v>2313.2758646292941</v>
      </c>
      <c r="G115" s="24">
        <v>3216.6951385736916</v>
      </c>
      <c r="H115" s="25">
        <f>SUM('SAM and Preps'!DF$175:DF$179)</f>
        <v>0</v>
      </c>
      <c r="I115" s="24">
        <f>IFERROR(VLOOKUP($A115,Employment!$A$5:$F$66,3,0),0)</f>
        <v>0</v>
      </c>
      <c r="J115" s="24">
        <f>IFERROR(VLOOKUP($A115,Employment!$A$5:$F$66,4,0),0)</f>
        <v>0</v>
      </c>
      <c r="K115" s="24">
        <f>IFERROR(VLOOKUP($A115,Employment!$A$5:$F$66,5,0),0)</f>
        <v>0</v>
      </c>
      <c r="L115" s="24">
        <f>IFERROR(VLOOKUP($A115,Employment!$A$5:$F$66,6,0),0)</f>
        <v>0</v>
      </c>
      <c r="M115" s="24">
        <f t="shared" si="42"/>
        <v>0</v>
      </c>
      <c r="N115" s="25">
        <v>13217.025142979855</v>
      </c>
      <c r="O115" s="26">
        <v>0</v>
      </c>
      <c r="P115" s="27">
        <f ca="1"/>
        <v>-951.77691268233252</v>
      </c>
      <c r="Q115" s="28">
        <f ca="1"/>
        <v>-3496.0712895479919</v>
      </c>
      <c r="R115" s="28">
        <v>0</v>
      </c>
      <c r="S115" s="28"/>
      <c r="T115" s="35" t="e">
        <f ca="1"/>
        <v>#DIV/0!</v>
      </c>
      <c r="U115" s="30">
        <f ca="1"/>
        <v>-26.451272141257213</v>
      </c>
      <c r="V115" s="31">
        <v>0</v>
      </c>
      <c r="W115" s="32">
        <f ca="1"/>
        <v>-26.451272141257213</v>
      </c>
      <c r="X115" s="32"/>
      <c r="Y115" s="28">
        <f t="shared" ca="1" si="41"/>
        <v>-2544.2943768656596</v>
      </c>
      <c r="Z115" s="33"/>
      <c r="AA115" s="36"/>
      <c r="AB115" s="33"/>
      <c r="AC115" s="21"/>
      <c r="AD115" s="6"/>
      <c r="AE115" s="6"/>
      <c r="AH115" s="6"/>
      <c r="AI115" s="6"/>
      <c r="AJ115" s="17"/>
      <c r="AV115" s="21"/>
    </row>
    <row r="116" spans="1:48" outlineLevel="1" x14ac:dyDescent="0.2">
      <c r="A116" s="13" t="s">
        <v>68</v>
      </c>
      <c r="B116" s="13" t="str">
        <f>VLOOKUP(A116,Notes!$A$12:$B$206,2,0)</f>
        <v>Plastic products</v>
      </c>
      <c r="C116" s="24">
        <f>SUM('SAM and Preps'!FS116:GG116)</f>
        <v>6227.8744520285954</v>
      </c>
      <c r="D116" s="24">
        <f>'SAM and Preps'!GH116</f>
        <v>0</v>
      </c>
      <c r="E116" s="24">
        <f>'SAM and Preps'!GM116</f>
        <v>712.75116009078511</v>
      </c>
      <c r="F116" s="24">
        <f>'SAM and Preps'!GO116</f>
        <v>4811.0212216215996</v>
      </c>
      <c r="G116" s="24">
        <v>12149.232857987347</v>
      </c>
      <c r="H116" s="25">
        <f>SUM('SAM and Preps'!DG$175:DG$179)</f>
        <v>0</v>
      </c>
      <c r="I116" s="24">
        <f>IFERROR(VLOOKUP($A116,Employment!$A$5:$F$66,3,0),0)</f>
        <v>0</v>
      </c>
      <c r="J116" s="24">
        <f>IFERROR(VLOOKUP($A116,Employment!$A$5:$F$66,4,0),0)</f>
        <v>0</v>
      </c>
      <c r="K116" s="24">
        <f>IFERROR(VLOOKUP($A116,Employment!$A$5:$F$66,5,0),0)</f>
        <v>0</v>
      </c>
      <c r="L116" s="24">
        <f>IFERROR(VLOOKUP($A116,Employment!$A$5:$F$66,6,0),0)</f>
        <v>0</v>
      </c>
      <c r="M116" s="24">
        <f t="shared" si="42"/>
        <v>0</v>
      </c>
      <c r="N116" s="25">
        <v>87447.264669503682</v>
      </c>
      <c r="O116" s="26">
        <v>0</v>
      </c>
      <c r="P116" s="27">
        <f ca="1"/>
        <v>-1660.9389552559696</v>
      </c>
      <c r="Q116" s="28">
        <f ca="1"/>
        <v>-19757.994688708532</v>
      </c>
      <c r="R116" s="28">
        <v>0</v>
      </c>
      <c r="S116" s="28"/>
      <c r="T116" s="35" t="e">
        <f ca="1"/>
        <v>#DIV/0!</v>
      </c>
      <c r="U116" s="30">
        <f ca="1"/>
        <v>-22.594182634964596</v>
      </c>
      <c r="V116" s="31">
        <v>0</v>
      </c>
      <c r="W116" s="32">
        <f ca="1"/>
        <v>-22.594182634964596</v>
      </c>
      <c r="X116" s="32"/>
      <c r="Y116" s="28">
        <f t="shared" ca="1" si="41"/>
        <v>-18097.055733452562</v>
      </c>
      <c r="Z116" s="33"/>
      <c r="AA116" s="36"/>
      <c r="AB116" s="33"/>
      <c r="AC116" s="21"/>
      <c r="AD116" s="6"/>
      <c r="AE116" s="6"/>
      <c r="AH116" s="6"/>
      <c r="AI116" s="6"/>
      <c r="AJ116" s="17"/>
      <c r="AV116" s="21"/>
    </row>
    <row r="117" spans="1:48" outlineLevel="1" x14ac:dyDescent="0.2">
      <c r="A117" s="13" t="s">
        <v>444</v>
      </c>
      <c r="B117" s="13" t="str">
        <f>VLOOKUP(A117,Notes!$A$12:$B$206,2,0)</f>
        <v>Glass products</v>
      </c>
      <c r="C117" s="24">
        <f>SUM('SAM and Preps'!FS117:GG117)</f>
        <v>5886.9770674921492</v>
      </c>
      <c r="D117" s="24">
        <f>'SAM and Preps'!GH117</f>
        <v>0</v>
      </c>
      <c r="E117" s="24">
        <f>'SAM and Preps'!GM117</f>
        <v>0.12371561787838438</v>
      </c>
      <c r="F117" s="24">
        <f>'SAM and Preps'!GO117</f>
        <v>2112.1725283966603</v>
      </c>
      <c r="G117" s="24">
        <v>7936.9063717775934</v>
      </c>
      <c r="H117" s="25">
        <f>SUM('SAM and Preps'!DH$175:DH$179)</f>
        <v>0</v>
      </c>
      <c r="I117" s="24">
        <f>IFERROR(VLOOKUP($A117,Employment!$A$5:$F$66,3,0),0)</f>
        <v>0</v>
      </c>
      <c r="J117" s="24">
        <f>IFERROR(VLOOKUP($A117,Employment!$A$5:$F$66,4,0),0)</f>
        <v>0</v>
      </c>
      <c r="K117" s="24">
        <f>IFERROR(VLOOKUP($A117,Employment!$A$5:$F$66,5,0),0)</f>
        <v>0</v>
      </c>
      <c r="L117" s="24">
        <f>IFERROR(VLOOKUP($A117,Employment!$A$5:$F$66,6,0),0)</f>
        <v>0</v>
      </c>
      <c r="M117" s="24">
        <f t="shared" si="42"/>
        <v>0</v>
      </c>
      <c r="N117" s="25">
        <v>22664.796909738627</v>
      </c>
      <c r="O117" s="26">
        <v>0</v>
      </c>
      <c r="P117" s="27">
        <f ca="1"/>
        <v>-863.99799331705367</v>
      </c>
      <c r="Q117" s="28">
        <f ca="1"/>
        <v>-4329.6715821374664</v>
      </c>
      <c r="R117" s="28">
        <v>0</v>
      </c>
      <c r="S117" s="28"/>
      <c r="T117" s="35" t="e">
        <f ca="1"/>
        <v>#DIV/0!</v>
      </c>
      <c r="U117" s="30">
        <f ca="1"/>
        <v>-19.103068072395079</v>
      </c>
      <c r="V117" s="31">
        <v>0</v>
      </c>
      <c r="W117" s="32">
        <f ca="1"/>
        <v>-19.103068072395079</v>
      </c>
      <c r="X117" s="32"/>
      <c r="Y117" s="28">
        <f t="shared" ca="1" si="41"/>
        <v>-3465.673588820413</v>
      </c>
      <c r="Z117" s="33"/>
      <c r="AA117" s="36"/>
      <c r="AB117" s="33"/>
      <c r="AC117" s="21"/>
      <c r="AD117" s="6"/>
      <c r="AE117" s="6"/>
      <c r="AH117" s="6"/>
      <c r="AI117" s="6"/>
      <c r="AJ117" s="17"/>
      <c r="AV117" s="21"/>
    </row>
    <row r="118" spans="1:48" outlineLevel="1" x14ac:dyDescent="0.2">
      <c r="A118" s="13" t="s">
        <v>445</v>
      </c>
      <c r="B118" s="13" t="str">
        <f>VLOOKUP(A118,Notes!$A$12:$B$206,2,0)</f>
        <v>Non-structural ceramic</v>
      </c>
      <c r="C118" s="24">
        <f>SUM('SAM and Preps'!FS118:GG118)</f>
        <v>2630.5538947751147</v>
      </c>
      <c r="D118" s="24">
        <f>'SAM and Preps'!GH118</f>
        <v>0</v>
      </c>
      <c r="E118" s="24">
        <f>'SAM and Preps'!GM118</f>
        <v>19.364326792168381</v>
      </c>
      <c r="F118" s="24">
        <f>'SAM and Preps'!GO118</f>
        <v>383.17140904717775</v>
      </c>
      <c r="G118" s="24">
        <v>3210.1135373224829</v>
      </c>
      <c r="H118" s="25">
        <f>SUM('SAM and Preps'!DI$175:DI$179)</f>
        <v>0</v>
      </c>
      <c r="I118" s="24">
        <f>IFERROR(VLOOKUP($A118,Employment!$A$5:$F$66,3,0),0)</f>
        <v>0</v>
      </c>
      <c r="J118" s="24">
        <f>IFERROR(VLOOKUP($A118,Employment!$A$5:$F$66,4,0),0)</f>
        <v>0</v>
      </c>
      <c r="K118" s="24">
        <f>IFERROR(VLOOKUP($A118,Employment!$A$5:$F$66,5,0),0)</f>
        <v>0</v>
      </c>
      <c r="L118" s="24">
        <f>IFERROR(VLOOKUP($A118,Employment!$A$5:$F$66,6,0),0)</f>
        <v>0</v>
      </c>
      <c r="M118" s="24">
        <f t="shared" si="42"/>
        <v>0</v>
      </c>
      <c r="N118" s="25">
        <v>8266.0090429103147</v>
      </c>
      <c r="O118" s="26">
        <v>0</v>
      </c>
      <c r="P118" s="27">
        <f ca="1"/>
        <v>-1137.4086114804227</v>
      </c>
      <c r="Q118" s="28">
        <f ca="1"/>
        <v>-2350.2837306552092</v>
      </c>
      <c r="R118" s="28">
        <v>0</v>
      </c>
      <c r="S118" s="28"/>
      <c r="T118" s="35" t="e">
        <f ca="1"/>
        <v>#DIV/0!</v>
      </c>
      <c r="U118" s="30">
        <f ca="1"/>
        <v>-28.433113470533005</v>
      </c>
      <c r="V118" s="31">
        <v>0</v>
      </c>
      <c r="W118" s="32">
        <f ca="1"/>
        <v>-28.433113470533005</v>
      </c>
      <c r="X118" s="32"/>
      <c r="Y118" s="28">
        <f t="shared" ca="1" si="41"/>
        <v>-1212.8751191747865</v>
      </c>
      <c r="Z118" s="33"/>
      <c r="AA118" s="36"/>
      <c r="AB118" s="33"/>
      <c r="AC118" s="21"/>
      <c r="AD118" s="6"/>
      <c r="AE118" s="6"/>
      <c r="AH118" s="6"/>
      <c r="AI118" s="6"/>
      <c r="AJ118" s="17"/>
      <c r="AV118" s="21"/>
    </row>
    <row r="119" spans="1:48" outlineLevel="1" x14ac:dyDescent="0.2">
      <c r="A119" s="13" t="s">
        <v>446</v>
      </c>
      <c r="B119" s="13" t="str">
        <f>VLOOKUP(A119,Notes!$A$12:$B$206,2,0)</f>
        <v>Structure non-refractory clay</v>
      </c>
      <c r="C119" s="24">
        <f>SUM('SAM and Preps'!FS119:GG119)</f>
        <v>815.85172333020785</v>
      </c>
      <c r="D119" s="24">
        <f>'SAM and Preps'!GH119</f>
        <v>0</v>
      </c>
      <c r="E119" s="24">
        <f>'SAM and Preps'!GM119</f>
        <v>0</v>
      </c>
      <c r="F119" s="24">
        <f>'SAM and Preps'!GO119</f>
        <v>2124.7204777191569</v>
      </c>
      <c r="G119" s="24">
        <v>2877.3197993248996</v>
      </c>
      <c r="H119" s="25">
        <f>SUM('SAM and Preps'!DJ$175:DJ$179)</f>
        <v>0</v>
      </c>
      <c r="I119" s="24">
        <f>IFERROR(VLOOKUP($A119,Employment!$A$5:$F$66,3,0),0)</f>
        <v>0</v>
      </c>
      <c r="J119" s="24">
        <f>IFERROR(VLOOKUP($A119,Employment!$A$5:$F$66,4,0),0)</f>
        <v>0</v>
      </c>
      <c r="K119" s="24">
        <f>IFERROR(VLOOKUP($A119,Employment!$A$5:$F$66,5,0),0)</f>
        <v>0</v>
      </c>
      <c r="L119" s="24">
        <f>IFERROR(VLOOKUP($A119,Employment!$A$5:$F$66,6,0),0)</f>
        <v>0</v>
      </c>
      <c r="M119" s="24">
        <f t="shared" si="42"/>
        <v>0</v>
      </c>
      <c r="N119" s="25">
        <v>23792.18277746598</v>
      </c>
      <c r="O119" s="26">
        <v>0</v>
      </c>
      <c r="P119" s="27">
        <f ca="1"/>
        <v>-1102.714575393512</v>
      </c>
      <c r="Q119" s="28">
        <f ca="1"/>
        <v>-8169.05784581014</v>
      </c>
      <c r="R119" s="28">
        <v>0</v>
      </c>
      <c r="S119" s="28"/>
      <c r="T119" s="35" t="e">
        <f ca="1"/>
        <v>#DIV/0!</v>
      </c>
      <c r="U119" s="30">
        <f ca="1"/>
        <v>-34.335049970897188</v>
      </c>
      <c r="V119" s="31">
        <v>0</v>
      </c>
      <c r="W119" s="32">
        <f ca="1"/>
        <v>-34.335049970897188</v>
      </c>
      <c r="X119" s="32"/>
      <c r="Y119" s="28">
        <f t="shared" ca="1" si="41"/>
        <v>-7066.343270416628</v>
      </c>
      <c r="Z119" s="33"/>
      <c r="AA119" s="36"/>
      <c r="AB119" s="33"/>
      <c r="AC119" s="21"/>
      <c r="AD119" s="6"/>
      <c r="AE119" s="6"/>
      <c r="AH119" s="6"/>
      <c r="AI119" s="6"/>
      <c r="AJ119" s="17"/>
      <c r="AV119" s="21"/>
    </row>
    <row r="120" spans="1:48" outlineLevel="1" x14ac:dyDescent="0.2">
      <c r="A120" s="13" t="s">
        <v>447</v>
      </c>
      <c r="B120" s="13" t="str">
        <f>VLOOKUP(A120,Notes!$A$12:$B$206,2,0)</f>
        <v>Plaster, cement</v>
      </c>
      <c r="C120" s="24">
        <f>SUM('SAM and Preps'!FS120:GG120)</f>
        <v>610.43422081059873</v>
      </c>
      <c r="D120" s="24">
        <f>'SAM and Preps'!GH120</f>
        <v>0</v>
      </c>
      <c r="E120" s="24">
        <f>'SAM and Preps'!GM120</f>
        <v>0</v>
      </c>
      <c r="F120" s="24">
        <f>'SAM and Preps'!GO120</f>
        <v>625.99310627073646</v>
      </c>
      <c r="G120" s="24">
        <v>1209.2455530458024</v>
      </c>
      <c r="H120" s="25">
        <f>SUM('SAM and Preps'!DK$175:DK$179)</f>
        <v>0</v>
      </c>
      <c r="I120" s="24">
        <f>IFERROR(VLOOKUP($A120,Employment!$A$5:$F$66,3,0),0)</f>
        <v>0</v>
      </c>
      <c r="J120" s="24">
        <f>IFERROR(VLOOKUP($A120,Employment!$A$5:$F$66,4,0),0)</f>
        <v>0</v>
      </c>
      <c r="K120" s="24">
        <f>IFERROR(VLOOKUP($A120,Employment!$A$5:$F$66,5,0),0)</f>
        <v>0</v>
      </c>
      <c r="L120" s="24">
        <f>IFERROR(VLOOKUP($A120,Employment!$A$5:$F$66,6,0),0)</f>
        <v>0</v>
      </c>
      <c r="M120" s="24">
        <f t="shared" si="42"/>
        <v>0</v>
      </c>
      <c r="N120" s="25">
        <v>18417.012453668827</v>
      </c>
      <c r="O120" s="26">
        <v>0</v>
      </c>
      <c r="P120" s="27">
        <f ca="1"/>
        <v>-463.66024765550071</v>
      </c>
      <c r="Q120" s="28">
        <f ca="1"/>
        <v>-5283.6844673438645</v>
      </c>
      <c r="R120" s="28">
        <v>0</v>
      </c>
      <c r="S120" s="28"/>
      <c r="T120" s="35" t="e">
        <f ca="1"/>
        <v>#DIV/0!</v>
      </c>
      <c r="U120" s="30">
        <f ca="1"/>
        <v>-28.689150754694253</v>
      </c>
      <c r="V120" s="31">
        <v>0</v>
      </c>
      <c r="W120" s="32">
        <f ca="1"/>
        <v>-28.689150754694253</v>
      </c>
      <c r="X120" s="32"/>
      <c r="Y120" s="28">
        <f t="shared" ca="1" si="41"/>
        <v>-4820.0242196883637</v>
      </c>
      <c r="Z120" s="33"/>
      <c r="AA120" s="36"/>
      <c r="AB120" s="33"/>
      <c r="AC120" s="21"/>
      <c r="AD120" s="6"/>
      <c r="AE120" s="6"/>
      <c r="AH120" s="6"/>
      <c r="AI120" s="6"/>
      <c r="AJ120" s="17"/>
      <c r="AV120" s="21"/>
    </row>
    <row r="121" spans="1:48" outlineLevel="1" x14ac:dyDescent="0.2">
      <c r="A121" s="13" t="s">
        <v>448</v>
      </c>
      <c r="B121" s="13" t="str">
        <f>VLOOKUP(A121,Notes!$A$12:$B$206,2,0)</f>
        <v>Articles of concrete</v>
      </c>
      <c r="C121" s="24">
        <f>SUM('SAM and Preps'!FS121:GG121)</f>
        <v>0</v>
      </c>
      <c r="D121" s="24">
        <f>'SAM and Preps'!GH121</f>
        <v>0</v>
      </c>
      <c r="E121" s="24">
        <f>'SAM and Preps'!GM121</f>
        <v>0</v>
      </c>
      <c r="F121" s="24">
        <f>'SAM and Preps'!GO121</f>
        <v>1889.5518825568595</v>
      </c>
      <c r="G121" s="24">
        <v>2034.1797254158971</v>
      </c>
      <c r="H121" s="25">
        <f>SUM('SAM and Preps'!DL$175:DL$179)</f>
        <v>0</v>
      </c>
      <c r="I121" s="24">
        <f>IFERROR(VLOOKUP($A121,Employment!$A$5:$F$66,3,0),0)</f>
        <v>0</v>
      </c>
      <c r="J121" s="24">
        <f>IFERROR(VLOOKUP($A121,Employment!$A$5:$F$66,4,0),0)</f>
        <v>0</v>
      </c>
      <c r="K121" s="24">
        <f>IFERROR(VLOOKUP($A121,Employment!$A$5:$F$66,5,0),0)</f>
        <v>0</v>
      </c>
      <c r="L121" s="24">
        <f>IFERROR(VLOOKUP($A121,Employment!$A$5:$F$66,6,0),0)</f>
        <v>0</v>
      </c>
      <c r="M121" s="24">
        <f t="shared" si="42"/>
        <v>0</v>
      </c>
      <c r="N121" s="25">
        <v>30187.653877255405</v>
      </c>
      <c r="O121" s="26">
        <v>0</v>
      </c>
      <c r="P121" s="27">
        <f ca="1"/>
        <v>-708.58195595882228</v>
      </c>
      <c r="Q121" s="28">
        <f ca="1"/>
        <v>-10006.473864357125</v>
      </c>
      <c r="R121" s="28">
        <v>0</v>
      </c>
      <c r="S121" s="28"/>
      <c r="T121" s="35" t="e">
        <f ca="1"/>
        <v>#DIV/0!</v>
      </c>
      <c r="U121" s="30">
        <f ca="1"/>
        <v>-33.147570543388291</v>
      </c>
      <c r="V121" s="31">
        <v>0</v>
      </c>
      <c r="W121" s="32">
        <f ca="1"/>
        <v>-33.147570543388291</v>
      </c>
      <c r="X121" s="32"/>
      <c r="Y121" s="28">
        <f t="shared" ca="1" si="41"/>
        <v>-9297.8919083983037</v>
      </c>
      <c r="Z121" s="33"/>
      <c r="AA121" s="36"/>
      <c r="AB121" s="33"/>
      <c r="AC121" s="21"/>
      <c r="AD121" s="6"/>
      <c r="AE121" s="6"/>
      <c r="AH121" s="6"/>
      <c r="AI121" s="6"/>
      <c r="AJ121" s="17"/>
      <c r="AV121" s="21"/>
    </row>
    <row r="122" spans="1:48" outlineLevel="1" x14ac:dyDescent="0.2">
      <c r="A122" s="13" t="s">
        <v>449</v>
      </c>
      <c r="B122" s="13" t="str">
        <f>VLOOKUP(A122,Notes!$A$12:$B$206,2,0)</f>
        <v>Non-metallic products n.e.c.</v>
      </c>
      <c r="C122" s="24">
        <f>SUM('SAM and Preps'!FS122:GG122)</f>
        <v>0</v>
      </c>
      <c r="D122" s="24">
        <f>'SAM and Preps'!GH122</f>
        <v>0</v>
      </c>
      <c r="E122" s="24">
        <f>'SAM and Preps'!GM122</f>
        <v>0</v>
      </c>
      <c r="F122" s="24">
        <f>'SAM and Preps'!GO122</f>
        <v>3016.3305260266188</v>
      </c>
      <c r="G122" s="24">
        <v>3188.3917943392771</v>
      </c>
      <c r="H122" s="25">
        <f>SUM('SAM and Preps'!DM$175:DM$179)</f>
        <v>0</v>
      </c>
      <c r="I122" s="24">
        <f>IFERROR(VLOOKUP($A122,Employment!$A$5:$F$66,3,0),0)</f>
        <v>0</v>
      </c>
      <c r="J122" s="24">
        <f>IFERROR(VLOOKUP($A122,Employment!$A$5:$F$66,4,0),0)</f>
        <v>0</v>
      </c>
      <c r="K122" s="24">
        <f>IFERROR(VLOOKUP($A122,Employment!$A$5:$F$66,5,0),0)</f>
        <v>0</v>
      </c>
      <c r="L122" s="24">
        <f>IFERROR(VLOOKUP($A122,Employment!$A$5:$F$66,6,0),0)</f>
        <v>0</v>
      </c>
      <c r="M122" s="24">
        <f t="shared" si="42"/>
        <v>0</v>
      </c>
      <c r="N122" s="25">
        <v>15993.323203889777</v>
      </c>
      <c r="O122" s="26">
        <v>0</v>
      </c>
      <c r="P122" s="27">
        <f ca="1"/>
        <v>-1131.1239472599821</v>
      </c>
      <c r="Q122" s="28">
        <f ca="1"/>
        <v>-4949.933721000215</v>
      </c>
      <c r="R122" s="28">
        <v>0</v>
      </c>
      <c r="S122" s="28"/>
      <c r="T122" s="35" t="e">
        <f ca="1"/>
        <v>#DIV/0!</v>
      </c>
      <c r="U122" s="30">
        <f ca="1"/>
        <v>-30.950001184221232</v>
      </c>
      <c r="V122" s="31">
        <v>0</v>
      </c>
      <c r="W122" s="32">
        <f ca="1"/>
        <v>-30.950001184221232</v>
      </c>
      <c r="X122" s="32"/>
      <c r="Y122" s="28">
        <f t="shared" ca="1" si="41"/>
        <v>-3818.8097737402331</v>
      </c>
      <c r="Z122" s="33"/>
      <c r="AA122" s="36"/>
      <c r="AB122" s="33"/>
      <c r="AC122" s="21"/>
      <c r="AD122" s="6"/>
      <c r="AE122" s="6"/>
      <c r="AH122" s="6"/>
      <c r="AI122" s="6"/>
      <c r="AJ122" s="17"/>
      <c r="AV122" s="21"/>
    </row>
    <row r="123" spans="1:48" outlineLevel="1" x14ac:dyDescent="0.2">
      <c r="A123" s="13" t="s">
        <v>72</v>
      </c>
      <c r="B123" s="13" t="str">
        <f>VLOOKUP(A123,Notes!$A$12:$B$206,2,0)</f>
        <v>Furniture</v>
      </c>
      <c r="C123" s="24">
        <f>SUM('SAM and Preps'!FS123:GG123)</f>
        <v>17553.850767118172</v>
      </c>
      <c r="D123" s="24">
        <f>'SAM and Preps'!GH123</f>
        <v>0</v>
      </c>
      <c r="E123" s="24">
        <f>'SAM and Preps'!GM123</f>
        <v>9000.0679871745724</v>
      </c>
      <c r="F123" s="24">
        <f>'SAM and Preps'!GO123</f>
        <v>5985.6763321654862</v>
      </c>
      <c r="G123" s="24">
        <v>32792.585105781509</v>
      </c>
      <c r="H123" s="25">
        <f>SUM('SAM and Preps'!DN$175:DN$179)</f>
        <v>0</v>
      </c>
      <c r="I123" s="24">
        <f>IFERROR(VLOOKUP($A123,Employment!$A$5:$F$66,3,0),0)</f>
        <v>0</v>
      </c>
      <c r="J123" s="24">
        <f>IFERROR(VLOOKUP($A123,Employment!$A$5:$F$66,4,0),0)</f>
        <v>0</v>
      </c>
      <c r="K123" s="24">
        <f>IFERROR(VLOOKUP($A123,Employment!$A$5:$F$66,5,0),0)</f>
        <v>0</v>
      </c>
      <c r="L123" s="24">
        <f>IFERROR(VLOOKUP($A123,Employment!$A$5:$F$66,6,0),0)</f>
        <v>0</v>
      </c>
      <c r="M123" s="24">
        <f t="shared" si="42"/>
        <v>0</v>
      </c>
      <c r="N123" s="25">
        <v>40435.996196369502</v>
      </c>
      <c r="O123" s="26">
        <v>0</v>
      </c>
      <c r="P123" s="27">
        <f ca="1"/>
        <v>-12202.348157421837</v>
      </c>
      <c r="Q123" s="28">
        <f ca="1"/>
        <v>-13607.866821487791</v>
      </c>
      <c r="R123" s="28">
        <v>0</v>
      </c>
      <c r="S123" s="28"/>
      <c r="T123" s="35" t="e">
        <f ca="1"/>
        <v>#DIV/0!</v>
      </c>
      <c r="U123" s="30">
        <f ca="1"/>
        <v>-33.652854143629476</v>
      </c>
      <c r="V123" s="31">
        <v>0</v>
      </c>
      <c r="W123" s="32">
        <f ca="1"/>
        <v>-33.652854143629476</v>
      </c>
      <c r="X123" s="32"/>
      <c r="Y123" s="28">
        <f t="shared" ca="1" si="41"/>
        <v>-1405.518664065954</v>
      </c>
      <c r="Z123" s="33"/>
      <c r="AA123" s="36"/>
      <c r="AB123" s="33"/>
      <c r="AC123" s="21"/>
      <c r="AD123" s="6"/>
      <c r="AE123" s="6"/>
      <c r="AH123" s="6"/>
      <c r="AI123" s="6"/>
      <c r="AJ123" s="17"/>
      <c r="AV123" s="21"/>
    </row>
    <row r="124" spans="1:48" outlineLevel="1" x14ac:dyDescent="0.2">
      <c r="A124" s="13" t="s">
        <v>450</v>
      </c>
      <c r="B124" s="13" t="str">
        <f>VLOOKUP(A124,Notes!$A$12:$B$206,2,0)</f>
        <v>Jewellery</v>
      </c>
      <c r="C124" s="24">
        <f>SUM('SAM and Preps'!FS124:GG124)</f>
        <v>5719.0421563099062</v>
      </c>
      <c r="D124" s="24">
        <f>'SAM and Preps'!GH124</f>
        <v>0</v>
      </c>
      <c r="E124" s="24">
        <f>'SAM and Preps'!GM124</f>
        <v>0</v>
      </c>
      <c r="F124" s="24">
        <f>'SAM and Preps'!GO124</f>
        <v>8163.3739676706236</v>
      </c>
      <c r="G124" s="24">
        <v>13886.263600754388</v>
      </c>
      <c r="H124" s="25">
        <f>SUM('SAM and Preps'!DO$175:DO$179)</f>
        <v>0</v>
      </c>
      <c r="I124" s="24">
        <f>IFERROR(VLOOKUP($A124,Employment!$A$5:$F$66,3,0),0)</f>
        <v>0</v>
      </c>
      <c r="J124" s="24">
        <f>IFERROR(VLOOKUP($A124,Employment!$A$5:$F$66,4,0),0)</f>
        <v>0</v>
      </c>
      <c r="K124" s="24">
        <f>IFERROR(VLOOKUP($A124,Employment!$A$5:$F$66,5,0),0)</f>
        <v>0</v>
      </c>
      <c r="L124" s="24">
        <f>IFERROR(VLOOKUP($A124,Employment!$A$5:$F$66,6,0),0)</f>
        <v>0</v>
      </c>
      <c r="M124" s="24">
        <f t="shared" si="42"/>
        <v>0</v>
      </c>
      <c r="N124" s="25">
        <v>20283.649769994921</v>
      </c>
      <c r="O124" s="26">
        <v>0</v>
      </c>
      <c r="P124" s="27">
        <f ca="1"/>
        <v>-5205.9060464926988</v>
      </c>
      <c r="Q124" s="28">
        <f ca="1"/>
        <v>-5939.7880985049396</v>
      </c>
      <c r="R124" s="28">
        <v>0</v>
      </c>
      <c r="S124" s="28"/>
      <c r="T124" s="35" t="e">
        <f ca="1"/>
        <v>#DIV/0!</v>
      </c>
      <c r="U124" s="30">
        <f ca="1"/>
        <v>-29.283625806296037</v>
      </c>
      <c r="V124" s="31">
        <v>0</v>
      </c>
      <c r="W124" s="32">
        <f ca="1"/>
        <v>-29.283625806296037</v>
      </c>
      <c r="X124" s="32"/>
      <c r="Y124" s="28">
        <f t="shared" ca="1" si="41"/>
        <v>-733.88205201224082</v>
      </c>
      <c r="Z124" s="33"/>
      <c r="AA124" s="36"/>
      <c r="AB124" s="33"/>
      <c r="AC124" s="21"/>
      <c r="AD124" s="6"/>
      <c r="AE124" s="6"/>
      <c r="AH124" s="6"/>
      <c r="AI124" s="6"/>
      <c r="AJ124" s="17"/>
      <c r="AV124" s="21"/>
    </row>
    <row r="125" spans="1:48" outlineLevel="1" x14ac:dyDescent="0.2">
      <c r="A125" s="13" t="s">
        <v>73</v>
      </c>
      <c r="B125" s="13" t="str">
        <f>VLOOKUP(A125,Notes!$A$12:$B$206,2,0)</f>
        <v>Manufactured products n.e.c.</v>
      </c>
      <c r="C125" s="24">
        <f>SUM('SAM and Preps'!FS125:GG125)</f>
        <v>12002.119578337752</v>
      </c>
      <c r="D125" s="24">
        <f>'SAM and Preps'!GH125</f>
        <v>0</v>
      </c>
      <c r="E125" s="24">
        <f>'SAM and Preps'!GM125</f>
        <v>1508.6397911123329</v>
      </c>
      <c r="F125" s="24">
        <f>'SAM and Preps'!GO125</f>
        <v>4507.7562150015538</v>
      </c>
      <c r="G125" s="24">
        <v>18855.651995696251</v>
      </c>
      <c r="H125" s="25">
        <f>SUM('SAM and Preps'!DP$175:DP$179)</f>
        <v>0</v>
      </c>
      <c r="I125" s="24">
        <f>IFERROR(VLOOKUP($A125,Employment!$A$5:$F$66,3,0),0)</f>
        <v>0</v>
      </c>
      <c r="J125" s="24">
        <f>IFERROR(VLOOKUP($A125,Employment!$A$5:$F$66,4,0),0)</f>
        <v>0</v>
      </c>
      <c r="K125" s="24">
        <f>IFERROR(VLOOKUP($A125,Employment!$A$5:$F$66,5,0),0)</f>
        <v>0</v>
      </c>
      <c r="L125" s="24">
        <f>IFERROR(VLOOKUP($A125,Employment!$A$5:$F$66,6,0),0)</f>
        <v>0</v>
      </c>
      <c r="M125" s="24">
        <f t="shared" si="42"/>
        <v>0</v>
      </c>
      <c r="N125" s="25">
        <v>24446.684629615116</v>
      </c>
      <c r="O125" s="26">
        <v>0</v>
      </c>
      <c r="P125" s="27">
        <f ca="1"/>
        <v>-6756.9433441693645</v>
      </c>
      <c r="Q125" s="28">
        <f ca="1"/>
        <v>-7680.1177306537929</v>
      </c>
      <c r="R125" s="28">
        <v>0</v>
      </c>
      <c r="S125" s="28"/>
      <c r="T125" s="35" t="e">
        <f ca="1"/>
        <v>#DIV/0!</v>
      </c>
      <c r="U125" s="30">
        <f ca="1"/>
        <v>-31.415784377362861</v>
      </c>
      <c r="V125" s="31">
        <v>0</v>
      </c>
      <c r="W125" s="32">
        <f ca="1"/>
        <v>-31.415784377362861</v>
      </c>
      <c r="X125" s="32"/>
      <c r="Y125" s="28">
        <f t="shared" ca="1" si="41"/>
        <v>-923.1743864844284</v>
      </c>
      <c r="Z125" s="33"/>
      <c r="AA125" s="36"/>
      <c r="AB125" s="33"/>
      <c r="AC125" s="21"/>
      <c r="AD125" s="6"/>
      <c r="AE125" s="6"/>
      <c r="AH125" s="6"/>
      <c r="AI125" s="6"/>
      <c r="AJ125" s="17"/>
      <c r="AV125" s="21"/>
    </row>
    <row r="126" spans="1:48" outlineLevel="1" x14ac:dyDescent="0.2">
      <c r="A126" s="13" t="s">
        <v>451</v>
      </c>
      <c r="B126" s="13" t="str">
        <f>VLOOKUP(A126,Notes!$A$12:$B$206,2,0)</f>
        <v>Wastes, scraps</v>
      </c>
      <c r="C126" s="24">
        <f>SUM('SAM and Preps'!FS126:GG126)</f>
        <v>160.09341831515374</v>
      </c>
      <c r="D126" s="24">
        <f>'SAM and Preps'!GH126</f>
        <v>0</v>
      </c>
      <c r="E126" s="24">
        <f>'SAM and Preps'!GM126</f>
        <v>0</v>
      </c>
      <c r="F126" s="24">
        <f>'SAM and Preps'!GO126</f>
        <v>7612.6317653539836</v>
      </c>
      <c r="G126" s="24">
        <v>7666.9617032552978</v>
      </c>
      <c r="H126" s="25">
        <f>SUM('SAM and Preps'!DQ$175:DQ$179)</f>
        <v>0</v>
      </c>
      <c r="I126" s="24">
        <f>IFERROR(VLOOKUP($A126,Employment!$A$5:$F$66,3,0),0)</f>
        <v>0</v>
      </c>
      <c r="J126" s="24">
        <f>IFERROR(VLOOKUP($A126,Employment!$A$5:$F$66,4,0),0)</f>
        <v>0</v>
      </c>
      <c r="K126" s="24">
        <f>IFERROR(VLOOKUP($A126,Employment!$A$5:$F$66,5,0),0)</f>
        <v>0</v>
      </c>
      <c r="L126" s="24">
        <f>IFERROR(VLOOKUP($A126,Employment!$A$5:$F$66,6,0),0)</f>
        <v>0</v>
      </c>
      <c r="M126" s="24">
        <f t="shared" si="42"/>
        <v>0</v>
      </c>
      <c r="N126" s="25">
        <v>28900.97379323568</v>
      </c>
      <c r="O126" s="26">
        <v>0</v>
      </c>
      <c r="P126" s="27">
        <f ca="1"/>
        <v>-2914.7719438759264</v>
      </c>
      <c r="Q126" s="28">
        <f ca="1"/>
        <v>-9314.0822664264088</v>
      </c>
      <c r="R126" s="28">
        <v>0</v>
      </c>
      <c r="S126" s="28"/>
      <c r="T126" s="35" t="e">
        <f ca="1"/>
        <v>#DIV/0!</v>
      </c>
      <c r="U126" s="30">
        <f ca="1"/>
        <v>-32.227572444657163</v>
      </c>
      <c r="V126" s="31">
        <v>0</v>
      </c>
      <c r="W126" s="32">
        <f ca="1"/>
        <v>-32.227572444657163</v>
      </c>
      <c r="X126" s="32"/>
      <c r="Y126" s="28">
        <f t="shared" ca="1" si="41"/>
        <v>-6399.3103225504819</v>
      </c>
      <c r="Z126" s="33"/>
      <c r="AA126" s="36"/>
      <c r="AB126" s="33"/>
      <c r="AC126" s="21"/>
      <c r="AD126" s="6"/>
      <c r="AE126" s="6"/>
      <c r="AH126" s="6"/>
      <c r="AI126" s="6"/>
      <c r="AJ126" s="17"/>
      <c r="AV126" s="21"/>
    </row>
    <row r="127" spans="1:48" outlineLevel="1" x14ac:dyDescent="0.2">
      <c r="A127" s="13" t="s">
        <v>452</v>
      </c>
      <c r="B127" s="13" t="str">
        <f>VLOOKUP(A127,Notes!$A$12:$B$206,2,0)</f>
        <v>Iron, steel products</v>
      </c>
      <c r="C127" s="24">
        <f>SUM('SAM and Preps'!FS127:GG127)</f>
        <v>0</v>
      </c>
      <c r="D127" s="24">
        <f>'SAM and Preps'!GH127</f>
        <v>0</v>
      </c>
      <c r="E127" s="24">
        <f>'SAM and Preps'!GM127</f>
        <v>0</v>
      </c>
      <c r="F127" s="24">
        <f>'SAM and Preps'!GO127</f>
        <v>104266.22068489504</v>
      </c>
      <c r="G127" s="24">
        <v>105554.29194795225</v>
      </c>
      <c r="H127" s="25">
        <f>SUM('SAM and Preps'!DR$175:DR$179)</f>
        <v>0</v>
      </c>
      <c r="I127" s="24">
        <f>IFERROR(VLOOKUP($A127,Employment!$A$5:$F$66,3,0),0)</f>
        <v>0</v>
      </c>
      <c r="J127" s="24">
        <f>IFERROR(VLOOKUP($A127,Employment!$A$5:$F$66,4,0),0)</f>
        <v>0</v>
      </c>
      <c r="K127" s="24">
        <f>IFERROR(VLOOKUP($A127,Employment!$A$5:$F$66,5,0),0)</f>
        <v>0</v>
      </c>
      <c r="L127" s="24">
        <f>IFERROR(VLOOKUP($A127,Employment!$A$5:$F$66,6,0),0)</f>
        <v>0</v>
      </c>
      <c r="M127" s="24">
        <f t="shared" si="42"/>
        <v>0</v>
      </c>
      <c r="N127" s="25">
        <v>227432.6959549243</v>
      </c>
      <c r="O127" s="26">
        <v>0</v>
      </c>
      <c r="P127" s="27">
        <f ca="1"/>
        <v>-39099.83275683564</v>
      </c>
      <c r="Q127" s="28">
        <f ca="1"/>
        <v>-77172.611929950755</v>
      </c>
      <c r="R127" s="28">
        <v>0</v>
      </c>
      <c r="S127" s="28"/>
      <c r="T127" s="35" t="e">
        <f ca="1"/>
        <v>#DIV/0!</v>
      </c>
      <c r="U127" s="30">
        <f ca="1"/>
        <v>-33.93206575067196</v>
      </c>
      <c r="V127" s="31">
        <v>0</v>
      </c>
      <c r="W127" s="32">
        <f ca="1"/>
        <v>-33.93206575067196</v>
      </c>
      <c r="X127" s="32"/>
      <c r="Y127" s="28">
        <f t="shared" ca="1" si="41"/>
        <v>-38072.779173115116</v>
      </c>
      <c r="Z127" s="33"/>
      <c r="AA127" s="36"/>
      <c r="AB127" s="33"/>
      <c r="AC127" s="21"/>
      <c r="AD127" s="6"/>
      <c r="AE127" s="6"/>
      <c r="AH127" s="6"/>
      <c r="AI127" s="6"/>
      <c r="AJ127" s="17"/>
      <c r="AV127" s="21"/>
    </row>
    <row r="128" spans="1:48" outlineLevel="1" x14ac:dyDescent="0.2">
      <c r="A128" s="13" t="s">
        <v>69</v>
      </c>
      <c r="B128" s="13" t="str">
        <f>VLOOKUP(A128,Notes!$A$12:$B$206,2,0)</f>
        <v>Non-ferrous metals</v>
      </c>
      <c r="C128" s="24">
        <f>SUM('SAM and Preps'!FS128:GG128)</f>
        <v>0</v>
      </c>
      <c r="D128" s="24">
        <f>'SAM and Preps'!GH128</f>
        <v>0</v>
      </c>
      <c r="E128" s="24">
        <f>'SAM and Preps'!GM128</f>
        <v>1616.2450215176889</v>
      </c>
      <c r="F128" s="24">
        <f>'SAM and Preps'!GO128</f>
        <v>36047.031722453314</v>
      </c>
      <c r="G128" s="24">
        <v>37647.298819308329</v>
      </c>
      <c r="H128" s="25">
        <f>SUM('SAM and Preps'!DS$175:DS$179)</f>
        <v>0</v>
      </c>
      <c r="I128" s="24">
        <f>IFERROR(VLOOKUP($A128,Employment!$A$5:$F$66,3,0),0)</f>
        <v>0</v>
      </c>
      <c r="J128" s="24">
        <f>IFERROR(VLOOKUP($A128,Employment!$A$5:$F$66,4,0),0)</f>
        <v>0</v>
      </c>
      <c r="K128" s="24">
        <f>IFERROR(VLOOKUP($A128,Employment!$A$5:$F$66,5,0),0)</f>
        <v>0</v>
      </c>
      <c r="L128" s="24">
        <f>IFERROR(VLOOKUP($A128,Employment!$A$5:$F$66,6,0),0)</f>
        <v>0</v>
      </c>
      <c r="M128" s="24">
        <f t="shared" si="42"/>
        <v>0</v>
      </c>
      <c r="N128" s="25">
        <v>112516.67265559745</v>
      </c>
      <c r="O128" s="26">
        <v>0</v>
      </c>
      <c r="P128" s="27">
        <f ca="1"/>
        <v>-14123.728778989127</v>
      </c>
      <c r="Q128" s="28">
        <f ca="1"/>
        <v>-37537.248344250671</v>
      </c>
      <c r="R128" s="28">
        <v>0</v>
      </c>
      <c r="S128" s="28"/>
      <c r="T128" s="35" t="e">
        <f ca="1"/>
        <v>#DIV/0!</v>
      </c>
      <c r="U128" s="30">
        <f ca="1"/>
        <v>-33.361498752410249</v>
      </c>
      <c r="V128" s="31">
        <v>0</v>
      </c>
      <c r="W128" s="32">
        <f ca="1"/>
        <v>-33.361498752410249</v>
      </c>
      <c r="X128" s="32"/>
      <c r="Y128" s="28">
        <f t="shared" ca="1" si="41"/>
        <v>-23413.519565261544</v>
      </c>
      <c r="Z128" s="33"/>
      <c r="AA128" s="36"/>
      <c r="AB128" s="33"/>
      <c r="AC128" s="21"/>
      <c r="AD128" s="6"/>
      <c r="AE128" s="6"/>
      <c r="AH128" s="6"/>
      <c r="AI128" s="6"/>
      <c r="AJ128" s="17"/>
      <c r="AV128" s="21"/>
    </row>
    <row r="129" spans="1:48" outlineLevel="1" x14ac:dyDescent="0.2">
      <c r="A129" s="13" t="s">
        <v>453</v>
      </c>
      <c r="B129" s="13" t="str">
        <f>VLOOKUP(A129,Notes!$A$12:$B$206,2,0)</f>
        <v>Structural metal products</v>
      </c>
      <c r="C129" s="24">
        <f>SUM('SAM and Preps'!FS129:GG129)</f>
        <v>0</v>
      </c>
      <c r="D129" s="24">
        <f>'SAM and Preps'!GH129</f>
        <v>0</v>
      </c>
      <c r="E129" s="24">
        <f>'SAM and Preps'!GM129</f>
        <v>2231.1128999548528</v>
      </c>
      <c r="F129" s="24">
        <f>'SAM and Preps'!GO129</f>
        <v>7458.1284729673316</v>
      </c>
      <c r="G129" s="24">
        <v>9757.0960440971867</v>
      </c>
      <c r="H129" s="25">
        <f>SUM('SAM and Preps'!DT$175:DT$179)</f>
        <v>0</v>
      </c>
      <c r="I129" s="24">
        <f>IFERROR(VLOOKUP($A129,Employment!$A$5:$F$66,3,0),0)</f>
        <v>0</v>
      </c>
      <c r="J129" s="24">
        <f>IFERROR(VLOOKUP($A129,Employment!$A$5:$F$66,4,0),0)</f>
        <v>0</v>
      </c>
      <c r="K129" s="24">
        <f>IFERROR(VLOOKUP($A129,Employment!$A$5:$F$66,5,0),0)</f>
        <v>0</v>
      </c>
      <c r="L129" s="24">
        <f>IFERROR(VLOOKUP($A129,Employment!$A$5:$F$66,6,0),0)</f>
        <v>0</v>
      </c>
      <c r="M129" s="24">
        <f t="shared" si="42"/>
        <v>0</v>
      </c>
      <c r="N129" s="25">
        <v>50537.283902945928</v>
      </c>
      <c r="O129" s="26">
        <v>0</v>
      </c>
      <c r="P129" s="27">
        <f ca="1"/>
        <v>-3633.4655148458191</v>
      </c>
      <c r="Q129" s="28">
        <f ca="1"/>
        <v>-16393.639869212599</v>
      </c>
      <c r="R129" s="28">
        <v>0</v>
      </c>
      <c r="S129" s="28"/>
      <c r="T129" s="35" t="e">
        <f ca="1"/>
        <v>#DIV/0!</v>
      </c>
      <c r="U129" s="30">
        <f ca="1"/>
        <v>-32.438703869989695</v>
      </c>
      <c r="V129" s="31">
        <v>0</v>
      </c>
      <c r="W129" s="32">
        <f ca="1"/>
        <v>-32.438703869989695</v>
      </c>
      <c r="X129" s="32"/>
      <c r="Y129" s="28">
        <f t="shared" ca="1" si="41"/>
        <v>-12760.17435436678</v>
      </c>
      <c r="Z129" s="33"/>
      <c r="AA129" s="36"/>
      <c r="AB129" s="33"/>
      <c r="AC129" s="21"/>
      <c r="AD129" s="6"/>
      <c r="AE129" s="6"/>
      <c r="AH129" s="6"/>
      <c r="AI129" s="6"/>
      <c r="AJ129" s="17"/>
      <c r="AV129" s="21"/>
    </row>
    <row r="130" spans="1:48" outlineLevel="1" x14ac:dyDescent="0.2">
      <c r="A130" s="13" t="s">
        <v>454</v>
      </c>
      <c r="B130" s="13" t="str">
        <f>VLOOKUP(A130,Notes!$A$12:$B$206,2,0)</f>
        <v>Tanks, reservoirs</v>
      </c>
      <c r="C130" s="24">
        <f>SUM('SAM and Preps'!FS130:GG130)</f>
        <v>0</v>
      </c>
      <c r="D130" s="24">
        <f>'SAM and Preps'!GH130</f>
        <v>0</v>
      </c>
      <c r="E130" s="24">
        <f>'SAM and Preps'!GM130</f>
        <v>1163.2178214056119</v>
      </c>
      <c r="F130" s="24">
        <f>'SAM and Preps'!GO130</f>
        <v>468.2004225145879</v>
      </c>
      <c r="G130" s="24">
        <v>1770.0483952800753</v>
      </c>
      <c r="H130" s="25">
        <f>SUM('SAM and Preps'!DU$175:DU$179)</f>
        <v>0</v>
      </c>
      <c r="I130" s="24">
        <f>IFERROR(VLOOKUP($A130,Employment!$A$5:$F$66,3,0),0)</f>
        <v>0</v>
      </c>
      <c r="J130" s="24">
        <f>IFERROR(VLOOKUP($A130,Employment!$A$5:$F$66,4,0),0)</f>
        <v>0</v>
      </c>
      <c r="K130" s="24">
        <f>IFERROR(VLOOKUP($A130,Employment!$A$5:$F$66,5,0),0)</f>
        <v>0</v>
      </c>
      <c r="L130" s="24">
        <f>IFERROR(VLOOKUP($A130,Employment!$A$5:$F$66,6,0),0)</f>
        <v>0</v>
      </c>
      <c r="M130" s="24">
        <f t="shared" si="42"/>
        <v>0</v>
      </c>
      <c r="N130" s="25">
        <v>10008.334557223723</v>
      </c>
      <c r="O130" s="26">
        <v>0</v>
      </c>
      <c r="P130" s="27">
        <f ca="1"/>
        <v>-611.78184147007482</v>
      </c>
      <c r="Q130" s="28">
        <f ca="1"/>
        <v>-2274.7110314105853</v>
      </c>
      <c r="R130" s="28">
        <v>0</v>
      </c>
      <c r="S130" s="28"/>
      <c r="T130" s="35" t="e">
        <f ca="1"/>
        <v>#DIV/0!</v>
      </c>
      <c r="U130" s="30">
        <f ca="1"/>
        <v>-22.728167392933177</v>
      </c>
      <c r="V130" s="31">
        <v>0</v>
      </c>
      <c r="W130" s="32">
        <f ca="1"/>
        <v>-22.728167392933177</v>
      </c>
      <c r="X130" s="32"/>
      <c r="Y130" s="28">
        <f t="shared" ca="1" si="41"/>
        <v>-1662.9291899405105</v>
      </c>
      <c r="Z130" s="33"/>
      <c r="AA130" s="36"/>
      <c r="AB130" s="33"/>
      <c r="AC130" s="21"/>
      <c r="AD130" s="6"/>
      <c r="AE130" s="6"/>
      <c r="AH130" s="6"/>
      <c r="AI130" s="6"/>
      <c r="AJ130" s="17"/>
      <c r="AV130" s="21"/>
    </row>
    <row r="131" spans="1:48" outlineLevel="1" x14ac:dyDescent="0.2">
      <c r="A131" s="13" t="s">
        <v>455</v>
      </c>
      <c r="B131" s="13" t="str">
        <f>VLOOKUP(A131,Notes!$A$12:$B$206,2,0)</f>
        <v xml:space="preserve">Other fabricated metal </v>
      </c>
      <c r="C131" s="24">
        <f>SUM('SAM and Preps'!FS131:GG131)</f>
        <v>5154.6380363886938</v>
      </c>
      <c r="D131" s="24">
        <f>'SAM and Preps'!GH131</f>
        <v>0</v>
      </c>
      <c r="E131" s="24">
        <f>'SAM and Preps'!GM131</f>
        <v>74.735805087617678</v>
      </c>
      <c r="F131" s="24">
        <f>'SAM and Preps'!GO131</f>
        <v>12807.346617913918</v>
      </c>
      <c r="G131" s="24">
        <v>18022.392432374487</v>
      </c>
      <c r="H131" s="25">
        <f>SUM('SAM and Preps'!DV$175:DV$179)</f>
        <v>0</v>
      </c>
      <c r="I131" s="24">
        <f>IFERROR(VLOOKUP($A131,Employment!$A$5:$F$66,3,0),0)</f>
        <v>0</v>
      </c>
      <c r="J131" s="24">
        <f>IFERROR(VLOOKUP($A131,Employment!$A$5:$F$66,4,0),0)</f>
        <v>0</v>
      </c>
      <c r="K131" s="24">
        <f>IFERROR(VLOOKUP($A131,Employment!$A$5:$F$66,5,0),0)</f>
        <v>0</v>
      </c>
      <c r="L131" s="24">
        <f>IFERROR(VLOOKUP($A131,Employment!$A$5:$F$66,6,0),0)</f>
        <v>0</v>
      </c>
      <c r="M131" s="24">
        <f t="shared" si="42"/>
        <v>0</v>
      </c>
      <c r="N131" s="25">
        <v>84475.043216879538</v>
      </c>
      <c r="O131" s="26">
        <v>0</v>
      </c>
      <c r="P131" s="27">
        <f ca="1"/>
        <v>-6763.7701722713355</v>
      </c>
      <c r="Q131" s="28">
        <f ca="1"/>
        <v>-22766.547829384032</v>
      </c>
      <c r="R131" s="28">
        <v>0</v>
      </c>
      <c r="S131" s="28"/>
      <c r="T131" s="35" t="e">
        <f ca="1"/>
        <v>#DIV/0!</v>
      </c>
      <c r="U131" s="30">
        <f ca="1"/>
        <v>-26.950619925619513</v>
      </c>
      <c r="V131" s="31">
        <v>0</v>
      </c>
      <c r="W131" s="32">
        <f ca="1"/>
        <v>-26.950619925619513</v>
      </c>
      <c r="X131" s="32"/>
      <c r="Y131" s="28">
        <f t="shared" ca="1" si="41"/>
        <v>-16002.777657112696</v>
      </c>
      <c r="Z131" s="33"/>
      <c r="AA131" s="36"/>
      <c r="AB131" s="33"/>
      <c r="AC131" s="21"/>
      <c r="AD131" s="6"/>
      <c r="AE131" s="6"/>
      <c r="AH131" s="6"/>
      <c r="AI131" s="6"/>
      <c r="AJ131" s="17"/>
      <c r="AV131" s="21"/>
    </row>
    <row r="132" spans="1:48" outlineLevel="1" x14ac:dyDescent="0.2">
      <c r="A132" s="13" t="s">
        <v>456</v>
      </c>
      <c r="B132" s="13" t="str">
        <f>VLOOKUP(A132,Notes!$A$12:$B$206,2,0)</f>
        <v>Engines, turbines</v>
      </c>
      <c r="C132" s="24">
        <f>SUM('SAM and Preps'!FS132:GG132)</f>
        <v>0</v>
      </c>
      <c r="D132" s="24">
        <f>'SAM and Preps'!GH132</f>
        <v>0</v>
      </c>
      <c r="E132" s="24">
        <f>'SAM and Preps'!GM132</f>
        <v>19021.258725817421</v>
      </c>
      <c r="F132" s="24">
        <f>'SAM and Preps'!GO132</f>
        <v>9450.8778594501418</v>
      </c>
      <c r="G132" s="24">
        <v>21204.919522751632</v>
      </c>
      <c r="H132" s="25">
        <f>SUM('SAM and Preps'!DW$175:DW$179)</f>
        <v>0</v>
      </c>
      <c r="I132" s="24">
        <f>IFERROR(VLOOKUP($A132,Employment!$A$5:$F$66,3,0),0)</f>
        <v>0</v>
      </c>
      <c r="J132" s="24">
        <f>IFERROR(VLOOKUP($A132,Employment!$A$5:$F$66,4,0),0)</f>
        <v>0</v>
      </c>
      <c r="K132" s="24">
        <f>IFERROR(VLOOKUP($A132,Employment!$A$5:$F$66,5,0),0)</f>
        <v>0</v>
      </c>
      <c r="L132" s="24">
        <f>IFERROR(VLOOKUP($A132,Employment!$A$5:$F$66,6,0),0)</f>
        <v>0</v>
      </c>
      <c r="M132" s="24">
        <f t="shared" si="42"/>
        <v>0</v>
      </c>
      <c r="N132" s="25">
        <v>22203.026640408076</v>
      </c>
      <c r="O132" s="26">
        <v>0</v>
      </c>
      <c r="P132" s="27">
        <f ca="1"/>
        <v>-10677.051219475336</v>
      </c>
      <c r="Q132" s="28">
        <f ca="1"/>
        <v>-10937.608977014304</v>
      </c>
      <c r="R132" s="28">
        <v>0</v>
      </c>
      <c r="S132" s="28"/>
      <c r="T132" s="35" t="e">
        <f ca="1"/>
        <v>#DIV/0!</v>
      </c>
      <c r="U132" s="30">
        <f ca="1"/>
        <v>-49.261792791387101</v>
      </c>
      <c r="V132" s="31">
        <v>0</v>
      </c>
      <c r="W132" s="32">
        <f ca="1"/>
        <v>-49.261792791387101</v>
      </c>
      <c r="X132" s="32"/>
      <c r="Y132" s="28">
        <f t="shared" ca="1" si="41"/>
        <v>-260.55775753896887</v>
      </c>
      <c r="Z132" s="33"/>
      <c r="AA132" s="36"/>
      <c r="AB132" s="33"/>
      <c r="AC132" s="21"/>
      <c r="AJ132" s="17"/>
      <c r="AV132" s="21"/>
    </row>
    <row r="133" spans="1:48" outlineLevel="1" x14ac:dyDescent="0.2">
      <c r="A133" s="13" t="s">
        <v>457</v>
      </c>
      <c r="B133" s="13" t="str">
        <f>VLOOKUP(A133,Notes!$A$12:$B$206,2,0)</f>
        <v>Pumps, compressors</v>
      </c>
      <c r="C133" s="24">
        <f>SUM('SAM and Preps'!FS133:GG133)</f>
        <v>413.78358163040878</v>
      </c>
      <c r="D133" s="24">
        <f>'SAM and Preps'!GH133</f>
        <v>0</v>
      </c>
      <c r="E133" s="24">
        <f>'SAM and Preps'!GM133</f>
        <v>11847.009182061998</v>
      </c>
      <c r="F133" s="24">
        <f>'SAM and Preps'!GO133</f>
        <v>4719.0899529487451</v>
      </c>
      <c r="G133" s="24">
        <v>17037.723927693987</v>
      </c>
      <c r="H133" s="25">
        <f>SUM('SAM and Preps'!DX$175:DX$179)</f>
        <v>0</v>
      </c>
      <c r="I133" s="24">
        <f>IFERROR(VLOOKUP($A133,Employment!$A$5:$F$66,3,0),0)</f>
        <v>0</v>
      </c>
      <c r="J133" s="24">
        <f>IFERROR(VLOOKUP($A133,Employment!$A$5:$F$66,4,0),0)</f>
        <v>0</v>
      </c>
      <c r="K133" s="24">
        <f>IFERROR(VLOOKUP($A133,Employment!$A$5:$F$66,5,0),0)</f>
        <v>0</v>
      </c>
      <c r="L133" s="24">
        <f>IFERROR(VLOOKUP($A133,Employment!$A$5:$F$66,6,0),0)</f>
        <v>0</v>
      </c>
      <c r="M133" s="24">
        <f t="shared" si="42"/>
        <v>0</v>
      </c>
      <c r="N133" s="25">
        <v>26702.701909743511</v>
      </c>
      <c r="O133" s="26">
        <v>0</v>
      </c>
      <c r="P133" s="27">
        <f ca="1"/>
        <v>-6367.4560187404322</v>
      </c>
      <c r="Q133" s="28">
        <f ca="1"/>
        <v>-8373.8956844079385</v>
      </c>
      <c r="R133" s="28">
        <v>0</v>
      </c>
      <c r="S133" s="28"/>
      <c r="T133" s="35" t="e">
        <f ca="1"/>
        <v>#DIV/0!</v>
      </c>
      <c r="U133" s="30">
        <f ca="1"/>
        <v>-31.359731733186141</v>
      </c>
      <c r="V133" s="31">
        <v>0</v>
      </c>
      <c r="W133" s="32">
        <f ca="1"/>
        <v>-31.359731733186141</v>
      </c>
      <c r="X133" s="32"/>
      <c r="Y133" s="28">
        <f t="shared" ca="1" si="41"/>
        <v>-2006.4396656675062</v>
      </c>
      <c r="Z133" s="33"/>
      <c r="AA133" s="36"/>
      <c r="AB133" s="33"/>
      <c r="AC133" s="21"/>
      <c r="AJ133" s="17"/>
      <c r="AV133" s="21"/>
    </row>
    <row r="134" spans="1:48" outlineLevel="1" x14ac:dyDescent="0.2">
      <c r="A134" s="13" t="s">
        <v>458</v>
      </c>
      <c r="B134" s="13" t="str">
        <f>VLOOKUP(A134,Notes!$A$12:$B$206,2,0)</f>
        <v>Bearings, gears</v>
      </c>
      <c r="C134" s="24">
        <f>SUM('SAM and Preps'!FS134:GG134)</f>
        <v>0</v>
      </c>
      <c r="D134" s="24">
        <f>'SAM and Preps'!GH134</f>
        <v>0</v>
      </c>
      <c r="E134" s="24">
        <f>'SAM and Preps'!GM134</f>
        <v>2247.7351682334079</v>
      </c>
      <c r="F134" s="24">
        <f>'SAM and Preps'!GO134</f>
        <v>5123.173527336091</v>
      </c>
      <c r="G134" s="24">
        <v>7379.6245100888373</v>
      </c>
      <c r="H134" s="25">
        <f>SUM('SAM and Preps'!DY$175:DY$179)</f>
        <v>0</v>
      </c>
      <c r="I134" s="24">
        <f>IFERROR(VLOOKUP($A134,Employment!$A$5:$F$66,3,0),0)</f>
        <v>0</v>
      </c>
      <c r="J134" s="24">
        <f>IFERROR(VLOOKUP($A134,Employment!$A$5:$F$66,4,0),0)</f>
        <v>0</v>
      </c>
      <c r="K134" s="24">
        <f>IFERROR(VLOOKUP($A134,Employment!$A$5:$F$66,5,0),0)</f>
        <v>0</v>
      </c>
      <c r="L134" s="24">
        <f>IFERROR(VLOOKUP($A134,Employment!$A$5:$F$66,6,0),0)</f>
        <v>0</v>
      </c>
      <c r="M134" s="24">
        <f t="shared" si="42"/>
        <v>0</v>
      </c>
      <c r="N134" s="25">
        <v>14521.061396237146</v>
      </c>
      <c r="O134" s="26">
        <v>0</v>
      </c>
      <c r="P134" s="27">
        <f ca="1"/>
        <v>-2764.0907608385623</v>
      </c>
      <c r="Q134" s="28">
        <f ca="1"/>
        <v>-4426.0745609929982</v>
      </c>
      <c r="R134" s="28">
        <v>0</v>
      </c>
      <c r="S134" s="28"/>
      <c r="T134" s="35" t="e">
        <f ca="1"/>
        <v>#DIV/0!</v>
      </c>
      <c r="U134" s="30">
        <f ca="1"/>
        <v>-30.480379086751402</v>
      </c>
      <c r="V134" s="31">
        <v>0</v>
      </c>
      <c r="W134" s="32">
        <f ca="1"/>
        <v>-30.480379086751402</v>
      </c>
      <c r="X134" s="32"/>
      <c r="Y134" s="28">
        <f t="shared" ref="Y134:Y180" ca="1" si="43">Q134-P134</f>
        <v>-1661.9838001544358</v>
      </c>
      <c r="Z134" s="33"/>
      <c r="AA134" s="36"/>
      <c r="AB134" s="33"/>
      <c r="AC134" s="21"/>
      <c r="AJ134" s="17"/>
      <c r="AV134" s="21"/>
    </row>
    <row r="135" spans="1:48" outlineLevel="1" x14ac:dyDescent="0.2">
      <c r="A135" s="13" t="s">
        <v>459</v>
      </c>
      <c r="B135" s="13" t="str">
        <f>VLOOKUP(A135,Notes!$A$12:$B$206,2,0)</f>
        <v>Lifting equipment</v>
      </c>
      <c r="C135" s="24">
        <f>SUM('SAM and Preps'!FS135:GG135)</f>
        <v>0</v>
      </c>
      <c r="D135" s="24">
        <f>'SAM and Preps'!GH135</f>
        <v>0</v>
      </c>
      <c r="E135" s="24">
        <f>'SAM and Preps'!GM135</f>
        <v>4016.5415568887265</v>
      </c>
      <c r="F135" s="24">
        <f>'SAM and Preps'!GO135</f>
        <v>3272.8559682847963</v>
      </c>
      <c r="G135" s="24">
        <v>7489.3629563932682</v>
      </c>
      <c r="H135" s="25">
        <f>SUM('SAM and Preps'!DZ$175:DZ$179)</f>
        <v>0</v>
      </c>
      <c r="I135" s="24">
        <f>IFERROR(VLOOKUP($A135,Employment!$A$5:$F$66,3,0),0)</f>
        <v>0</v>
      </c>
      <c r="J135" s="24">
        <f>IFERROR(VLOOKUP($A135,Employment!$A$5:$F$66,4,0),0)</f>
        <v>0</v>
      </c>
      <c r="K135" s="24">
        <f>IFERROR(VLOOKUP($A135,Employment!$A$5:$F$66,5,0),0)</f>
        <v>0</v>
      </c>
      <c r="L135" s="24">
        <f>IFERROR(VLOOKUP($A135,Employment!$A$5:$F$66,6,0),0)</f>
        <v>0</v>
      </c>
      <c r="M135" s="24">
        <f t="shared" si="42"/>
        <v>0</v>
      </c>
      <c r="N135" s="25">
        <v>16566.84997703306</v>
      </c>
      <c r="O135" s="26">
        <v>0</v>
      </c>
      <c r="P135" s="27">
        <f ca="1"/>
        <v>-2733.5240719400713</v>
      </c>
      <c r="Q135" s="28">
        <f ca="1"/>
        <v>-4734.9498859906489</v>
      </c>
      <c r="R135" s="28">
        <v>0</v>
      </c>
      <c r="S135" s="28"/>
      <c r="T135" s="35" t="e">
        <f ca="1"/>
        <v>#DIV/0!</v>
      </c>
      <c r="U135" s="30">
        <f ca="1"/>
        <v>-28.580870186878016</v>
      </c>
      <c r="V135" s="31">
        <v>0</v>
      </c>
      <c r="W135" s="32">
        <f ca="1"/>
        <v>-28.580870186878016</v>
      </c>
      <c r="X135" s="32"/>
      <c r="Y135" s="28">
        <f t="shared" ca="1" si="43"/>
        <v>-2001.4258140505776</v>
      </c>
      <c r="Z135" s="33"/>
      <c r="AA135" s="36"/>
      <c r="AB135" s="33"/>
      <c r="AC135" s="21"/>
      <c r="AJ135" s="17"/>
      <c r="AV135" s="21"/>
    </row>
    <row r="136" spans="1:48" outlineLevel="1" x14ac:dyDescent="0.2">
      <c r="A136" s="13" t="s">
        <v>460</v>
      </c>
      <c r="B136" s="13" t="str">
        <f>VLOOKUP(A136,Notes!$A$12:$B$206,2,0)</f>
        <v>General machinery</v>
      </c>
      <c r="C136" s="24">
        <f>SUM('SAM and Preps'!FS136:GG136)</f>
        <v>414.87231771558015</v>
      </c>
      <c r="D136" s="24">
        <f>'SAM and Preps'!GH136</f>
        <v>0</v>
      </c>
      <c r="E136" s="24">
        <f>'SAM and Preps'!GM136</f>
        <v>12977.688294371559</v>
      </c>
      <c r="F136" s="24">
        <f>'SAM and Preps'!GO136</f>
        <v>17737.823473910456</v>
      </c>
      <c r="G136" s="24">
        <v>31143.420622283091</v>
      </c>
      <c r="H136" s="25">
        <f>SUM('SAM and Preps'!EA$175:EA$179)</f>
        <v>0</v>
      </c>
      <c r="I136" s="24">
        <f>IFERROR(VLOOKUP($A136,Employment!$A$5:$F$66,3,0),0)</f>
        <v>0</v>
      </c>
      <c r="J136" s="24">
        <f>IFERROR(VLOOKUP($A136,Employment!$A$5:$F$66,4,0),0)</f>
        <v>0</v>
      </c>
      <c r="K136" s="24">
        <f>IFERROR(VLOOKUP($A136,Employment!$A$5:$F$66,5,0),0)</f>
        <v>0</v>
      </c>
      <c r="L136" s="24">
        <f>IFERROR(VLOOKUP($A136,Employment!$A$5:$F$66,6,0),0)</f>
        <v>0</v>
      </c>
      <c r="M136" s="24">
        <f t="shared" ref="M136:M180" si="44">SUM(I136:L136)</f>
        <v>0</v>
      </c>
      <c r="N136" s="25">
        <v>39840.269394808085</v>
      </c>
      <c r="O136" s="26">
        <v>0</v>
      </c>
      <c r="P136" s="27">
        <f ca="1"/>
        <v>-11673.894032249098</v>
      </c>
      <c r="Q136" s="28">
        <f ca="1"/>
        <v>-13844.218026131713</v>
      </c>
      <c r="R136" s="28">
        <v>0</v>
      </c>
      <c r="S136" s="28"/>
      <c r="T136" s="35" t="e">
        <f ca="1"/>
        <v>#DIV/0!</v>
      </c>
      <c r="U136" s="30">
        <f ca="1"/>
        <v>-34.749308266313747</v>
      </c>
      <c r="V136" s="31">
        <v>0</v>
      </c>
      <c r="W136" s="32">
        <f ca="1"/>
        <v>-34.749308266313747</v>
      </c>
      <c r="X136" s="32"/>
      <c r="Y136" s="28">
        <f t="shared" ca="1" si="43"/>
        <v>-2170.3239938826155</v>
      </c>
      <c r="Z136" s="33"/>
      <c r="AA136" s="36"/>
      <c r="AB136" s="33"/>
      <c r="AC136" s="21"/>
      <c r="AJ136" s="17"/>
      <c r="AV136" s="21"/>
    </row>
    <row r="137" spans="1:48" outlineLevel="1" x14ac:dyDescent="0.2">
      <c r="A137" s="13" t="s">
        <v>461</v>
      </c>
      <c r="B137" s="13" t="str">
        <f>VLOOKUP(A137,Notes!$A$12:$B$206,2,0)</f>
        <v>Special machinery</v>
      </c>
      <c r="C137" s="24">
        <f>SUM('SAM and Preps'!FS137:GG137)</f>
        <v>1009.9321729421947</v>
      </c>
      <c r="D137" s="24">
        <f>'SAM and Preps'!GH137</f>
        <v>0</v>
      </c>
      <c r="E137" s="24">
        <f>'SAM and Preps'!GM137</f>
        <v>84311.532812867707</v>
      </c>
      <c r="F137" s="24">
        <f>'SAM and Preps'!GO137</f>
        <v>8721.3091634990196</v>
      </c>
      <c r="G137" s="24">
        <v>94053.922825331043</v>
      </c>
      <c r="H137" s="25">
        <f>SUM('SAM and Preps'!EB$175:EB$179)</f>
        <v>0</v>
      </c>
      <c r="I137" s="24">
        <f>IFERROR(VLOOKUP($A137,Employment!$A$5:$F$66,3,0),0)</f>
        <v>0</v>
      </c>
      <c r="J137" s="24">
        <f>IFERROR(VLOOKUP($A137,Employment!$A$5:$F$66,4,0),0)</f>
        <v>0</v>
      </c>
      <c r="K137" s="24">
        <f>IFERROR(VLOOKUP($A137,Employment!$A$5:$F$66,5,0),0)</f>
        <v>0</v>
      </c>
      <c r="L137" s="24">
        <f>IFERROR(VLOOKUP($A137,Employment!$A$5:$F$66,6,0),0)</f>
        <v>0</v>
      </c>
      <c r="M137" s="24">
        <f t="shared" si="44"/>
        <v>0</v>
      </c>
      <c r="N137" s="25">
        <v>129122.73465730433</v>
      </c>
      <c r="O137" s="26">
        <v>0</v>
      </c>
      <c r="P137" s="27">
        <f ca="1"/>
        <v>-35266.040305990842</v>
      </c>
      <c r="Q137" s="28">
        <f ca="1"/>
        <v>-42665.777181587575</v>
      </c>
      <c r="R137" s="28">
        <v>0</v>
      </c>
      <c r="S137" s="28"/>
      <c r="T137" s="35" t="e">
        <f ca="1"/>
        <v>#DIV/0!</v>
      </c>
      <c r="U137" s="30">
        <f ca="1"/>
        <v>-33.042807910492172</v>
      </c>
      <c r="V137" s="31">
        <v>0</v>
      </c>
      <c r="W137" s="32">
        <f ca="1"/>
        <v>-33.042807910492172</v>
      </c>
      <c r="X137" s="32"/>
      <c r="Y137" s="28">
        <f t="shared" ca="1" si="43"/>
        <v>-7399.7368755967327</v>
      </c>
      <c r="Z137" s="33"/>
      <c r="AA137" s="36"/>
      <c r="AB137" s="33"/>
      <c r="AC137" s="21"/>
      <c r="AJ137" s="17"/>
      <c r="AV137" s="21"/>
    </row>
    <row r="138" spans="1:48" outlineLevel="1" x14ac:dyDescent="0.2">
      <c r="A138" s="13" t="s">
        <v>462</v>
      </c>
      <c r="B138" s="13" t="str">
        <f>VLOOKUP(A138,Notes!$A$12:$B$206,2,0)</f>
        <v>Domestic appliances</v>
      </c>
      <c r="C138" s="24">
        <f>SUM('SAM and Preps'!FS138:GG138)</f>
        <v>10589.371254685149</v>
      </c>
      <c r="D138" s="24">
        <f>'SAM and Preps'!GH138</f>
        <v>0</v>
      </c>
      <c r="E138" s="24">
        <f>'SAM and Preps'!GM138</f>
        <v>4839.784617481343</v>
      </c>
      <c r="F138" s="24">
        <f>'SAM and Preps'!GO138</f>
        <v>1655.1988442479969</v>
      </c>
      <c r="G138" s="24">
        <v>17071.196889701583</v>
      </c>
      <c r="H138" s="25">
        <f>SUM('SAM and Preps'!EC$175:EC$179)</f>
        <v>0</v>
      </c>
      <c r="I138" s="24">
        <f>IFERROR(VLOOKUP($A138,Employment!$A$5:$F$66,3,0),0)</f>
        <v>0</v>
      </c>
      <c r="J138" s="24">
        <f>IFERROR(VLOOKUP($A138,Employment!$A$5:$F$66,4,0),0)</f>
        <v>0</v>
      </c>
      <c r="K138" s="24">
        <f>IFERROR(VLOOKUP($A138,Employment!$A$5:$F$66,5,0),0)</f>
        <v>0</v>
      </c>
      <c r="L138" s="24">
        <f>IFERROR(VLOOKUP($A138,Employment!$A$5:$F$66,6,0),0)</f>
        <v>0</v>
      </c>
      <c r="M138" s="24">
        <f t="shared" si="44"/>
        <v>0</v>
      </c>
      <c r="N138" s="25">
        <v>20964.210068887114</v>
      </c>
      <c r="O138" s="26">
        <v>0</v>
      </c>
      <c r="P138" s="27">
        <f ca="1"/>
        <v>-6406.6330186554333</v>
      </c>
      <c r="Q138" s="28">
        <f ca="1"/>
        <v>-7345.936361593459</v>
      </c>
      <c r="R138" s="28">
        <v>0</v>
      </c>
      <c r="S138" s="28"/>
      <c r="T138" s="35" t="e">
        <f ca="1"/>
        <v>#DIV/0!</v>
      </c>
      <c r="U138" s="30">
        <f ca="1"/>
        <v>-35.040368024624634</v>
      </c>
      <c r="V138" s="31">
        <v>0</v>
      </c>
      <c r="W138" s="32">
        <f ca="1"/>
        <v>-35.040368024624634</v>
      </c>
      <c r="X138" s="32"/>
      <c r="Y138" s="28">
        <f t="shared" ca="1" si="43"/>
        <v>-939.30334293802571</v>
      </c>
      <c r="Z138" s="33"/>
      <c r="AA138" s="36"/>
      <c r="AB138" s="33"/>
      <c r="AC138" s="21"/>
      <c r="AJ138" s="17"/>
      <c r="AV138" s="21"/>
    </row>
    <row r="139" spans="1:48" outlineLevel="1" x14ac:dyDescent="0.2">
      <c r="A139" s="13" t="s">
        <v>463</v>
      </c>
      <c r="B139" s="13" t="str">
        <f>VLOOKUP(A139,Notes!$A$12:$B$206,2,0)</f>
        <v>Office machinery</v>
      </c>
      <c r="C139" s="24">
        <f>SUM('SAM and Preps'!FS139:GG139)</f>
        <v>6319.2105696311792</v>
      </c>
      <c r="D139" s="24">
        <f>'SAM and Preps'!GH139</f>
        <v>0</v>
      </c>
      <c r="E139" s="24">
        <f>'SAM and Preps'!GM139</f>
        <v>35948.848584368432</v>
      </c>
      <c r="F139" s="24">
        <f>'SAM and Preps'!GO139</f>
        <v>4728.0958290197859</v>
      </c>
      <c r="G139" s="24">
        <v>32017.215220894668</v>
      </c>
      <c r="H139" s="25">
        <f>SUM('SAM and Preps'!ED$175:ED$179)</f>
        <v>0</v>
      </c>
      <c r="I139" s="24">
        <f>IFERROR(VLOOKUP($A139,Employment!$A$5:$F$66,3,0),0)</f>
        <v>0</v>
      </c>
      <c r="J139" s="24">
        <f>IFERROR(VLOOKUP($A139,Employment!$A$5:$F$66,4,0),0)</f>
        <v>0</v>
      </c>
      <c r="K139" s="24">
        <f>IFERROR(VLOOKUP($A139,Employment!$A$5:$F$66,5,0),0)</f>
        <v>0</v>
      </c>
      <c r="L139" s="24">
        <f>IFERROR(VLOOKUP($A139,Employment!$A$5:$F$66,6,0),0)</f>
        <v>0</v>
      </c>
      <c r="M139" s="24">
        <f t="shared" si="44"/>
        <v>0</v>
      </c>
      <c r="N139" s="25">
        <v>41819.827179430424</v>
      </c>
      <c r="O139" s="26">
        <v>0</v>
      </c>
      <c r="P139" s="27">
        <f ca="1"/>
        <v>-17623.558118632274</v>
      </c>
      <c r="Q139" s="28">
        <f ca="1"/>
        <v>-19226.45490982955</v>
      </c>
      <c r="R139" s="28">
        <v>0</v>
      </c>
      <c r="S139" s="28"/>
      <c r="T139" s="35" t="e">
        <f ca="1"/>
        <v>#DIV/0!</v>
      </c>
      <c r="U139" s="30">
        <f ca="1"/>
        <v>-45.974496325241418</v>
      </c>
      <c r="V139" s="31">
        <v>0</v>
      </c>
      <c r="W139" s="32">
        <f ca="1"/>
        <v>-45.974496325241418</v>
      </c>
      <c r="X139" s="32"/>
      <c r="Y139" s="28">
        <f t="shared" ca="1" si="43"/>
        <v>-1602.8967911972759</v>
      </c>
      <c r="Z139" s="33"/>
      <c r="AA139" s="36"/>
      <c r="AB139" s="33"/>
      <c r="AC139" s="21"/>
      <c r="AJ139" s="17"/>
      <c r="AV139" s="21"/>
    </row>
    <row r="140" spans="1:48" outlineLevel="1" x14ac:dyDescent="0.2">
      <c r="A140" s="13" t="s">
        <v>464</v>
      </c>
      <c r="B140" s="13" t="str">
        <f>VLOOKUP(A140,Notes!$A$12:$B$206,2,0)</f>
        <v>Electrical machinery</v>
      </c>
      <c r="C140" s="24">
        <f>SUM('SAM and Preps'!FS140:GG140)</f>
        <v>2507.99964971905</v>
      </c>
      <c r="D140" s="24">
        <f>'SAM and Preps'!GH140</f>
        <v>0</v>
      </c>
      <c r="E140" s="24">
        <f>'SAM and Preps'!GM140</f>
        <v>40438.311034789549</v>
      </c>
      <c r="F140" s="24">
        <f>'SAM and Preps'!GO140</f>
        <v>15344.519778023594</v>
      </c>
      <c r="G140" s="24">
        <v>58558.247285433958</v>
      </c>
      <c r="H140" s="25">
        <f>SUM('SAM and Preps'!EE$175:EE$179)</f>
        <v>0</v>
      </c>
      <c r="I140" s="24">
        <f>IFERROR(VLOOKUP($A140,Employment!$A$5:$F$66,3,0),0)</f>
        <v>0</v>
      </c>
      <c r="J140" s="24">
        <f>IFERROR(VLOOKUP($A140,Employment!$A$5:$F$66,4,0),0)</f>
        <v>0</v>
      </c>
      <c r="K140" s="24">
        <f>IFERROR(VLOOKUP($A140,Employment!$A$5:$F$66,5,0),0)</f>
        <v>0</v>
      </c>
      <c r="L140" s="24">
        <f>IFERROR(VLOOKUP($A140,Employment!$A$5:$F$66,6,0),0)</f>
        <v>0</v>
      </c>
      <c r="M140" s="24">
        <f t="shared" si="44"/>
        <v>0</v>
      </c>
      <c r="N140" s="25">
        <v>115367.59220536525</v>
      </c>
      <c r="O140" s="26">
        <v>0</v>
      </c>
      <c r="P140" s="27">
        <f ca="1"/>
        <v>-21859.061423449573</v>
      </c>
      <c r="Q140" s="28">
        <f ca="1"/>
        <v>-35869.287042424243</v>
      </c>
      <c r="R140" s="28">
        <v>0</v>
      </c>
      <c r="S140" s="28"/>
      <c r="T140" s="35" t="e">
        <f ca="1"/>
        <v>#DIV/0!</v>
      </c>
      <c r="U140" s="30">
        <f ca="1"/>
        <v>-31.091302467831273</v>
      </c>
      <c r="V140" s="31">
        <v>0</v>
      </c>
      <c r="W140" s="32">
        <f ca="1"/>
        <v>-31.091302467831273</v>
      </c>
      <c r="X140" s="32"/>
      <c r="Y140" s="28">
        <f t="shared" ca="1" si="43"/>
        <v>-14010.225618974669</v>
      </c>
      <c r="Z140" s="33"/>
      <c r="AA140" s="36"/>
      <c r="AB140" s="33"/>
      <c r="AC140" s="21"/>
      <c r="AJ140" s="17"/>
      <c r="AV140" s="21"/>
    </row>
    <row r="141" spans="1:48" outlineLevel="1" x14ac:dyDescent="0.2">
      <c r="A141" s="13" t="s">
        <v>70</v>
      </c>
      <c r="B141" s="13" t="str">
        <f>VLOOKUP(A141,Notes!$A$12:$B$206,2,0)</f>
        <v>Radio, television</v>
      </c>
      <c r="C141" s="24">
        <f>SUM('SAM and Preps'!FS141:GG141)</f>
        <v>6450.2007804909799</v>
      </c>
      <c r="D141" s="24">
        <f>'SAM and Preps'!GH141</f>
        <v>0</v>
      </c>
      <c r="E141" s="24">
        <f>'SAM and Preps'!GM141</f>
        <v>2868.6351807442065</v>
      </c>
      <c r="F141" s="24">
        <f>'SAM and Preps'!GO141</f>
        <v>5002.496826283701</v>
      </c>
      <c r="G141" s="24">
        <v>14317.841685995536</v>
      </c>
      <c r="H141" s="25">
        <f>SUM('SAM and Preps'!EF$175:EF$179)</f>
        <v>0</v>
      </c>
      <c r="I141" s="24">
        <f>IFERROR(VLOOKUP($A141,Employment!$A$5:$F$66,3,0),0)</f>
        <v>0</v>
      </c>
      <c r="J141" s="24">
        <f>IFERROR(VLOOKUP($A141,Employment!$A$5:$F$66,4,0),0)</f>
        <v>0</v>
      </c>
      <c r="K141" s="24">
        <f>IFERROR(VLOOKUP($A141,Employment!$A$5:$F$66,5,0),0)</f>
        <v>0</v>
      </c>
      <c r="L141" s="24">
        <f>IFERROR(VLOOKUP($A141,Employment!$A$5:$F$66,6,0),0)</f>
        <v>0</v>
      </c>
      <c r="M141" s="24">
        <f t="shared" si="44"/>
        <v>0</v>
      </c>
      <c r="N141" s="25">
        <v>111495.09533238443</v>
      </c>
      <c r="O141" s="26">
        <v>0</v>
      </c>
      <c r="P141" s="27">
        <f ca="1"/>
        <v>-5370.4997953195825</v>
      </c>
      <c r="Q141" s="28">
        <f ca="1"/>
        <v>-18583.921728489004</v>
      </c>
      <c r="R141" s="28">
        <v>0</v>
      </c>
      <c r="S141" s="28"/>
      <c r="T141" s="35" t="e">
        <f ca="1"/>
        <v>#DIV/0!</v>
      </c>
      <c r="U141" s="30">
        <f ca="1"/>
        <v>-16.667927564963652</v>
      </c>
      <c r="V141" s="31">
        <v>0</v>
      </c>
      <c r="W141" s="32">
        <f ca="1"/>
        <v>-16.667927564963652</v>
      </c>
      <c r="X141" s="32"/>
      <c r="Y141" s="28">
        <f t="shared" ca="1" si="43"/>
        <v>-13213.421933169422</v>
      </c>
      <c r="Z141" s="33"/>
      <c r="AA141" s="36"/>
      <c r="AB141" s="33"/>
      <c r="AC141" s="21"/>
      <c r="AJ141" s="17"/>
      <c r="AV141" s="21"/>
    </row>
    <row r="142" spans="1:48" outlineLevel="1" x14ac:dyDescent="0.2">
      <c r="A142" s="13" t="s">
        <v>465</v>
      </c>
      <c r="B142" s="13" t="str">
        <f>VLOOKUP(A142,Notes!$A$12:$B$206,2,0)</f>
        <v>Medical appliances</v>
      </c>
      <c r="C142" s="24">
        <f>SUM('SAM and Preps'!FS142:GG142)</f>
        <v>9297.4290531848455</v>
      </c>
      <c r="D142" s="24">
        <f>'SAM and Preps'!GH142</f>
        <v>0</v>
      </c>
      <c r="E142" s="24">
        <f>'SAM and Preps'!GM142</f>
        <v>27846.151039941229</v>
      </c>
      <c r="F142" s="24">
        <f>'SAM and Preps'!GO142</f>
        <v>4411.0683676072231</v>
      </c>
      <c r="G142" s="24">
        <v>41721.760700551858</v>
      </c>
      <c r="H142" s="25">
        <f>SUM('SAM and Preps'!EG$175:EG$179)</f>
        <v>0</v>
      </c>
      <c r="I142" s="24">
        <f>IFERROR(VLOOKUP($A142,Employment!$A$5:$F$66,3,0),0)</f>
        <v>0</v>
      </c>
      <c r="J142" s="24">
        <f>IFERROR(VLOOKUP($A142,Employment!$A$5:$F$66,4,0),0)</f>
        <v>0</v>
      </c>
      <c r="K142" s="24">
        <f>IFERROR(VLOOKUP($A142,Employment!$A$5:$F$66,5,0),0)</f>
        <v>0</v>
      </c>
      <c r="L142" s="24">
        <f>IFERROR(VLOOKUP($A142,Employment!$A$5:$F$66,6,0),0)</f>
        <v>0</v>
      </c>
      <c r="M142" s="24">
        <f t="shared" si="44"/>
        <v>0</v>
      </c>
      <c r="N142" s="25">
        <v>48771.170658711169</v>
      </c>
      <c r="O142" s="26">
        <v>0</v>
      </c>
      <c r="P142" s="27">
        <f ca="1"/>
        <v>-8072.7269508653744</v>
      </c>
      <c r="Q142" s="28">
        <f ca="1"/>
        <v>-9041.1375420401437</v>
      </c>
      <c r="R142" s="28">
        <v>0</v>
      </c>
      <c r="S142" s="28"/>
      <c r="T142" s="35" t="e">
        <f ca="1"/>
        <v>#DIV/0!</v>
      </c>
      <c r="U142" s="30">
        <f ca="1"/>
        <v>-18.537872722612775</v>
      </c>
      <c r="V142" s="31">
        <v>0</v>
      </c>
      <c r="W142" s="32">
        <f ca="1"/>
        <v>-18.537872722612775</v>
      </c>
      <c r="X142" s="32"/>
      <c r="Y142" s="28">
        <f t="shared" ca="1" si="43"/>
        <v>-968.41059117476925</v>
      </c>
      <c r="Z142" s="33"/>
      <c r="AA142" s="36"/>
      <c r="AB142" s="33"/>
      <c r="AC142" s="21"/>
      <c r="AJ142" s="17"/>
      <c r="AV142" s="21"/>
    </row>
    <row r="143" spans="1:48" outlineLevel="1" x14ac:dyDescent="0.2">
      <c r="A143" s="13" t="s">
        <v>71</v>
      </c>
      <c r="B143" s="13" t="str">
        <f>VLOOKUP(A143,Notes!$A$12:$B$206,2,0)</f>
        <v xml:space="preserve">Motor vehicles, parts </v>
      </c>
      <c r="C143" s="24">
        <f>SUM('SAM and Preps'!FS143:GG143)</f>
        <v>106563.48703761221</v>
      </c>
      <c r="D143" s="24">
        <f>'SAM and Preps'!GH143</f>
        <v>0</v>
      </c>
      <c r="E143" s="24">
        <f>'SAM and Preps'!GM143</f>
        <v>124203.3363528737</v>
      </c>
      <c r="F143" s="24">
        <f>'SAM and Preps'!GO143</f>
        <v>68563.399786204929</v>
      </c>
      <c r="G143" s="24">
        <v>302713.68974879634</v>
      </c>
      <c r="H143" s="25">
        <f>SUM('SAM and Preps'!EH$175:EH$179)</f>
        <v>0</v>
      </c>
      <c r="I143" s="24">
        <f>IFERROR(VLOOKUP($A143,Employment!$A$5:$F$66,3,0),0)</f>
        <v>0</v>
      </c>
      <c r="J143" s="24">
        <f>IFERROR(VLOOKUP($A143,Employment!$A$5:$F$66,4,0),0)</f>
        <v>0</v>
      </c>
      <c r="K143" s="24">
        <f>IFERROR(VLOOKUP($A143,Employment!$A$5:$F$66,5,0),0)</f>
        <v>0</v>
      </c>
      <c r="L143" s="24">
        <f>IFERROR(VLOOKUP($A143,Employment!$A$5:$F$66,6,0),0)</f>
        <v>0</v>
      </c>
      <c r="M143" s="24">
        <f t="shared" si="44"/>
        <v>0</v>
      </c>
      <c r="N143" s="25">
        <v>473755.70133184211</v>
      </c>
      <c r="O143" s="26">
        <v>0</v>
      </c>
      <c r="P143" s="27">
        <f ca="1"/>
        <v>-112248.83369125906</v>
      </c>
      <c r="Q143" s="28">
        <f ca="1"/>
        <v>-149068.86021044373</v>
      </c>
      <c r="R143" s="28">
        <v>0</v>
      </c>
      <c r="S143" s="28"/>
      <c r="T143" s="35" t="e">
        <f ca="1"/>
        <v>#DIV/0!</v>
      </c>
      <c r="U143" s="30">
        <f ca="1"/>
        <v>-31.46534380301388</v>
      </c>
      <c r="V143" s="31">
        <v>0</v>
      </c>
      <c r="W143" s="32">
        <f ca="1"/>
        <v>-31.46534380301388</v>
      </c>
      <c r="X143" s="32"/>
      <c r="Y143" s="28">
        <f t="shared" ca="1" si="43"/>
        <v>-36820.02651918467</v>
      </c>
      <c r="Z143" s="33"/>
      <c r="AA143" s="36"/>
      <c r="AB143" s="33"/>
      <c r="AC143" s="21"/>
      <c r="AJ143" s="17"/>
      <c r="AV143" s="21"/>
    </row>
    <row r="144" spans="1:48" outlineLevel="1" x14ac:dyDescent="0.2">
      <c r="A144" s="13" t="s">
        <v>466</v>
      </c>
      <c r="B144" s="13" t="str">
        <f>VLOOKUP(A144,Notes!$A$12:$B$206,2,0)</f>
        <v>Ships and boats</v>
      </c>
      <c r="C144" s="24">
        <f>SUM('SAM and Preps'!FS144:GG144)</f>
        <v>676.9574250292037</v>
      </c>
      <c r="D144" s="24">
        <f>'SAM and Preps'!GH144</f>
        <v>0</v>
      </c>
      <c r="E144" s="24">
        <f>'SAM and Preps'!GM144</f>
        <v>15583.999349475404</v>
      </c>
      <c r="F144" s="24">
        <f>'SAM and Preps'!GO144</f>
        <v>3466.8395224016544</v>
      </c>
      <c r="G144" s="24">
        <v>19727.982345065091</v>
      </c>
      <c r="H144" s="25">
        <f>SUM('SAM and Preps'!EI$175:EI$179)</f>
        <v>0</v>
      </c>
      <c r="I144" s="24">
        <f>IFERROR(VLOOKUP($A144,Employment!$A$5:$F$66,3,0),0)</f>
        <v>0</v>
      </c>
      <c r="J144" s="24">
        <f>IFERROR(VLOOKUP($A144,Employment!$A$5:$F$66,4,0),0)</f>
        <v>0</v>
      </c>
      <c r="K144" s="24">
        <f>IFERROR(VLOOKUP($A144,Employment!$A$5:$F$66,5,0),0)</f>
        <v>0</v>
      </c>
      <c r="L144" s="24">
        <f>IFERROR(VLOOKUP($A144,Employment!$A$5:$F$66,6,0),0)</f>
        <v>0</v>
      </c>
      <c r="M144" s="24">
        <f t="shared" si="44"/>
        <v>0</v>
      </c>
      <c r="N144" s="25">
        <v>21339.970038275762</v>
      </c>
      <c r="O144" s="26">
        <v>0</v>
      </c>
      <c r="P144" s="27">
        <f ca="1"/>
        <v>-7397.9236113398483</v>
      </c>
      <c r="Q144" s="28">
        <f ca="1"/>
        <v>-8021.6257665179592</v>
      </c>
      <c r="R144" s="28">
        <v>0</v>
      </c>
      <c r="S144" s="28"/>
      <c r="T144" s="35" t="e">
        <f ca="1"/>
        <v>#DIV/0!</v>
      </c>
      <c r="U144" s="30">
        <f ca="1"/>
        <v>-37.589676799593555</v>
      </c>
      <c r="V144" s="31">
        <v>0</v>
      </c>
      <c r="W144" s="32">
        <f ca="1"/>
        <v>-37.589676799593555</v>
      </c>
      <c r="X144" s="32"/>
      <c r="Y144" s="28">
        <f t="shared" ca="1" si="43"/>
        <v>-623.70215517811084</v>
      </c>
      <c r="Z144" s="33"/>
      <c r="AA144" s="36"/>
      <c r="AB144" s="33"/>
      <c r="AC144" s="21"/>
      <c r="AJ144" s="17"/>
      <c r="AV144" s="21"/>
    </row>
    <row r="145" spans="1:48" outlineLevel="1" x14ac:dyDescent="0.2">
      <c r="A145" s="13" t="s">
        <v>467</v>
      </c>
      <c r="B145" s="13" t="str">
        <f>VLOOKUP(A145,Notes!$A$12:$B$206,2,0)</f>
        <v>Railway and trams</v>
      </c>
      <c r="C145" s="24">
        <f>SUM('SAM and Preps'!FS145:GG145)</f>
        <v>0</v>
      </c>
      <c r="D145" s="24">
        <f>'SAM and Preps'!GH145</f>
        <v>0</v>
      </c>
      <c r="E145" s="24">
        <f>'SAM and Preps'!GM145</f>
        <v>3278.2849365949746</v>
      </c>
      <c r="F145" s="24">
        <f>'SAM and Preps'!GO145</f>
        <v>1579.1161115363263</v>
      </c>
      <c r="G145" s="24">
        <v>4855.5848365324746</v>
      </c>
      <c r="H145" s="25">
        <f>SUM('SAM and Preps'!EJ$175:EJ$179)</f>
        <v>0</v>
      </c>
      <c r="I145" s="24">
        <f>IFERROR(VLOOKUP($A145,Employment!$A$5:$F$66,3,0),0)</f>
        <v>0</v>
      </c>
      <c r="J145" s="24">
        <f>IFERROR(VLOOKUP($A145,Employment!$A$5:$F$66,4,0),0)</f>
        <v>0</v>
      </c>
      <c r="K145" s="24">
        <f>IFERROR(VLOOKUP($A145,Employment!$A$5:$F$66,5,0),0)</f>
        <v>0</v>
      </c>
      <c r="L145" s="24">
        <f>IFERROR(VLOOKUP($A145,Employment!$A$5:$F$66,6,0),0)</f>
        <v>0</v>
      </c>
      <c r="M145" s="24">
        <f t="shared" si="44"/>
        <v>0</v>
      </c>
      <c r="N145" s="25">
        <v>6397.2507748040789</v>
      </c>
      <c r="O145" s="26">
        <v>0</v>
      </c>
      <c r="P145" s="27">
        <f ca="1"/>
        <v>-1821.5253930492377</v>
      </c>
      <c r="Q145" s="28">
        <f ca="1"/>
        <v>-2343.29566826771</v>
      </c>
      <c r="R145" s="28">
        <v>0</v>
      </c>
      <c r="S145" s="28"/>
      <c r="T145" s="35" t="e">
        <f ca="1"/>
        <v>#DIV/0!</v>
      </c>
      <c r="U145" s="30">
        <f ca="1"/>
        <v>-36.629729719161666</v>
      </c>
      <c r="V145" s="31">
        <v>0</v>
      </c>
      <c r="W145" s="32">
        <f ca="1"/>
        <v>-36.629729719161666</v>
      </c>
      <c r="X145" s="32"/>
      <c r="Y145" s="28">
        <f t="shared" ca="1" si="43"/>
        <v>-521.77027521847231</v>
      </c>
      <c r="Z145" s="33"/>
      <c r="AA145" s="36"/>
      <c r="AB145" s="33"/>
      <c r="AC145" s="21"/>
      <c r="AJ145" s="17"/>
      <c r="AV145" s="21"/>
    </row>
    <row r="146" spans="1:48" outlineLevel="1" x14ac:dyDescent="0.2">
      <c r="A146" s="13" t="s">
        <v>468</v>
      </c>
      <c r="B146" s="13" t="str">
        <f>VLOOKUP(A146,Notes!$A$12:$B$206,2,0)</f>
        <v xml:space="preserve">Aircrafts </v>
      </c>
      <c r="C146" s="24">
        <f>SUM('SAM and Preps'!FS146:GG146)</f>
        <v>0</v>
      </c>
      <c r="D146" s="24">
        <f>'SAM and Preps'!GH146</f>
        <v>0</v>
      </c>
      <c r="E146" s="24">
        <f>'SAM and Preps'!GM146</f>
        <v>6994.070920624441</v>
      </c>
      <c r="F146" s="24">
        <f>'SAM and Preps'!GO146</f>
        <v>12969.537522841709</v>
      </c>
      <c r="G146" s="24">
        <v>18647.853583033426</v>
      </c>
      <c r="H146" s="25">
        <f>SUM('SAM and Preps'!EK$175:EK$179)</f>
        <v>0</v>
      </c>
      <c r="I146" s="24">
        <f>IFERROR(VLOOKUP($A146,Employment!$A$5:$F$66,3,0),0)</f>
        <v>0</v>
      </c>
      <c r="J146" s="24">
        <f>IFERROR(VLOOKUP($A146,Employment!$A$5:$F$66,4,0),0)</f>
        <v>0</v>
      </c>
      <c r="K146" s="24">
        <f>IFERROR(VLOOKUP($A146,Employment!$A$5:$F$66,5,0),0)</f>
        <v>0</v>
      </c>
      <c r="L146" s="24">
        <f>IFERROR(VLOOKUP($A146,Employment!$A$5:$F$66,6,0),0)</f>
        <v>0</v>
      </c>
      <c r="M146" s="24">
        <f t="shared" si="44"/>
        <v>0</v>
      </c>
      <c r="N146" s="25">
        <v>20472.559324667352</v>
      </c>
      <c r="O146" s="26">
        <v>0</v>
      </c>
      <c r="P146" s="27">
        <f ca="1"/>
        <v>-7486.3531662998057</v>
      </c>
      <c r="Q146" s="28">
        <f ca="1"/>
        <v>-8192.3591168515686</v>
      </c>
      <c r="R146" s="28">
        <v>0</v>
      </c>
      <c r="S146" s="28"/>
      <c r="T146" s="35" t="e">
        <f ca="1"/>
        <v>#DIV/0!</v>
      </c>
      <c r="U146" s="30">
        <f ca="1"/>
        <v>-40.016291988372011</v>
      </c>
      <c r="V146" s="31">
        <v>0</v>
      </c>
      <c r="W146" s="32">
        <f ca="1"/>
        <v>-40.016291988372011</v>
      </c>
      <c r="X146" s="32"/>
      <c r="Y146" s="28">
        <f t="shared" ca="1" si="43"/>
        <v>-706.00595055176291</v>
      </c>
      <c r="Z146" s="33"/>
      <c r="AA146" s="36"/>
      <c r="AB146" s="33"/>
      <c r="AC146" s="21"/>
      <c r="AJ146" s="17"/>
      <c r="AV146" s="21"/>
    </row>
    <row r="147" spans="1:48" outlineLevel="1" x14ac:dyDescent="0.2">
      <c r="A147" s="13" t="s">
        <v>469</v>
      </c>
      <c r="B147" s="13" t="str">
        <f>VLOOKUP(A147,Notes!$A$12:$B$206,2,0)</f>
        <v>Other transport equipment</v>
      </c>
      <c r="C147" s="24">
        <f>SUM('SAM and Preps'!FS147:GG147)</f>
        <v>1625.2536470633481</v>
      </c>
      <c r="D147" s="24">
        <f>'SAM and Preps'!GH147</f>
        <v>0</v>
      </c>
      <c r="E147" s="24">
        <f>'SAM and Preps'!GM147</f>
        <v>0</v>
      </c>
      <c r="F147" s="24">
        <f>'SAM and Preps'!GO147</f>
        <v>282.22199549154408</v>
      </c>
      <c r="G147" s="24">
        <v>1878.7935474527758</v>
      </c>
      <c r="H147" s="25">
        <f>SUM('SAM and Preps'!EL$175:EL$179)</f>
        <v>0</v>
      </c>
      <c r="I147" s="24">
        <f>IFERROR(VLOOKUP($A147,Employment!$A$5:$F$66,3,0),0)</f>
        <v>0</v>
      </c>
      <c r="J147" s="24">
        <f>IFERROR(VLOOKUP($A147,Employment!$A$5:$F$66,4,0),0)</f>
        <v>0</v>
      </c>
      <c r="K147" s="24">
        <f>IFERROR(VLOOKUP($A147,Employment!$A$5:$F$66,5,0),0)</f>
        <v>0</v>
      </c>
      <c r="L147" s="24">
        <f>IFERROR(VLOOKUP($A147,Employment!$A$5:$F$66,6,0),0)</f>
        <v>0</v>
      </c>
      <c r="M147" s="24">
        <f t="shared" si="44"/>
        <v>0</v>
      </c>
      <c r="N147" s="25">
        <v>5179.3054235105501</v>
      </c>
      <c r="O147" s="26">
        <v>0</v>
      </c>
      <c r="P147" s="27">
        <f ca="1"/>
        <v>-715.30336595808467</v>
      </c>
      <c r="Q147" s="28">
        <f ca="1"/>
        <v>-1219.0479973784829</v>
      </c>
      <c r="R147" s="28">
        <v>0</v>
      </c>
      <c r="S147" s="28"/>
      <c r="T147" s="35" t="e">
        <f ca="1"/>
        <v>#DIV/0!</v>
      </c>
      <c r="U147" s="30">
        <f ca="1"/>
        <v>-23.536901142088048</v>
      </c>
      <c r="V147" s="31">
        <v>0</v>
      </c>
      <c r="W147" s="32">
        <f ca="1"/>
        <v>-23.536901142088048</v>
      </c>
      <c r="X147" s="32"/>
      <c r="Y147" s="28">
        <f t="shared" ca="1" si="43"/>
        <v>-503.74463142039826</v>
      </c>
      <c r="Z147" s="33"/>
      <c r="AA147" s="36"/>
      <c r="AB147" s="33"/>
      <c r="AC147" s="21"/>
      <c r="AJ147" s="17"/>
      <c r="AV147" s="21"/>
    </row>
    <row r="148" spans="1:48" outlineLevel="1" x14ac:dyDescent="0.2">
      <c r="A148" s="13" t="s">
        <v>76</v>
      </c>
      <c r="B148" s="13" t="str">
        <f>VLOOKUP(A148,Notes!$A$12:$B$206,2,0)</f>
        <v>Construction</v>
      </c>
      <c r="C148" s="24">
        <f>SUM('SAM and Preps'!FS148:GG148)</f>
        <v>0</v>
      </c>
      <c r="D148" s="24">
        <f>'SAM and Preps'!GH148</f>
        <v>0</v>
      </c>
      <c r="E148" s="24">
        <f>'SAM and Preps'!GM148</f>
        <v>183530.60164912924</v>
      </c>
      <c r="F148" s="24">
        <f>'SAM and Preps'!GO148</f>
        <v>273.22159998498108</v>
      </c>
      <c r="G148" s="24">
        <v>183710.32303309799</v>
      </c>
      <c r="H148" s="25">
        <f>SUM('SAM and Preps'!EM$175:EM$179)</f>
        <v>0</v>
      </c>
      <c r="I148" s="24">
        <f>IFERROR(VLOOKUP($A148,Employment!$A$5:$F$66,3,0),0)</f>
        <v>0</v>
      </c>
      <c r="J148" s="24">
        <f>IFERROR(VLOOKUP($A148,Employment!$A$5:$F$66,4,0),0)</f>
        <v>0</v>
      </c>
      <c r="K148" s="24">
        <f>IFERROR(VLOOKUP($A148,Employment!$A$5:$F$66,5,0),0)</f>
        <v>0</v>
      </c>
      <c r="L148" s="24">
        <f>IFERROR(VLOOKUP($A148,Employment!$A$5:$F$66,6,0),0)</f>
        <v>0</v>
      </c>
      <c r="M148" s="24">
        <f t="shared" si="44"/>
        <v>0</v>
      </c>
      <c r="N148" s="25">
        <v>188445.9907894409</v>
      </c>
      <c r="O148" s="26">
        <v>0</v>
      </c>
      <c r="P148" s="27">
        <f ca="1"/>
        <v>-73521.529299645685</v>
      </c>
      <c r="Q148" s="28">
        <f ca="1"/>
        <v>-74625.272883440397</v>
      </c>
      <c r="R148" s="28">
        <v>0</v>
      </c>
      <c r="S148" s="28"/>
      <c r="T148" s="35" t="e">
        <f ca="1"/>
        <v>#DIV/0!</v>
      </c>
      <c r="U148" s="30">
        <f ca="1"/>
        <v>-39.600350514658885</v>
      </c>
      <c r="V148" s="31">
        <v>0</v>
      </c>
      <c r="W148" s="32">
        <f ca="1"/>
        <v>-39.600350514658885</v>
      </c>
      <c r="X148" s="32"/>
      <c r="Y148" s="28">
        <f t="shared" ca="1" si="43"/>
        <v>-1103.7435837947123</v>
      </c>
      <c r="Z148" s="33"/>
      <c r="AA148" s="36"/>
      <c r="AB148" s="33"/>
      <c r="AC148" s="21"/>
      <c r="AJ148" s="17"/>
      <c r="AV148" s="21"/>
    </row>
    <row r="149" spans="1:48" outlineLevel="1" x14ac:dyDescent="0.2">
      <c r="A149" s="13" t="s">
        <v>470</v>
      </c>
      <c r="B149" s="13" t="str">
        <f>VLOOKUP(A149,Notes!$A$12:$B$206,2,0)</f>
        <v>Construction services</v>
      </c>
      <c r="C149" s="24">
        <f>SUM('SAM and Preps'!FS149:GG149)</f>
        <v>3520.6639064283186</v>
      </c>
      <c r="D149" s="24">
        <f>'SAM and Preps'!GH149</f>
        <v>0</v>
      </c>
      <c r="E149" s="24">
        <f>'SAM and Preps'!GM149</f>
        <v>166673.12392239421</v>
      </c>
      <c r="F149" s="24">
        <f>'SAM and Preps'!GO149</f>
        <v>847.68925279563734</v>
      </c>
      <c r="G149" s="24">
        <v>170942.12002123665</v>
      </c>
      <c r="H149" s="25">
        <f>SUM('SAM and Preps'!EN$175:EN$179)</f>
        <v>0</v>
      </c>
      <c r="I149" s="24">
        <f>IFERROR(VLOOKUP($A149,Employment!$A$5:$F$66,3,0),0)</f>
        <v>0</v>
      </c>
      <c r="J149" s="24">
        <f>IFERROR(VLOOKUP($A149,Employment!$A$5:$F$66,4,0),0)</f>
        <v>0</v>
      </c>
      <c r="K149" s="24">
        <f>IFERROR(VLOOKUP($A149,Employment!$A$5:$F$66,5,0),0)</f>
        <v>0</v>
      </c>
      <c r="L149" s="24">
        <f>IFERROR(VLOOKUP($A149,Employment!$A$5:$F$66,6,0),0)</f>
        <v>0</v>
      </c>
      <c r="M149" s="24">
        <f t="shared" si="44"/>
        <v>0</v>
      </c>
      <c r="N149" s="25">
        <v>174152.70058884719</v>
      </c>
      <c r="O149" s="26">
        <v>0</v>
      </c>
      <c r="P149" s="27">
        <f ca="1"/>
        <v>-68416.590832647271</v>
      </c>
      <c r="Q149" s="28">
        <f ca="1"/>
        <v>-69145.8021863022</v>
      </c>
      <c r="R149" s="28">
        <v>0</v>
      </c>
      <c r="S149" s="28"/>
      <c r="T149" s="35" t="e">
        <f ca="1"/>
        <v>#DIV/0!</v>
      </c>
      <c r="U149" s="30">
        <f ca="1"/>
        <v>-39.704122848801994</v>
      </c>
      <c r="V149" s="31">
        <v>0</v>
      </c>
      <c r="W149" s="32">
        <f ca="1"/>
        <v>-39.704122848801994</v>
      </c>
      <c r="X149" s="32"/>
      <c r="Y149" s="28">
        <f t="shared" ca="1" si="43"/>
        <v>-729.21135365492955</v>
      </c>
      <c r="Z149" s="33"/>
      <c r="AA149" s="36"/>
      <c r="AB149" s="33"/>
      <c r="AC149" s="21"/>
      <c r="AJ149" s="17"/>
      <c r="AV149" s="21"/>
    </row>
    <row r="150" spans="1:48" outlineLevel="1" x14ac:dyDescent="0.2">
      <c r="A150" s="13" t="s">
        <v>77</v>
      </c>
      <c r="B150" s="13" t="str">
        <f>VLOOKUP(A150,Notes!$A$12:$B$206,2,0)</f>
        <v>Trade services</v>
      </c>
      <c r="C150" s="24">
        <f>SUM('SAM and Preps'!FS150:GG150)</f>
        <v>0</v>
      </c>
      <c r="D150" s="24">
        <f>'SAM and Preps'!GH150</f>
        <v>0</v>
      </c>
      <c r="E150" s="24">
        <f>'SAM and Preps'!GM150</f>
        <v>0</v>
      </c>
      <c r="F150" s="24">
        <f>'SAM and Preps'!GO150</f>
        <v>787.89511067582703</v>
      </c>
      <c r="G150" s="24">
        <v>714.66790494310612</v>
      </c>
      <c r="H150" s="25">
        <f>SUM('SAM and Preps'!EO$175:EO$179)</f>
        <v>0</v>
      </c>
      <c r="I150" s="24">
        <f>IFERROR(VLOOKUP($A150,Employment!$A$5:$F$66,3,0),0)</f>
        <v>0</v>
      </c>
      <c r="J150" s="24">
        <f>IFERROR(VLOOKUP($A150,Employment!$A$5:$F$66,4,0),0)</f>
        <v>0</v>
      </c>
      <c r="K150" s="24">
        <f>IFERROR(VLOOKUP($A150,Employment!$A$5:$F$66,5,0),0)</f>
        <v>0</v>
      </c>
      <c r="L150" s="24">
        <f>IFERROR(VLOOKUP($A150,Employment!$A$5:$F$66,6,0),0)</f>
        <v>0</v>
      </c>
      <c r="M150" s="24">
        <f t="shared" si="44"/>
        <v>0</v>
      </c>
      <c r="N150" s="25">
        <v>824432.15622058453</v>
      </c>
      <c r="O150" s="26">
        <v>0</v>
      </c>
      <c r="P150" s="27">
        <f ca="1"/>
        <v>-157.57902213516542</v>
      </c>
      <c r="Q150" s="28">
        <f ca="1"/>
        <v>-193105.05016886818</v>
      </c>
      <c r="R150" s="28">
        <v>0</v>
      </c>
      <c r="S150" s="28"/>
      <c r="T150" s="35" t="e">
        <f ca="1"/>
        <v>#DIV/0!</v>
      </c>
      <c r="U150" s="30">
        <f ca="1"/>
        <v>-23.422794551599356</v>
      </c>
      <c r="V150" s="31">
        <v>0</v>
      </c>
      <c r="W150" s="32">
        <f ca="1"/>
        <v>-23.422794551599356</v>
      </c>
      <c r="X150" s="32"/>
      <c r="Y150" s="28">
        <f t="shared" ca="1" si="43"/>
        <v>-192947.47114673301</v>
      </c>
      <c r="Z150" s="33"/>
      <c r="AA150" s="36"/>
      <c r="AB150" s="33"/>
      <c r="AC150" s="21"/>
      <c r="AJ150" s="17"/>
      <c r="AV150" s="21"/>
    </row>
    <row r="151" spans="1:48" outlineLevel="1" x14ac:dyDescent="0.2">
      <c r="A151" s="13" t="s">
        <v>471</v>
      </c>
      <c r="B151" s="13" t="str">
        <f>VLOOKUP(A151,Notes!$A$12:$B$206,2,0)</f>
        <v xml:space="preserve">Accommodation </v>
      </c>
      <c r="C151" s="24">
        <f>SUM('SAM and Preps'!FS151:GG151)</f>
        <v>24911.096918348347</v>
      </c>
      <c r="D151" s="24">
        <f>'SAM and Preps'!GH151</f>
        <v>0</v>
      </c>
      <c r="E151" s="24">
        <f>'SAM and Preps'!GM151</f>
        <v>0</v>
      </c>
      <c r="F151" s="24">
        <f>'SAM and Preps'!GO151</f>
        <v>12374.45898055504</v>
      </c>
      <c r="G151" s="24">
        <v>37193.177441039115</v>
      </c>
      <c r="H151" s="25">
        <f>SUM('SAM and Preps'!EP$175:EP$179)</f>
        <v>0</v>
      </c>
      <c r="I151" s="24">
        <f>IFERROR(VLOOKUP($A151,Employment!$A$5:$F$66,3,0),0)</f>
        <v>0</v>
      </c>
      <c r="J151" s="24">
        <f>IFERROR(VLOOKUP($A151,Employment!$A$5:$F$66,4,0),0)</f>
        <v>0</v>
      </c>
      <c r="K151" s="24">
        <f>IFERROR(VLOOKUP($A151,Employment!$A$5:$F$66,5,0),0)</f>
        <v>0</v>
      </c>
      <c r="L151" s="24">
        <f>IFERROR(VLOOKUP($A151,Employment!$A$5:$F$66,6,0),0)</f>
        <v>0</v>
      </c>
      <c r="M151" s="24">
        <f t="shared" si="44"/>
        <v>0</v>
      </c>
      <c r="N151" s="25">
        <v>53514.470054187921</v>
      </c>
      <c r="O151" s="26">
        <v>0</v>
      </c>
      <c r="P151" s="27">
        <f ca="1"/>
        <v>-16778.500154506524</v>
      </c>
      <c r="Q151" s="28">
        <f ca="1"/>
        <v>-20165.866267721965</v>
      </c>
      <c r="R151" s="28">
        <v>0</v>
      </c>
      <c r="S151" s="28"/>
      <c r="T151" s="35" t="e">
        <f ca="1"/>
        <v>#DIV/0!</v>
      </c>
      <c r="U151" s="30">
        <f ca="1"/>
        <v>-37.683015915699663</v>
      </c>
      <c r="V151" s="31">
        <v>0</v>
      </c>
      <c r="W151" s="32">
        <f ca="1"/>
        <v>-37.683015915699663</v>
      </c>
      <c r="X151" s="32"/>
      <c r="Y151" s="28">
        <f t="shared" ca="1" si="43"/>
        <v>-3387.3661132154411</v>
      </c>
      <c r="Z151" s="33"/>
      <c r="AA151" s="36"/>
      <c r="AB151" s="33"/>
      <c r="AC151" s="21"/>
      <c r="AJ151" s="17"/>
      <c r="AV151" s="21"/>
    </row>
    <row r="152" spans="1:48" outlineLevel="1" x14ac:dyDescent="0.2">
      <c r="A152" s="13" t="s">
        <v>472</v>
      </c>
      <c r="B152" s="13" t="str">
        <f>VLOOKUP(A152,Notes!$A$12:$B$206,2,0)</f>
        <v>Catering services</v>
      </c>
      <c r="C152" s="24">
        <f>SUM('SAM and Preps'!FS152:GG152)</f>
        <v>50133.216142010424</v>
      </c>
      <c r="D152" s="24">
        <f>'SAM and Preps'!GH152</f>
        <v>0</v>
      </c>
      <c r="E152" s="24">
        <f>'SAM and Preps'!GM152</f>
        <v>0</v>
      </c>
      <c r="F152" s="24">
        <f>'SAM and Preps'!GO152</f>
        <v>3395.2585411950008</v>
      </c>
      <c r="G152" s="24">
        <v>53430.112914148027</v>
      </c>
      <c r="H152" s="25">
        <f>SUM('SAM and Preps'!EQ$175:EQ$179)</f>
        <v>0</v>
      </c>
      <c r="I152" s="24">
        <f>IFERROR(VLOOKUP($A152,Employment!$A$5:$F$66,3,0),0)</f>
        <v>0</v>
      </c>
      <c r="J152" s="24">
        <f>IFERROR(VLOOKUP($A152,Employment!$A$5:$F$66,4,0),0)</f>
        <v>0</v>
      </c>
      <c r="K152" s="24">
        <f>IFERROR(VLOOKUP($A152,Employment!$A$5:$F$66,5,0),0)</f>
        <v>0</v>
      </c>
      <c r="L152" s="24">
        <f>IFERROR(VLOOKUP($A152,Employment!$A$5:$F$66,6,0),0)</f>
        <v>0</v>
      </c>
      <c r="M152" s="24">
        <f t="shared" si="44"/>
        <v>0</v>
      </c>
      <c r="N152" s="25">
        <v>61746.934988471519</v>
      </c>
      <c r="O152" s="26">
        <v>0</v>
      </c>
      <c r="P152" s="27">
        <f ca="1"/>
        <v>-24087.81360744244</v>
      </c>
      <c r="Q152" s="28">
        <f ca="1"/>
        <v>-25818.535739007391</v>
      </c>
      <c r="R152" s="28">
        <v>0</v>
      </c>
      <c r="S152" s="28"/>
      <c r="T152" s="35" t="e">
        <f ca="1"/>
        <v>#DIV/0!</v>
      </c>
      <c r="U152" s="30">
        <f ca="1"/>
        <v>-41.813469354920777</v>
      </c>
      <c r="V152" s="31">
        <v>0</v>
      </c>
      <c r="W152" s="32">
        <f ca="1"/>
        <v>-41.813469354920777</v>
      </c>
      <c r="X152" s="32"/>
      <c r="Y152" s="28">
        <f t="shared" ca="1" si="43"/>
        <v>-1730.7221315649513</v>
      </c>
      <c r="Z152" s="33"/>
      <c r="AA152" s="36"/>
      <c r="AB152" s="33"/>
      <c r="AC152" s="21"/>
      <c r="AJ152" s="17"/>
      <c r="AV152" s="21"/>
    </row>
    <row r="153" spans="1:48" outlineLevel="1" x14ac:dyDescent="0.2">
      <c r="A153" s="13" t="s">
        <v>473</v>
      </c>
      <c r="B153" s="13" t="str">
        <f>VLOOKUP(A153,Notes!$A$12:$B$206,2,0)</f>
        <v xml:space="preserve">Passenger transport </v>
      </c>
      <c r="C153" s="24">
        <f>SUM('SAM and Preps'!FS153:GG153)</f>
        <v>119204.99288511279</v>
      </c>
      <c r="D153" s="24">
        <f>'SAM and Preps'!GH153</f>
        <v>0</v>
      </c>
      <c r="E153" s="24">
        <f>'SAM and Preps'!GM153</f>
        <v>0</v>
      </c>
      <c r="F153" s="24">
        <f>'SAM and Preps'!GO153</f>
        <v>24908.353928978464</v>
      </c>
      <c r="G153" s="24">
        <v>144013.99221710674</v>
      </c>
      <c r="H153" s="25">
        <f>SUM('SAM and Preps'!ER$175:ER$179)</f>
        <v>0</v>
      </c>
      <c r="I153" s="24">
        <f>IFERROR(VLOOKUP($A153,Employment!$A$5:$F$66,3,0),0)</f>
        <v>0</v>
      </c>
      <c r="J153" s="24">
        <f>IFERROR(VLOOKUP($A153,Employment!$A$5:$F$66,4,0),0)</f>
        <v>0</v>
      </c>
      <c r="K153" s="24">
        <f>IFERROR(VLOOKUP($A153,Employment!$A$5:$F$66,5,0),0)</f>
        <v>0</v>
      </c>
      <c r="L153" s="24">
        <f>IFERROR(VLOOKUP($A153,Employment!$A$5:$F$66,6,0),0)</f>
        <v>0</v>
      </c>
      <c r="M153" s="24">
        <f t="shared" si="44"/>
        <v>0</v>
      </c>
      <c r="N153" s="25">
        <v>211954.6671077754</v>
      </c>
      <c r="O153" s="26">
        <v>0</v>
      </c>
      <c r="P153" s="27">
        <f ca="1"/>
        <v>-46836.837714579655</v>
      </c>
      <c r="Q153" s="28">
        <f ca="1"/>
        <v>-60329.701704632149</v>
      </c>
      <c r="R153" s="28">
        <v>0</v>
      </c>
      <c r="S153" s="28"/>
      <c r="T153" s="35" t="e">
        <f ca="1"/>
        <v>#DIV/0!</v>
      </c>
      <c r="U153" s="30">
        <f ca="1"/>
        <v>-28.463492938306238</v>
      </c>
      <c r="V153" s="31">
        <v>0</v>
      </c>
      <c r="W153" s="32">
        <f ca="1"/>
        <v>-28.463492938306238</v>
      </c>
      <c r="X153" s="32"/>
      <c r="Y153" s="28">
        <f t="shared" ca="1" si="43"/>
        <v>-13492.863990052494</v>
      </c>
      <c r="Z153" s="33"/>
      <c r="AA153" s="36"/>
      <c r="AB153" s="33"/>
      <c r="AC153" s="21"/>
      <c r="AJ153" s="17"/>
      <c r="AV153" s="21"/>
    </row>
    <row r="154" spans="1:48" outlineLevel="1" x14ac:dyDescent="0.2">
      <c r="A154" s="13" t="s">
        <v>474</v>
      </c>
      <c r="B154" s="13" t="str">
        <f>VLOOKUP(A154,Notes!$A$12:$B$206,2,0)</f>
        <v xml:space="preserve">Freight transport </v>
      </c>
      <c r="C154" s="24">
        <f>SUM('SAM and Preps'!FS154:GG154)</f>
        <v>34161.667433467679</v>
      </c>
      <c r="D154" s="24">
        <f>'SAM and Preps'!GH154</f>
        <v>0</v>
      </c>
      <c r="E154" s="24">
        <f>'SAM and Preps'!GM154</f>
        <v>0</v>
      </c>
      <c r="F154" s="24">
        <f>'SAM and Preps'!GO154</f>
        <v>4090.0560562974297</v>
      </c>
      <c r="G154" s="24">
        <v>38056.712728333281</v>
      </c>
      <c r="H154" s="25">
        <f>SUM('SAM and Preps'!ES$175:ES$179)</f>
        <v>0</v>
      </c>
      <c r="I154" s="24">
        <f>IFERROR(VLOOKUP($A154,Employment!$A$5:$F$66,3,0),0)</f>
        <v>0</v>
      </c>
      <c r="J154" s="24">
        <f>IFERROR(VLOOKUP($A154,Employment!$A$5:$F$66,4,0),0)</f>
        <v>0</v>
      </c>
      <c r="K154" s="24">
        <f>IFERROR(VLOOKUP($A154,Employment!$A$5:$F$66,5,0),0)</f>
        <v>0</v>
      </c>
      <c r="L154" s="24">
        <f>IFERROR(VLOOKUP($A154,Employment!$A$5:$F$66,6,0),0)</f>
        <v>0</v>
      </c>
      <c r="M154" s="24">
        <f t="shared" si="44"/>
        <v>0</v>
      </c>
      <c r="N154" s="25">
        <v>286152.78013556259</v>
      </c>
      <c r="O154" s="26">
        <v>0</v>
      </c>
      <c r="P154" s="27">
        <f ca="1"/>
        <v>-6796.3030121163292</v>
      </c>
      <c r="Q154" s="28">
        <f ca="1"/>
        <v>-61577.71334793698</v>
      </c>
      <c r="R154" s="28">
        <v>0</v>
      </c>
      <c r="S154" s="28"/>
      <c r="T154" s="35" t="e">
        <f ca="1"/>
        <v>#DIV/0!</v>
      </c>
      <c r="U154" s="30">
        <f ca="1"/>
        <v>-21.519173540360164</v>
      </c>
      <c r="V154" s="31">
        <v>0</v>
      </c>
      <c r="W154" s="32">
        <f ca="1"/>
        <v>-21.519173540360164</v>
      </c>
      <c r="X154" s="32"/>
      <c r="Y154" s="28">
        <f t="shared" ca="1" si="43"/>
        <v>-54781.410335820648</v>
      </c>
      <c r="Z154" s="33"/>
      <c r="AA154" s="36"/>
      <c r="AB154" s="33"/>
      <c r="AC154" s="21"/>
      <c r="AJ154" s="17"/>
      <c r="AV154" s="21"/>
    </row>
    <row r="155" spans="1:48" outlineLevel="1" x14ac:dyDescent="0.2">
      <c r="A155" s="13" t="s">
        <v>78</v>
      </c>
      <c r="B155" s="13" t="str">
        <f>VLOOKUP(A155,Notes!$A$12:$B$206,2,0)</f>
        <v>Supporting transport services</v>
      </c>
      <c r="C155" s="24">
        <f>SUM('SAM and Preps'!FS155:GG155)</f>
        <v>12136.805903261444</v>
      </c>
      <c r="D155" s="24">
        <f>'SAM and Preps'!GH155</f>
        <v>0</v>
      </c>
      <c r="E155" s="24">
        <f>'SAM and Preps'!GM155</f>
        <v>0</v>
      </c>
      <c r="F155" s="24">
        <f>'SAM and Preps'!GO155</f>
        <v>1488.0090470336436</v>
      </c>
      <c r="G155" s="24">
        <v>13515.670510822343</v>
      </c>
      <c r="H155" s="25">
        <f>SUM('SAM and Preps'!ET$175:ET$179)</f>
        <v>0</v>
      </c>
      <c r="I155" s="24">
        <f>IFERROR(VLOOKUP($A155,Employment!$A$5:$F$66,3,0),0)</f>
        <v>0</v>
      </c>
      <c r="J155" s="24">
        <f>IFERROR(VLOOKUP($A155,Employment!$A$5:$F$66,4,0),0)</f>
        <v>0</v>
      </c>
      <c r="K155" s="24">
        <f>IFERROR(VLOOKUP($A155,Employment!$A$5:$F$66,5,0),0)</f>
        <v>0</v>
      </c>
      <c r="L155" s="24">
        <f>IFERROR(VLOOKUP($A155,Employment!$A$5:$F$66,6,0),0)</f>
        <v>0</v>
      </c>
      <c r="M155" s="24">
        <f t="shared" si="44"/>
        <v>0</v>
      </c>
      <c r="N155" s="25">
        <v>77099.408472930445</v>
      </c>
      <c r="O155" s="26">
        <v>0</v>
      </c>
      <c r="P155" s="27">
        <f ca="1"/>
        <v>-2421.5428424774809</v>
      </c>
      <c r="Q155" s="28">
        <f ca="1"/>
        <v>-16074.875659558724</v>
      </c>
      <c r="R155" s="28">
        <v>0</v>
      </c>
      <c r="S155" s="28"/>
      <c r="T155" s="35" t="e">
        <f ca="1"/>
        <v>#DIV/0!</v>
      </c>
      <c r="U155" s="30">
        <f ca="1"/>
        <v>-20.84954473444839</v>
      </c>
      <c r="V155" s="31">
        <v>0</v>
      </c>
      <c r="W155" s="32">
        <f ca="1"/>
        <v>-20.84954473444839</v>
      </c>
      <c r="X155" s="32"/>
      <c r="Y155" s="28">
        <f t="shared" ca="1" si="43"/>
        <v>-13653.332817081242</v>
      </c>
      <c r="Z155" s="33"/>
      <c r="AA155" s="36"/>
      <c r="AB155" s="33"/>
      <c r="AC155" s="21"/>
      <c r="AJ155" s="17"/>
      <c r="AV155" s="21"/>
    </row>
    <row r="156" spans="1:48" outlineLevel="1" x14ac:dyDescent="0.2">
      <c r="A156" s="13" t="s">
        <v>79</v>
      </c>
      <c r="B156" s="13" t="str">
        <f>VLOOKUP(A156,Notes!$A$12:$B$206,2,0)</f>
        <v>Postal,  courier services</v>
      </c>
      <c r="C156" s="24">
        <f>SUM('SAM and Preps'!FS156:GG156)</f>
        <v>1353.8486631428436</v>
      </c>
      <c r="D156" s="24">
        <f>'SAM and Preps'!GH156</f>
        <v>0</v>
      </c>
      <c r="E156" s="24">
        <f>'SAM and Preps'!GM156</f>
        <v>0</v>
      </c>
      <c r="F156" s="24">
        <f>'SAM and Preps'!GO156</f>
        <v>1075.7520533070958</v>
      </c>
      <c r="G156" s="24">
        <v>2395.2796659065034</v>
      </c>
      <c r="H156" s="25">
        <f>SUM('SAM and Preps'!EU$175:EU$179)</f>
        <v>0</v>
      </c>
      <c r="I156" s="24">
        <f>IFERROR(VLOOKUP($A156,Employment!$A$5:$F$66,3,0),0)</f>
        <v>0</v>
      </c>
      <c r="J156" s="24">
        <f>IFERROR(VLOOKUP($A156,Employment!$A$5:$F$66,4,0),0)</f>
        <v>0</v>
      </c>
      <c r="K156" s="24">
        <f>IFERROR(VLOOKUP($A156,Employment!$A$5:$F$66,5,0),0)</f>
        <v>0</v>
      </c>
      <c r="L156" s="24">
        <f>IFERROR(VLOOKUP($A156,Employment!$A$5:$F$66,6,0),0)</f>
        <v>0</v>
      </c>
      <c r="M156" s="24">
        <f t="shared" si="44"/>
        <v>0</v>
      </c>
      <c r="N156" s="25">
        <v>14995.719556268348</v>
      </c>
      <c r="O156" s="26">
        <v>0</v>
      </c>
      <c r="P156" s="27">
        <f ca="1"/>
        <v>123.31175512429172</v>
      </c>
      <c r="Q156" s="28">
        <f ca="1"/>
        <v>-2453.4796174109902</v>
      </c>
      <c r="R156" s="28">
        <v>0</v>
      </c>
      <c r="S156" s="28"/>
      <c r="T156" s="35" t="e">
        <f ca="1"/>
        <v>#DIV/0!</v>
      </c>
      <c r="U156" s="30">
        <f ca="1"/>
        <v>-16.361199662375743</v>
      </c>
      <c r="V156" s="31">
        <v>0</v>
      </c>
      <c r="W156" s="32">
        <f ca="1"/>
        <v>-16.361199662375743</v>
      </c>
      <c r="X156" s="32"/>
      <c r="Y156" s="28">
        <f t="shared" ca="1" si="43"/>
        <v>-2576.7913725352819</v>
      </c>
      <c r="Z156" s="33"/>
      <c r="AA156" s="36"/>
      <c r="AB156" s="33"/>
      <c r="AC156" s="21"/>
      <c r="AJ156" s="17"/>
      <c r="AV156" s="21"/>
    </row>
    <row r="157" spans="1:48" outlineLevel="1" x14ac:dyDescent="0.2">
      <c r="A157" s="13" t="s">
        <v>475</v>
      </c>
      <c r="B157" s="13" t="str">
        <f>VLOOKUP(A157,Notes!$A$12:$B$206,2,0)</f>
        <v xml:space="preserve">Electricity distribution </v>
      </c>
      <c r="C157" s="24">
        <f>SUM('SAM and Preps'!FS157:GG157)</f>
        <v>76931.437742112379</v>
      </c>
      <c r="D157" s="24">
        <f>'SAM and Preps'!GH157</f>
        <v>0</v>
      </c>
      <c r="E157" s="24">
        <f>'SAM and Preps'!GM157</f>
        <v>0</v>
      </c>
      <c r="F157" s="24">
        <f>'SAM and Preps'!GO157</f>
        <v>3027.8058607202929</v>
      </c>
      <c r="G157" s="24">
        <v>79900.041226475107</v>
      </c>
      <c r="H157" s="25">
        <f>SUM('SAM and Preps'!EV$175:EV$179)</f>
        <v>0</v>
      </c>
      <c r="I157" s="24">
        <f>IFERROR(VLOOKUP($A157,Employment!$A$5:$F$66,3,0),0)</f>
        <v>0</v>
      </c>
      <c r="J157" s="24">
        <f>IFERROR(VLOOKUP($A157,Employment!$A$5:$F$66,4,0),0)</f>
        <v>0</v>
      </c>
      <c r="K157" s="24">
        <f>IFERROR(VLOOKUP($A157,Employment!$A$5:$F$66,5,0),0)</f>
        <v>0</v>
      </c>
      <c r="L157" s="24">
        <f>IFERROR(VLOOKUP($A157,Employment!$A$5:$F$66,6,0),0)</f>
        <v>0</v>
      </c>
      <c r="M157" s="24">
        <f t="shared" si="44"/>
        <v>0</v>
      </c>
      <c r="N157" s="25">
        <v>153255.30013837732</v>
      </c>
      <c r="O157" s="26">
        <v>0</v>
      </c>
      <c r="P157" s="27">
        <f ca="1"/>
        <v>-605.56117214405856</v>
      </c>
      <c r="Q157" s="28">
        <f ca="1"/>
        <v>-15208.119072460602</v>
      </c>
      <c r="R157" s="28">
        <v>0</v>
      </c>
      <c r="S157" s="28"/>
      <c r="T157" s="35" t="e">
        <f ca="1"/>
        <v>#DIV/0!</v>
      </c>
      <c r="U157" s="30">
        <f ca="1"/>
        <v>-9.9233886584861217</v>
      </c>
      <c r="V157" s="31">
        <v>0</v>
      </c>
      <c r="W157" s="32">
        <f ca="1"/>
        <v>-9.9233886584861217</v>
      </c>
      <c r="X157" s="32"/>
      <c r="Y157" s="28">
        <f t="shared" ca="1" si="43"/>
        <v>-14602.557900316544</v>
      </c>
      <c r="Z157" s="33"/>
      <c r="AA157" s="36"/>
      <c r="AB157" s="33"/>
      <c r="AC157" s="21"/>
      <c r="AJ157" s="17"/>
      <c r="AV157" s="21"/>
    </row>
    <row r="158" spans="1:48" outlineLevel="1" x14ac:dyDescent="0.2">
      <c r="A158" s="13" t="s">
        <v>75</v>
      </c>
      <c r="B158" s="13" t="str">
        <f>VLOOKUP(A158,Notes!$A$12:$B$206,2,0)</f>
        <v xml:space="preserve">Water distribution </v>
      </c>
      <c r="C158" s="24">
        <f>SUM('SAM and Preps'!FS158:GG158)</f>
        <v>23216.874584238805</v>
      </c>
      <c r="D158" s="24">
        <f>'SAM and Preps'!GH158</f>
        <v>0</v>
      </c>
      <c r="E158" s="24">
        <f>'SAM and Preps'!GM158</f>
        <v>0</v>
      </c>
      <c r="F158" s="24">
        <f>'SAM and Preps'!GO158</f>
        <v>913.75113993594391</v>
      </c>
      <c r="G158" s="24">
        <v>24001.028980715873</v>
      </c>
      <c r="H158" s="25">
        <f>SUM('SAM and Preps'!EW$175:EW$179)</f>
        <v>0</v>
      </c>
      <c r="I158" s="24">
        <f>IFERROR(VLOOKUP($A158,Employment!$A$5:$F$66,3,0),0)</f>
        <v>0</v>
      </c>
      <c r="J158" s="24">
        <f>IFERROR(VLOOKUP($A158,Employment!$A$5:$F$66,4,0),0)</f>
        <v>0</v>
      </c>
      <c r="K158" s="24">
        <f>IFERROR(VLOOKUP($A158,Employment!$A$5:$F$66,5,0),0)</f>
        <v>0</v>
      </c>
      <c r="L158" s="24">
        <f>IFERROR(VLOOKUP($A158,Employment!$A$5:$F$66,6,0),0)</f>
        <v>0</v>
      </c>
      <c r="M158" s="24">
        <f t="shared" si="44"/>
        <v>0</v>
      </c>
      <c r="N158" s="25">
        <v>58306.417121761428</v>
      </c>
      <c r="O158" s="26">
        <v>0</v>
      </c>
      <c r="P158" s="27">
        <f ca="1"/>
        <v>-182.75022798718879</v>
      </c>
      <c r="Q158" s="28">
        <f ca="1"/>
        <v>-5747.9506094039289</v>
      </c>
      <c r="R158" s="28">
        <v>0</v>
      </c>
      <c r="S158" s="28"/>
      <c r="T158" s="35" t="e">
        <f ca="1"/>
        <v>#DIV/0!</v>
      </c>
      <c r="U158" s="30">
        <f ca="1"/>
        <v>-9.8581783843800075</v>
      </c>
      <c r="V158" s="31">
        <v>0</v>
      </c>
      <c r="W158" s="32">
        <f ca="1"/>
        <v>-9.8581783843800075</v>
      </c>
      <c r="X158" s="32"/>
      <c r="Y158" s="28">
        <f t="shared" ca="1" si="43"/>
        <v>-5565.2003814167401</v>
      </c>
      <c r="Z158" s="33"/>
      <c r="AA158" s="36"/>
      <c r="AB158" s="33"/>
      <c r="AC158" s="21"/>
      <c r="AJ158" s="17"/>
      <c r="AV158" s="21"/>
    </row>
    <row r="159" spans="1:48" outlineLevel="1" x14ac:dyDescent="0.2">
      <c r="A159" s="13" t="s">
        <v>80</v>
      </c>
      <c r="B159" s="13" t="str">
        <f>VLOOKUP(A159,Notes!$A$12:$B$206,2,0)</f>
        <v>Financial services</v>
      </c>
      <c r="C159" s="24">
        <f>SUM('SAM and Preps'!FS159:GG159)</f>
        <v>61848.654575608591</v>
      </c>
      <c r="D159" s="24">
        <f>'SAM and Preps'!GH159</f>
        <v>0</v>
      </c>
      <c r="E159" s="24">
        <f>'SAM and Preps'!GM159</f>
        <v>0</v>
      </c>
      <c r="F159" s="24">
        <f>'SAM and Preps'!GO159</f>
        <v>3607.1266854076503</v>
      </c>
      <c r="G159" s="24">
        <v>65383.456074849157</v>
      </c>
      <c r="H159" s="25">
        <f>SUM('SAM and Preps'!EX$175:EX$179)</f>
        <v>0</v>
      </c>
      <c r="I159" s="24">
        <f>IFERROR(VLOOKUP($A159,Employment!$A$5:$F$66,3,0),0)</f>
        <v>0</v>
      </c>
      <c r="J159" s="24">
        <f>IFERROR(VLOOKUP($A159,Employment!$A$5:$F$66,4,0),0)</f>
        <v>0</v>
      </c>
      <c r="K159" s="24">
        <f>IFERROR(VLOOKUP($A159,Employment!$A$5:$F$66,5,0),0)</f>
        <v>0</v>
      </c>
      <c r="L159" s="24">
        <f>IFERROR(VLOOKUP($A159,Employment!$A$5:$F$66,6,0),0)</f>
        <v>0</v>
      </c>
      <c r="M159" s="24">
        <f t="shared" si="44"/>
        <v>0</v>
      </c>
      <c r="N159" s="25">
        <v>317039.70116928627</v>
      </c>
      <c r="O159" s="26">
        <v>0</v>
      </c>
      <c r="P159" s="27">
        <f ca="1"/>
        <v>-2267.6417014717449</v>
      </c>
      <c r="Q159" s="28">
        <f ca="1"/>
        <v>-40739.810318146752</v>
      </c>
      <c r="R159" s="28">
        <v>0</v>
      </c>
      <c r="S159" s="28"/>
      <c r="T159" s="35" t="e">
        <f ca="1"/>
        <v>#DIV/0!</v>
      </c>
      <c r="U159" s="30">
        <f ca="1"/>
        <v>-12.850065833361782</v>
      </c>
      <c r="V159" s="31">
        <v>0</v>
      </c>
      <c r="W159" s="32">
        <f ca="1"/>
        <v>-12.850065833361782</v>
      </c>
      <c r="X159" s="32"/>
      <c r="Y159" s="28">
        <f t="shared" ca="1" si="43"/>
        <v>-38472.168616675008</v>
      </c>
      <c r="Z159" s="33"/>
      <c r="AA159" s="36"/>
      <c r="AB159" s="33"/>
      <c r="AC159" s="21"/>
      <c r="AJ159" s="17"/>
      <c r="AV159" s="21"/>
    </row>
    <row r="160" spans="1:48" outlineLevel="1" x14ac:dyDescent="0.2">
      <c r="A160" s="13" t="s">
        <v>81</v>
      </c>
      <c r="B160" s="13" t="str">
        <f>VLOOKUP(A160,Notes!$A$12:$B$206,2,0)</f>
        <v xml:space="preserve">Insurance, pension </v>
      </c>
      <c r="C160" s="24">
        <f>SUM('SAM and Preps'!FS160:GG160)</f>
        <v>113950.49437137764</v>
      </c>
      <c r="D160" s="24">
        <f>'SAM and Preps'!GH160</f>
        <v>0</v>
      </c>
      <c r="E160" s="24">
        <f>'SAM and Preps'!GM160</f>
        <v>0</v>
      </c>
      <c r="F160" s="24">
        <f>'SAM and Preps'!GO160</f>
        <v>17885.111129619814</v>
      </c>
      <c r="G160" s="24">
        <v>131765.17747856464</v>
      </c>
      <c r="H160" s="25">
        <f>SUM('SAM and Preps'!EY$175:EY$179)</f>
        <v>0</v>
      </c>
      <c r="I160" s="24">
        <f>IFERROR(VLOOKUP($A160,Employment!$A$5:$F$66,3,0),0)</f>
        <v>0</v>
      </c>
      <c r="J160" s="24">
        <f>IFERROR(VLOOKUP($A160,Employment!$A$5:$F$66,4,0),0)</f>
        <v>0</v>
      </c>
      <c r="K160" s="24">
        <f>IFERROR(VLOOKUP($A160,Employment!$A$5:$F$66,5,0),0)</f>
        <v>0</v>
      </c>
      <c r="L160" s="24">
        <f>IFERROR(VLOOKUP($A160,Employment!$A$5:$F$66,6,0),0)</f>
        <v>0</v>
      </c>
      <c r="M160" s="24">
        <f t="shared" si="44"/>
        <v>0</v>
      </c>
      <c r="N160" s="25">
        <v>172499.36013214334</v>
      </c>
      <c r="O160" s="26">
        <v>0</v>
      </c>
      <c r="P160" s="27">
        <f ca="1"/>
        <v>-6425.7845852084047</v>
      </c>
      <c r="Q160" s="28">
        <f ca="1"/>
        <v>-13599.80662372814</v>
      </c>
      <c r="R160" s="28">
        <v>0</v>
      </c>
      <c r="S160" s="28"/>
      <c r="T160" s="35" t="e">
        <f ca="1"/>
        <v>#DIV/0!</v>
      </c>
      <c r="U160" s="30">
        <f ca="1"/>
        <v>-7.8839751134786775</v>
      </c>
      <c r="V160" s="31">
        <v>0</v>
      </c>
      <c r="W160" s="32">
        <f ca="1"/>
        <v>-7.8839751134786775</v>
      </c>
      <c r="X160" s="32"/>
      <c r="Y160" s="28">
        <f t="shared" ca="1" si="43"/>
        <v>-7174.0220385197354</v>
      </c>
      <c r="Z160" s="33"/>
      <c r="AA160" s="36"/>
      <c r="AB160" s="33"/>
      <c r="AC160" s="21"/>
      <c r="AJ160" s="17"/>
      <c r="AV160" s="21"/>
    </row>
    <row r="161" spans="1:48" outlineLevel="1" x14ac:dyDescent="0.2">
      <c r="A161" s="13" t="s">
        <v>82</v>
      </c>
      <c r="B161" s="13" t="str">
        <f>VLOOKUP(A161,Notes!$A$12:$B$206,2,0)</f>
        <v>Other financial services</v>
      </c>
      <c r="C161" s="24">
        <f>SUM('SAM and Preps'!FS161:GG161)</f>
        <v>218.19466774810155</v>
      </c>
      <c r="D161" s="24">
        <f>'SAM and Preps'!GH161</f>
        <v>0</v>
      </c>
      <c r="E161" s="24">
        <f>'SAM and Preps'!GM161</f>
        <v>8095.9996620477968</v>
      </c>
      <c r="F161" s="24">
        <f>'SAM and Preps'!GO161</f>
        <v>6980.5441323458208</v>
      </c>
      <c r="G161" s="24">
        <v>15226.69464799669</v>
      </c>
      <c r="H161" s="25">
        <f>SUM('SAM and Preps'!EZ$175:EZ$179)</f>
        <v>0</v>
      </c>
      <c r="I161" s="24">
        <f>IFERROR(VLOOKUP($A161,Employment!$A$5:$F$66,3,0),0)</f>
        <v>0</v>
      </c>
      <c r="J161" s="24">
        <f>IFERROR(VLOOKUP($A161,Employment!$A$5:$F$66,4,0),0)</f>
        <v>0</v>
      </c>
      <c r="K161" s="24">
        <f>IFERROR(VLOOKUP($A161,Employment!$A$5:$F$66,5,0),0)</f>
        <v>0</v>
      </c>
      <c r="L161" s="24">
        <f>IFERROR(VLOOKUP($A161,Employment!$A$5:$F$66,6,0),0)</f>
        <v>0</v>
      </c>
      <c r="M161" s="24">
        <f t="shared" si="44"/>
        <v>0</v>
      </c>
      <c r="N161" s="25">
        <v>201102.83998606825</v>
      </c>
      <c r="O161" s="26">
        <v>0</v>
      </c>
      <c r="P161" s="27">
        <f ca="1"/>
        <v>-4032.7635833284012</v>
      </c>
      <c r="Q161" s="28">
        <f ca="1"/>
        <v>-36650.371711390922</v>
      </c>
      <c r="R161" s="28">
        <v>0</v>
      </c>
      <c r="S161" s="28"/>
      <c r="T161" s="35" t="e">
        <f ca="1"/>
        <v>#DIV/0!</v>
      </c>
      <c r="U161" s="30">
        <f ca="1"/>
        <v>-18.224691264394842</v>
      </c>
      <c r="V161" s="31">
        <v>0</v>
      </c>
      <c r="W161" s="32">
        <f ca="1"/>
        <v>-18.224691264394842</v>
      </c>
      <c r="X161" s="32"/>
      <c r="Y161" s="28">
        <f t="shared" ca="1" si="43"/>
        <v>-32617.608128062522</v>
      </c>
      <c r="Z161" s="33"/>
      <c r="AA161" s="36"/>
      <c r="AB161" s="33"/>
      <c r="AC161" s="21"/>
      <c r="AJ161" s="17"/>
      <c r="AV161" s="21"/>
    </row>
    <row r="162" spans="1:48" outlineLevel="1" x14ac:dyDescent="0.2">
      <c r="A162" s="13" t="s">
        <v>83</v>
      </c>
      <c r="B162" s="13" t="str">
        <f>VLOOKUP(A162,Notes!$A$12:$B$206,2,0)</f>
        <v>Real estate services</v>
      </c>
      <c r="C162" s="24">
        <f>SUM('SAM and Preps'!FS162:GG162)</f>
        <v>269934.89401119656</v>
      </c>
      <c r="D162" s="24">
        <f>'SAM and Preps'!GH162</f>
        <v>0</v>
      </c>
      <c r="E162" s="24">
        <f>'SAM and Preps'!GM162</f>
        <v>27204.556687454791</v>
      </c>
      <c r="F162" s="24">
        <f>'SAM and Preps'!GO162</f>
        <v>11669.845675060018</v>
      </c>
      <c r="G162" s="24">
        <v>308666.08175093355</v>
      </c>
      <c r="H162" s="25">
        <f>SUM('SAM and Preps'!FA$175:FA$179)</f>
        <v>0</v>
      </c>
      <c r="I162" s="24">
        <f>IFERROR(VLOOKUP($A162,Employment!$A$5:$F$66,3,0),0)</f>
        <v>0</v>
      </c>
      <c r="J162" s="24">
        <f>IFERROR(VLOOKUP($A162,Employment!$A$5:$F$66,4,0),0)</f>
        <v>0</v>
      </c>
      <c r="K162" s="24">
        <f>IFERROR(VLOOKUP($A162,Employment!$A$5:$F$66,5,0),0)</f>
        <v>0</v>
      </c>
      <c r="L162" s="24">
        <f>IFERROR(VLOOKUP($A162,Employment!$A$5:$F$66,6,0),0)</f>
        <v>0</v>
      </c>
      <c r="M162" s="24">
        <f t="shared" si="44"/>
        <v>0</v>
      </c>
      <c r="N162" s="25">
        <v>451571.71421698225</v>
      </c>
      <c r="O162" s="26">
        <v>0</v>
      </c>
      <c r="P162" s="27">
        <f ca="1"/>
        <v>-44917.311809834384</v>
      </c>
      <c r="Q162" s="28">
        <f ca="1"/>
        <v>-72147.513231631849</v>
      </c>
      <c r="R162" s="28">
        <v>0</v>
      </c>
      <c r="S162" s="28"/>
      <c r="T162" s="35" t="e">
        <f ca="1"/>
        <v>#DIV/0!</v>
      </c>
      <c r="U162" s="30">
        <f ca="1"/>
        <v>-15.976977955037425</v>
      </c>
      <c r="V162" s="31">
        <v>0</v>
      </c>
      <c r="W162" s="32">
        <f ca="1"/>
        <v>-15.976977955037425</v>
      </c>
      <c r="X162" s="32"/>
      <c r="Y162" s="28">
        <f t="shared" ca="1" si="43"/>
        <v>-27230.201421797465</v>
      </c>
      <c r="Z162" s="33"/>
      <c r="AA162" s="36"/>
      <c r="AB162" s="33"/>
      <c r="AC162" s="21"/>
      <c r="AJ162" s="17"/>
      <c r="AV162" s="21"/>
    </row>
    <row r="163" spans="1:48" outlineLevel="1" x14ac:dyDescent="0.2">
      <c r="A163" s="13" t="s">
        <v>84</v>
      </c>
      <c r="B163" s="13" t="str">
        <f>VLOOKUP(A163,Notes!$A$12:$B$206,2,0)</f>
        <v>Leasing, Rental services</v>
      </c>
      <c r="C163" s="24">
        <f>SUM('SAM and Preps'!FS163:GG163)</f>
        <v>8960.1804251973026</v>
      </c>
      <c r="D163" s="24">
        <f>'SAM and Preps'!GH163</f>
        <v>0</v>
      </c>
      <c r="E163" s="24">
        <f>'SAM and Preps'!GM163</f>
        <v>0</v>
      </c>
      <c r="F163" s="24">
        <f>'SAM and Preps'!GO163</f>
        <v>352.64759896295061</v>
      </c>
      <c r="G163" s="24">
        <v>9239.386558376098</v>
      </c>
      <c r="H163" s="25">
        <f>SUM('SAM and Preps'!FB$175:FB$179)</f>
        <v>0</v>
      </c>
      <c r="I163" s="24">
        <f>IFERROR(VLOOKUP($A163,Employment!$A$5:$F$66,3,0),0)</f>
        <v>0</v>
      </c>
      <c r="J163" s="24">
        <f>IFERROR(VLOOKUP($A163,Employment!$A$5:$F$66,4,0),0)</f>
        <v>0</v>
      </c>
      <c r="K163" s="24">
        <f>IFERROR(VLOOKUP($A163,Employment!$A$5:$F$66,5,0),0)</f>
        <v>0</v>
      </c>
      <c r="L163" s="24">
        <f>IFERROR(VLOOKUP($A163,Employment!$A$5:$F$66,6,0),0)</f>
        <v>0</v>
      </c>
      <c r="M163" s="24">
        <f t="shared" si="44"/>
        <v>0</v>
      </c>
      <c r="N163" s="25">
        <v>124570.90721670371</v>
      </c>
      <c r="O163" s="26">
        <v>0</v>
      </c>
      <c r="P163" s="27">
        <f ca="1"/>
        <v>-2793.848407248076</v>
      </c>
      <c r="Q163" s="28">
        <f ca="1"/>
        <v>-27985.885044082443</v>
      </c>
      <c r="R163" s="28">
        <v>0</v>
      </c>
      <c r="S163" s="28"/>
      <c r="T163" s="35" t="e">
        <f ca="1"/>
        <v>#DIV/0!</v>
      </c>
      <c r="U163" s="30">
        <f ca="1"/>
        <v>-22.465827430636082</v>
      </c>
      <c r="V163" s="31">
        <v>0</v>
      </c>
      <c r="W163" s="32">
        <f ca="1"/>
        <v>-22.465827430636082</v>
      </c>
      <c r="X163" s="32"/>
      <c r="Y163" s="28">
        <f t="shared" ca="1" si="43"/>
        <v>-25192.036636834368</v>
      </c>
      <c r="Z163" s="33"/>
      <c r="AA163" s="36"/>
      <c r="AB163" s="33"/>
      <c r="AC163" s="21"/>
      <c r="AJ163" s="17"/>
      <c r="AV163" s="21"/>
    </row>
    <row r="164" spans="1:48" outlineLevel="1" x14ac:dyDescent="0.2">
      <c r="A164" s="13" t="s">
        <v>85</v>
      </c>
      <c r="B164" s="13" t="str">
        <f>VLOOKUP(A164,Notes!$A$12:$B$206,2,0)</f>
        <v>Research, development</v>
      </c>
      <c r="C164" s="24">
        <f>SUM('SAM and Preps'!FS164:GG164)</f>
        <v>0</v>
      </c>
      <c r="D164" s="24">
        <f>'SAM and Preps'!GH164</f>
        <v>0</v>
      </c>
      <c r="E164" s="24">
        <f>'SAM and Preps'!GM164</f>
        <v>21323.999109869961</v>
      </c>
      <c r="F164" s="24">
        <f>'SAM and Preps'!GO164</f>
        <v>170.52338649417928</v>
      </c>
      <c r="G164" s="24">
        <v>37017.450670217673</v>
      </c>
      <c r="H164" s="25">
        <f>SUM('SAM and Preps'!FC$175:FC$179)</f>
        <v>0</v>
      </c>
      <c r="I164" s="24">
        <f>IFERROR(VLOOKUP($A164,Employment!$A$5:$F$66,3,0),0)</f>
        <v>0</v>
      </c>
      <c r="J164" s="24">
        <f>IFERROR(VLOOKUP($A164,Employment!$A$5:$F$66,4,0),0)</f>
        <v>0</v>
      </c>
      <c r="K164" s="24">
        <f>IFERROR(VLOOKUP($A164,Employment!$A$5:$F$66,5,0),0)</f>
        <v>0</v>
      </c>
      <c r="L164" s="24">
        <f>IFERROR(VLOOKUP($A164,Employment!$A$5:$F$66,6,0),0)</f>
        <v>0</v>
      </c>
      <c r="M164" s="24">
        <f t="shared" si="44"/>
        <v>0</v>
      </c>
      <c r="N164" s="25">
        <v>37075.085327606466</v>
      </c>
      <c r="O164" s="26">
        <v>0</v>
      </c>
      <c r="P164" s="27">
        <f ca="1"/>
        <v>-6972.9305573312822</v>
      </c>
      <c r="Q164" s="28">
        <f ca="1"/>
        <v>-6980.5198474645586</v>
      </c>
      <c r="R164" s="28">
        <v>0</v>
      </c>
      <c r="S164" s="28"/>
      <c r="T164" s="35" t="e">
        <f ca="1"/>
        <v>#DIV/0!</v>
      </c>
      <c r="U164" s="30">
        <f ca="1"/>
        <v>-18.828061448227594</v>
      </c>
      <c r="V164" s="31">
        <v>0</v>
      </c>
      <c r="W164" s="32">
        <f ca="1"/>
        <v>-18.828061448227594</v>
      </c>
      <c r="X164" s="32"/>
      <c r="Y164" s="28">
        <f t="shared" ca="1" si="43"/>
        <v>-7.5892901332763358</v>
      </c>
      <c r="Z164" s="33"/>
      <c r="AA164" s="36"/>
      <c r="AB164" s="33"/>
      <c r="AC164" s="21"/>
      <c r="AJ164" s="17"/>
      <c r="AV164" s="21"/>
    </row>
    <row r="165" spans="1:48" outlineLevel="1" x14ac:dyDescent="0.2">
      <c r="A165" s="13" t="s">
        <v>476</v>
      </c>
      <c r="B165" s="13" t="str">
        <f>VLOOKUP(A165,Notes!$A$12:$B$206,2,0)</f>
        <v xml:space="preserve">Legal, accounting </v>
      </c>
      <c r="C165" s="24">
        <f>SUM('SAM and Preps'!FS165:GG165)</f>
        <v>11212.088051142862</v>
      </c>
      <c r="D165" s="24">
        <f>'SAM and Preps'!GH165</f>
        <v>0</v>
      </c>
      <c r="E165" s="24">
        <f>'SAM and Preps'!GM165</f>
        <v>7229.2872208119988</v>
      </c>
      <c r="F165" s="24">
        <f>'SAM and Preps'!GO165</f>
        <v>4151.4121701170561</v>
      </c>
      <c r="G165" s="24">
        <v>22526.349020910035</v>
      </c>
      <c r="H165" s="25">
        <f>SUM('SAM and Preps'!FD$175:FD$179)</f>
        <v>0</v>
      </c>
      <c r="I165" s="24">
        <f>IFERROR(VLOOKUP($A165,Employment!$A$5:$F$66,3,0),0)</f>
        <v>0</v>
      </c>
      <c r="J165" s="24">
        <f>IFERROR(VLOOKUP($A165,Employment!$A$5:$F$66,4,0),0)</f>
        <v>0</v>
      </c>
      <c r="K165" s="24">
        <f>IFERROR(VLOOKUP($A165,Employment!$A$5:$F$66,5,0),0)</f>
        <v>0</v>
      </c>
      <c r="L165" s="24">
        <f>IFERROR(VLOOKUP($A165,Employment!$A$5:$F$66,6,0),0)</f>
        <v>0</v>
      </c>
      <c r="M165" s="24">
        <f t="shared" si="44"/>
        <v>0</v>
      </c>
      <c r="N165" s="25">
        <v>56988.943996470829</v>
      </c>
      <c r="O165" s="26">
        <v>0</v>
      </c>
      <c r="P165" s="27">
        <f ca="1"/>
        <v>-4581.3117871801687</v>
      </c>
      <c r="Q165" s="28">
        <f ca="1"/>
        <v>-11070.207772901047</v>
      </c>
      <c r="R165" s="28">
        <v>0</v>
      </c>
      <c r="S165" s="28"/>
      <c r="T165" s="35" t="e">
        <f ca="1"/>
        <v>#DIV/0!</v>
      </c>
      <c r="U165" s="30">
        <f ca="1"/>
        <v>-19.425184950938192</v>
      </c>
      <c r="V165" s="31">
        <v>0</v>
      </c>
      <c r="W165" s="32">
        <f ca="1"/>
        <v>-19.425184950938192</v>
      </c>
      <c r="X165" s="32"/>
      <c r="Y165" s="28">
        <f t="shared" ca="1" si="43"/>
        <v>-6488.8959857208783</v>
      </c>
      <c r="Z165" s="33"/>
      <c r="AA165" s="36"/>
      <c r="AB165" s="33"/>
      <c r="AC165" s="21"/>
      <c r="AJ165" s="17"/>
      <c r="AV165" s="21"/>
    </row>
    <row r="166" spans="1:48" outlineLevel="1" x14ac:dyDescent="0.2">
      <c r="A166" s="13" t="s">
        <v>86</v>
      </c>
      <c r="B166" s="13" t="str">
        <f>VLOOKUP(A166,Notes!$A$12:$B$206,2,0)</f>
        <v>Other business services</v>
      </c>
      <c r="C166" s="24">
        <f>SUM('SAM and Preps'!FS166:GG166)</f>
        <v>8907.0517611902851</v>
      </c>
      <c r="D166" s="24">
        <f>'SAM and Preps'!GH166</f>
        <v>0</v>
      </c>
      <c r="E166" s="24">
        <f>'SAM and Preps'!GM166</f>
        <v>0</v>
      </c>
      <c r="F166" s="24">
        <f>'SAM and Preps'!GO166</f>
        <v>8160.5624190297276</v>
      </c>
      <c r="G166" s="24">
        <v>16901.472573879451</v>
      </c>
      <c r="H166" s="25">
        <f>SUM('SAM and Preps'!FE$175:FE$179)</f>
        <v>0</v>
      </c>
      <c r="I166" s="24">
        <f>IFERROR(VLOOKUP($A166,Employment!$A$5:$F$66,3,0),0)</f>
        <v>0</v>
      </c>
      <c r="J166" s="24">
        <f>IFERROR(VLOOKUP($A166,Employment!$A$5:$F$66,4,0),0)</f>
        <v>0</v>
      </c>
      <c r="K166" s="24">
        <f>IFERROR(VLOOKUP($A166,Employment!$A$5:$F$66,5,0),0)</f>
        <v>0</v>
      </c>
      <c r="L166" s="24">
        <f>IFERROR(VLOOKUP($A166,Employment!$A$5:$F$66,6,0),0)</f>
        <v>0</v>
      </c>
      <c r="M166" s="24">
        <f t="shared" si="44"/>
        <v>0</v>
      </c>
      <c r="N166" s="25">
        <v>255457.25330775339</v>
      </c>
      <c r="O166" s="26">
        <v>0</v>
      </c>
      <c r="P166" s="27">
        <f ca="1"/>
        <v>-2077.4650718654598</v>
      </c>
      <c r="Q166" s="28">
        <f ca="1"/>
        <v>-39529.171541047232</v>
      </c>
      <c r="R166" s="28">
        <v>0</v>
      </c>
      <c r="S166" s="28"/>
      <c r="T166" s="35" t="e">
        <f ca="1"/>
        <v>#DIV/0!</v>
      </c>
      <c r="U166" s="30">
        <f ca="1"/>
        <v>-15.473888891080268</v>
      </c>
      <c r="V166" s="31">
        <v>0</v>
      </c>
      <c r="W166" s="32">
        <f ca="1"/>
        <v>-15.473888891080268</v>
      </c>
      <c r="X166" s="32"/>
      <c r="Y166" s="28">
        <f t="shared" ca="1" si="43"/>
        <v>-37451.706469181772</v>
      </c>
      <c r="Z166" s="33"/>
      <c r="AA166" s="36"/>
      <c r="AB166" s="33"/>
      <c r="AC166" s="21"/>
      <c r="AJ166" s="17"/>
      <c r="AV166" s="21"/>
    </row>
    <row r="167" spans="1:48" outlineLevel="1" x14ac:dyDescent="0.2">
      <c r="A167" s="13" t="s">
        <v>477</v>
      </c>
      <c r="B167" s="13" t="str">
        <f>VLOOKUP(A167,Notes!$A$12:$B$206,2,0)</f>
        <v>Telecommunications</v>
      </c>
      <c r="C167" s="24">
        <f>SUM('SAM and Preps'!FS167:GG167)</f>
        <v>64732.192625652599</v>
      </c>
      <c r="D167" s="24">
        <f>'SAM and Preps'!GH167</f>
        <v>0</v>
      </c>
      <c r="E167" s="24">
        <f>'SAM and Preps'!GM167</f>
        <v>0</v>
      </c>
      <c r="F167" s="24">
        <f>'SAM and Preps'!GO167</f>
        <v>12460.830663540566</v>
      </c>
      <c r="G167" s="24">
        <v>77051.944883950404</v>
      </c>
      <c r="H167" s="25">
        <f>SUM('SAM and Preps'!FF$175:FF$179)</f>
        <v>0</v>
      </c>
      <c r="I167" s="24">
        <f>IFERROR(VLOOKUP($A167,Employment!$A$5:$F$66,3,0),0)</f>
        <v>0</v>
      </c>
      <c r="J167" s="24">
        <f>IFERROR(VLOOKUP($A167,Employment!$A$5:$F$66,4,0),0)</f>
        <v>0</v>
      </c>
      <c r="K167" s="24">
        <f>IFERROR(VLOOKUP($A167,Employment!$A$5:$F$66,5,0),0)</f>
        <v>0</v>
      </c>
      <c r="L167" s="24">
        <f>IFERROR(VLOOKUP($A167,Employment!$A$5:$F$66,6,0),0)</f>
        <v>0</v>
      </c>
      <c r="M167" s="24">
        <f t="shared" si="44"/>
        <v>0</v>
      </c>
      <c r="N167" s="25">
        <v>206060.37053750767</v>
      </c>
      <c r="O167" s="26">
        <v>0</v>
      </c>
      <c r="P167" s="27">
        <f ca="1"/>
        <v>744.44349857451698</v>
      </c>
      <c r="Q167" s="28">
        <f ca="1"/>
        <v>-19646.074682896779</v>
      </c>
      <c r="R167" s="28">
        <v>0</v>
      </c>
      <c r="S167" s="28"/>
      <c r="T167" s="35" t="e">
        <f ca="1"/>
        <v>#DIV/0!</v>
      </c>
      <c r="U167" s="30">
        <f ca="1"/>
        <v>-9.5341353757882068</v>
      </c>
      <c r="V167" s="31">
        <v>0</v>
      </c>
      <c r="W167" s="32">
        <f ca="1"/>
        <v>-9.5341353757882068</v>
      </c>
      <c r="X167" s="32"/>
      <c r="Y167" s="28">
        <f t="shared" ca="1" si="43"/>
        <v>-20390.518181471296</v>
      </c>
      <c r="Z167" s="33"/>
      <c r="AA167" s="36"/>
      <c r="AB167" s="33"/>
      <c r="AC167" s="21"/>
      <c r="AJ167" s="17"/>
      <c r="AV167" s="21"/>
    </row>
    <row r="168" spans="1:48" outlineLevel="1" x14ac:dyDescent="0.2">
      <c r="A168" s="13" t="s">
        <v>478</v>
      </c>
      <c r="B168" s="13" t="str">
        <f>VLOOKUP(A168,Notes!$A$12:$B$206,2,0)</f>
        <v>Support services</v>
      </c>
      <c r="C168" s="24">
        <f>SUM('SAM and Preps'!FS168:GG168)</f>
        <v>65355.056311880748</v>
      </c>
      <c r="D168" s="24">
        <f>'SAM and Preps'!GH168</f>
        <v>0</v>
      </c>
      <c r="E168" s="24">
        <f>'SAM and Preps'!GM168</f>
        <v>0</v>
      </c>
      <c r="F168" s="24">
        <f>'SAM and Preps'!GO168</f>
        <v>3380.7307835185629</v>
      </c>
      <c r="G168" s="24">
        <v>68661.766633344145</v>
      </c>
      <c r="H168" s="25">
        <f>SUM('SAM and Preps'!FG$175:FG$179)</f>
        <v>0</v>
      </c>
      <c r="I168" s="24">
        <f>IFERROR(VLOOKUP($A168,Employment!$A$5:$F$66,3,0),0)</f>
        <v>0</v>
      </c>
      <c r="J168" s="24">
        <f>IFERROR(VLOOKUP($A168,Employment!$A$5:$F$66,4,0),0)</f>
        <v>0</v>
      </c>
      <c r="K168" s="24">
        <f>IFERROR(VLOOKUP($A168,Employment!$A$5:$F$66,5,0),0)</f>
        <v>0</v>
      </c>
      <c r="L168" s="24">
        <f>IFERROR(VLOOKUP($A168,Employment!$A$5:$F$66,6,0),0)</f>
        <v>0</v>
      </c>
      <c r="M168" s="24">
        <f t="shared" si="44"/>
        <v>0</v>
      </c>
      <c r="N168" s="25">
        <v>152487.89284875704</v>
      </c>
      <c r="O168" s="26">
        <v>0</v>
      </c>
      <c r="P168" s="27">
        <f ca="1"/>
        <v>-8845.5281956888066</v>
      </c>
      <c r="Q168" s="28">
        <f ca="1"/>
        <v>-27170.492516426846</v>
      </c>
      <c r="R168" s="28">
        <v>0</v>
      </c>
      <c r="S168" s="28"/>
      <c r="T168" s="35" t="e">
        <f ca="1"/>
        <v>#DIV/0!</v>
      </c>
      <c r="U168" s="30">
        <f ca="1"/>
        <v>-17.818131006227173</v>
      </c>
      <c r="V168" s="31">
        <v>0</v>
      </c>
      <c r="W168" s="32">
        <f ca="1"/>
        <v>-17.818131006227173</v>
      </c>
      <c r="X168" s="32"/>
      <c r="Y168" s="28">
        <f t="shared" ca="1" si="43"/>
        <v>-18324.96432073804</v>
      </c>
      <c r="Z168" s="33"/>
      <c r="AA168" s="36"/>
      <c r="AB168" s="33"/>
      <c r="AC168" s="21"/>
      <c r="AJ168" s="17"/>
      <c r="AV168" s="21"/>
    </row>
    <row r="169" spans="1:48" outlineLevel="1" x14ac:dyDescent="0.2">
      <c r="A169" s="13" t="s">
        <v>479</v>
      </c>
      <c r="B169" s="13" t="str">
        <f>VLOOKUP(A169,Notes!$A$12:$B$206,2,0)</f>
        <v>Manufactured services n.e.c.</v>
      </c>
      <c r="C169" s="24">
        <f>SUM('SAM and Preps'!FS169:GG169)</f>
        <v>0</v>
      </c>
      <c r="D169" s="24">
        <f>'SAM and Preps'!GH169</f>
        <v>0</v>
      </c>
      <c r="E169" s="24">
        <f>'SAM and Preps'!GM169</f>
        <v>0</v>
      </c>
      <c r="F169" s="24">
        <f>'SAM and Preps'!GO169</f>
        <v>806.07790346998797</v>
      </c>
      <c r="G169" s="24">
        <v>790.6830030164964</v>
      </c>
      <c r="H169" s="25">
        <f>SUM('SAM and Preps'!FH$175:FH$179)</f>
        <v>0</v>
      </c>
      <c r="I169" s="24">
        <f>IFERROR(VLOOKUP($A169,Employment!$A$5:$F$66,3,0),0)</f>
        <v>0</v>
      </c>
      <c r="J169" s="24">
        <f>IFERROR(VLOOKUP($A169,Employment!$A$5:$F$66,4,0),0)</f>
        <v>0</v>
      </c>
      <c r="K169" s="24">
        <f>IFERROR(VLOOKUP($A169,Employment!$A$5:$F$66,5,0),0)</f>
        <v>0</v>
      </c>
      <c r="L169" s="24">
        <f>IFERROR(VLOOKUP($A169,Employment!$A$5:$F$66,6,0),0)</f>
        <v>0</v>
      </c>
      <c r="M169" s="24">
        <f t="shared" si="44"/>
        <v>0</v>
      </c>
      <c r="N169" s="25">
        <v>6553.7218911599039</v>
      </c>
      <c r="O169" s="26">
        <v>0</v>
      </c>
      <c r="P169" s="27">
        <f ca="1"/>
        <v>-161.21558069399759</v>
      </c>
      <c r="Q169" s="28">
        <f ca="1"/>
        <v>-1228.5179074258144</v>
      </c>
      <c r="R169" s="28">
        <v>0</v>
      </c>
      <c r="S169" s="28"/>
      <c r="T169" s="35" t="e">
        <f ca="1"/>
        <v>#DIV/0!</v>
      </c>
      <c r="U169" s="30">
        <f ca="1"/>
        <v>-18.745346962051002</v>
      </c>
      <c r="V169" s="31">
        <v>0</v>
      </c>
      <c r="W169" s="32">
        <f ca="1"/>
        <v>-18.745346962051002</v>
      </c>
      <c r="X169" s="32"/>
      <c r="Y169" s="28">
        <f t="shared" ca="1" si="43"/>
        <v>-1067.3023267318167</v>
      </c>
      <c r="Z169" s="33"/>
      <c r="AA169" s="36"/>
      <c r="AB169" s="33"/>
      <c r="AC169" s="21"/>
      <c r="AJ169" s="17"/>
      <c r="AV169" s="21"/>
    </row>
    <row r="170" spans="1:48" outlineLevel="1" x14ac:dyDescent="0.2">
      <c r="A170" s="13" t="s">
        <v>87</v>
      </c>
      <c r="B170" s="13" t="str">
        <f>VLOOKUP(A170,Notes!$A$12:$B$206,2,0)</f>
        <v>Public administration</v>
      </c>
      <c r="C170" s="24">
        <f>SUM('SAM and Preps'!FS170:GG170)</f>
        <v>28381.063418196427</v>
      </c>
      <c r="D170" s="24">
        <f>'SAM and Preps'!GH170</f>
        <v>828934</v>
      </c>
      <c r="E170" s="24">
        <f>'SAM and Preps'!GM170</f>
        <v>0</v>
      </c>
      <c r="F170" s="24">
        <f>'SAM and Preps'!GO170</f>
        <v>1116.9991446039228</v>
      </c>
      <c r="G170" s="24">
        <v>858289.3268175706</v>
      </c>
      <c r="H170" s="25">
        <f>SUM('SAM and Preps'!FI$175:FI$179)</f>
        <v>0</v>
      </c>
      <c r="I170" s="24">
        <f>IFERROR(VLOOKUP($A170,Employment!$A$5:$F$66,3,0),0)</f>
        <v>0</v>
      </c>
      <c r="J170" s="24">
        <f>IFERROR(VLOOKUP($A170,Employment!$A$5:$F$66,4,0),0)</f>
        <v>0</v>
      </c>
      <c r="K170" s="24">
        <f>IFERROR(VLOOKUP($A170,Employment!$A$5:$F$66,5,0),0)</f>
        <v>0</v>
      </c>
      <c r="L170" s="24">
        <f>IFERROR(VLOOKUP($A170,Employment!$A$5:$F$66,6,0),0)</f>
        <v>0</v>
      </c>
      <c r="M170" s="24">
        <f t="shared" si="44"/>
        <v>0</v>
      </c>
      <c r="N170" s="25">
        <v>942597.87961709592</v>
      </c>
      <c r="O170" s="26">
        <v>0</v>
      </c>
      <c r="P170" s="27">
        <f ca="1"/>
        <v>-223.39982892078456</v>
      </c>
      <c r="Q170" s="28">
        <f ca="1"/>
        <v>-189.31698806320847</v>
      </c>
      <c r="R170" s="28">
        <v>0</v>
      </c>
      <c r="S170" s="28"/>
      <c r="T170" s="35" t="e">
        <f ca="1"/>
        <v>#DIV/0!</v>
      </c>
      <c r="U170" s="30">
        <f ca="1"/>
        <v>-2.0084597277060839E-2</v>
      </c>
      <c r="V170" s="31">
        <v>0</v>
      </c>
      <c r="W170" s="32">
        <f ca="1"/>
        <v>-2.0084597277060839E-2</v>
      </c>
      <c r="X170" s="32"/>
      <c r="Y170" s="28">
        <f t="shared" ca="1" si="43"/>
        <v>34.082840857576088</v>
      </c>
      <c r="Z170" s="33"/>
      <c r="AA170" s="36"/>
      <c r="AB170" s="33"/>
      <c r="AC170" s="21"/>
      <c r="AJ170" s="17"/>
      <c r="AV170" s="21"/>
    </row>
    <row r="171" spans="1:48" outlineLevel="1" x14ac:dyDescent="0.2">
      <c r="A171" s="13" t="s">
        <v>88</v>
      </c>
      <c r="B171" s="13" t="str">
        <f>VLOOKUP(A171,Notes!$A$12:$B$206,2,0)</f>
        <v>Education services</v>
      </c>
      <c r="C171" s="24">
        <f>SUM('SAM and Preps'!FS171:GG171)</f>
        <v>50558.582534513684</v>
      </c>
      <c r="D171" s="24">
        <f>'SAM and Preps'!GH171</f>
        <v>0</v>
      </c>
      <c r="E171" s="24">
        <f>'SAM and Preps'!GM171</f>
        <v>0</v>
      </c>
      <c r="F171" s="24">
        <f>'SAM and Preps'!GO171</f>
        <v>1989.84416514959</v>
      </c>
      <c r="G171" s="24">
        <v>52483.543686220954</v>
      </c>
      <c r="H171" s="25">
        <f>SUM('SAM and Preps'!FJ$175:FJ$179)</f>
        <v>0</v>
      </c>
      <c r="I171" s="24">
        <f>IFERROR(VLOOKUP($A171,Employment!$A$5:$F$66,3,0),0)</f>
        <v>0</v>
      </c>
      <c r="J171" s="24">
        <f>IFERROR(VLOOKUP($A171,Employment!$A$5:$F$66,4,0),0)</f>
        <v>0</v>
      </c>
      <c r="K171" s="24">
        <f>IFERROR(VLOOKUP($A171,Employment!$A$5:$F$66,5,0),0)</f>
        <v>0</v>
      </c>
      <c r="L171" s="24">
        <f>IFERROR(VLOOKUP($A171,Employment!$A$5:$F$66,6,0),0)</f>
        <v>0</v>
      </c>
      <c r="M171" s="24">
        <f t="shared" si="44"/>
        <v>0</v>
      </c>
      <c r="N171" s="25">
        <v>70882.125710214474</v>
      </c>
      <c r="O171" s="26">
        <v>0</v>
      </c>
      <c r="P171" s="27">
        <f ca="1"/>
        <v>-13137.106674915818</v>
      </c>
      <c r="Q171" s="28">
        <f ca="1"/>
        <v>-16622.899033294125</v>
      </c>
      <c r="R171" s="28">
        <v>0</v>
      </c>
      <c r="S171" s="28"/>
      <c r="T171" s="35" t="e">
        <f ca="1"/>
        <v>#DIV/0!</v>
      </c>
      <c r="U171" s="30">
        <f ca="1"/>
        <v>-23.451468006550883</v>
      </c>
      <c r="V171" s="31">
        <v>0</v>
      </c>
      <c r="W171" s="32">
        <f ca="1"/>
        <v>-23.451468006550883</v>
      </c>
      <c r="X171" s="32"/>
      <c r="Y171" s="28">
        <f t="shared" ca="1" si="43"/>
        <v>-3485.7923583783067</v>
      </c>
      <c r="Z171" s="33"/>
      <c r="AA171" s="36"/>
      <c r="AB171" s="33"/>
      <c r="AC171" s="21"/>
      <c r="AJ171" s="17"/>
      <c r="AV171" s="21"/>
    </row>
    <row r="172" spans="1:48" outlineLevel="1" x14ac:dyDescent="0.2">
      <c r="A172" s="13" t="s">
        <v>89</v>
      </c>
      <c r="B172" s="13" t="str">
        <f>VLOOKUP(A172,Notes!$A$12:$B$206,2,0)</f>
        <v>Health, social services</v>
      </c>
      <c r="C172" s="24">
        <f>SUM('SAM and Preps'!FS172:GG172)</f>
        <v>125243.70326037481</v>
      </c>
      <c r="D172" s="24">
        <f>'SAM and Preps'!GH172</f>
        <v>0</v>
      </c>
      <c r="E172" s="24">
        <f>'SAM and Preps'!GM172</f>
        <v>0</v>
      </c>
      <c r="F172" s="24">
        <f>'SAM and Preps'!GO172</f>
        <v>7137.6664785760895</v>
      </c>
      <c r="G172" s="24">
        <v>132233.77780225369</v>
      </c>
      <c r="H172" s="25">
        <f>SUM('SAM and Preps'!FK$175:FK$179)</f>
        <v>0</v>
      </c>
      <c r="I172" s="24">
        <f>IFERROR(VLOOKUP($A172,Employment!$A$5:$F$66,3,0),0)</f>
        <v>0</v>
      </c>
      <c r="J172" s="24">
        <f>IFERROR(VLOOKUP($A172,Employment!$A$5:$F$66,4,0),0)</f>
        <v>0</v>
      </c>
      <c r="K172" s="24">
        <f>IFERROR(VLOOKUP($A172,Employment!$A$5:$F$66,5,0),0)</f>
        <v>0</v>
      </c>
      <c r="L172" s="24">
        <f>IFERROR(VLOOKUP($A172,Employment!$A$5:$F$66,6,0),0)</f>
        <v>0</v>
      </c>
      <c r="M172" s="24">
        <f t="shared" si="44"/>
        <v>0</v>
      </c>
      <c r="N172" s="25">
        <v>190455.98786548473</v>
      </c>
      <c r="O172" s="26">
        <v>0</v>
      </c>
      <c r="P172" s="27">
        <f ca="1"/>
        <v>17359.022193341003</v>
      </c>
      <c r="Q172" s="28">
        <f ca="1"/>
        <v>9545.4604324555439</v>
      </c>
      <c r="R172" s="28">
        <v>0</v>
      </c>
      <c r="S172" s="28"/>
      <c r="T172" s="35" t="e">
        <f ca="1"/>
        <v>#DIV/0!</v>
      </c>
      <c r="U172" s="30">
        <f ca="1"/>
        <v>5.0118983075487824</v>
      </c>
      <c r="V172" s="31">
        <v>0</v>
      </c>
      <c r="W172" s="32">
        <f ca="1"/>
        <v>5.0118983075487824</v>
      </c>
      <c r="X172" s="32"/>
      <c r="Y172" s="28">
        <f t="shared" ca="1" si="43"/>
        <v>-7813.5617608854591</v>
      </c>
      <c r="Z172" s="33"/>
      <c r="AA172" s="36"/>
      <c r="AB172" s="33"/>
      <c r="AC172" s="21"/>
      <c r="AJ172" s="17"/>
      <c r="AV172" s="21"/>
    </row>
    <row r="173" spans="1:48" x14ac:dyDescent="0.2">
      <c r="A173" s="13" t="s">
        <v>90</v>
      </c>
      <c r="B173" s="13" t="str">
        <f>VLOOKUP(A173,Notes!$A$12:$B$206,2,0)</f>
        <v>Other services n.e.c.</v>
      </c>
      <c r="C173" s="24">
        <f>SUM('SAM and Preps'!FS173:GG173)</f>
        <v>127750.42921376471</v>
      </c>
      <c r="D173" s="24">
        <f>'SAM and Preps'!GH173</f>
        <v>0</v>
      </c>
      <c r="E173" s="24">
        <f>'SAM and Preps'!GM173</f>
        <v>0</v>
      </c>
      <c r="F173" s="24">
        <f>'SAM and Preps'!GO173</f>
        <v>14878.225322645849</v>
      </c>
      <c r="G173" s="24">
        <v>142488.88130322902</v>
      </c>
      <c r="H173" s="25">
        <f>SUM('SAM and Preps'!FL$175:FL$179)</f>
        <v>0</v>
      </c>
      <c r="I173" s="24">
        <f>IFERROR(VLOOKUP($A173,Employment!$A$5:$F$66,3,0),0)</f>
        <v>0</v>
      </c>
      <c r="J173" s="24">
        <f>IFERROR(VLOOKUP($A173,Employment!$A$5:$F$66,4,0),0)</f>
        <v>0</v>
      </c>
      <c r="K173" s="24">
        <f>IFERROR(VLOOKUP($A173,Employment!$A$5:$F$66,5,0),0)</f>
        <v>0</v>
      </c>
      <c r="L173" s="24">
        <f>IFERROR(VLOOKUP($A173,Employment!$A$5:$F$66,6,0),0)</f>
        <v>0</v>
      </c>
      <c r="M173" s="24">
        <f t="shared" si="44"/>
        <v>0</v>
      </c>
      <c r="N173" s="25">
        <v>220234.90508768329</v>
      </c>
      <c r="O173" s="26">
        <v>0</v>
      </c>
      <c r="P173" s="27">
        <f ca="1"/>
        <v>-49920.029087743693</v>
      </c>
      <c r="Q173" s="28">
        <f ca="1"/>
        <v>-67103.615189764212</v>
      </c>
      <c r="R173" s="28">
        <v>0</v>
      </c>
      <c r="S173" s="28"/>
      <c r="T173" s="35" t="e">
        <f ca="1"/>
        <v>#DIV/0!</v>
      </c>
      <c r="U173" s="30">
        <f ca="1"/>
        <v>-30.469109863873712</v>
      </c>
      <c r="V173" s="31">
        <v>0</v>
      </c>
      <c r="W173" s="32">
        <f ca="1"/>
        <v>-30.469109863873712</v>
      </c>
      <c r="X173" s="32"/>
      <c r="Y173" s="28">
        <f t="shared" ca="1" si="43"/>
        <v>-17183.586102020519</v>
      </c>
      <c r="Z173" s="33"/>
      <c r="AA173" s="36"/>
      <c r="AB173" s="33"/>
      <c r="AC173" s="21"/>
      <c r="AJ173" s="17"/>
      <c r="AV173" s="21"/>
    </row>
    <row r="174" spans="1:48" x14ac:dyDescent="0.2">
      <c r="A174" s="23" t="s">
        <v>480</v>
      </c>
      <c r="B174" s="23" t="str">
        <f>VLOOKUP(A174,Notes!$A$12:$B$206,2,0)</f>
        <v>Margins</v>
      </c>
      <c r="C174" s="24">
        <f>SUM('SAM and Preps'!FS174:GG174)</f>
        <v>0</v>
      </c>
      <c r="D174" s="24">
        <f>'SAM and Preps'!GH174</f>
        <v>0</v>
      </c>
      <c r="E174" s="24">
        <f>'SAM and Preps'!GM174</f>
        <v>0</v>
      </c>
      <c r="F174" s="24">
        <f>'SAM and Preps'!GO174</f>
        <v>0</v>
      </c>
      <c r="G174" s="24">
        <v>0</v>
      </c>
      <c r="H174" s="25">
        <f>SUM('SAM and Preps'!FM$175:FM$179)</f>
        <v>0</v>
      </c>
      <c r="I174" s="24">
        <f>IFERROR(VLOOKUP($A174,Employment!$A$5:$F$66,3,0),0)</f>
        <v>0</v>
      </c>
      <c r="J174" s="24">
        <f>IFERROR(VLOOKUP($A174,Employment!$A$5:$F$66,4,0),0)</f>
        <v>0</v>
      </c>
      <c r="K174" s="24">
        <f>IFERROR(VLOOKUP($A174,Employment!$A$5:$F$66,5,0),0)</f>
        <v>0</v>
      </c>
      <c r="L174" s="24">
        <f>IFERROR(VLOOKUP($A174,Employment!$A$5:$F$66,6,0),0)</f>
        <v>0</v>
      </c>
      <c r="M174" s="24">
        <f t="shared" si="44"/>
        <v>0</v>
      </c>
      <c r="N174" s="25">
        <v>984008.95401885267</v>
      </c>
      <c r="O174" s="26">
        <v>0</v>
      </c>
      <c r="P174" s="27">
        <v>0</v>
      </c>
      <c r="Q174" s="28">
        <f ca="1"/>
        <v>-231861.7316253004</v>
      </c>
      <c r="R174" s="28">
        <v>0</v>
      </c>
      <c r="S174" s="28"/>
      <c r="T174" s="35" t="e">
        <f ca="1"/>
        <v>#DIV/0!</v>
      </c>
      <c r="U174" s="30">
        <f ca="1"/>
        <v>-23.562969694365009</v>
      </c>
      <c r="V174" s="31">
        <v>0</v>
      </c>
      <c r="W174" s="32">
        <f ca="1"/>
        <v>-23.562969694365009</v>
      </c>
      <c r="X174" s="32"/>
      <c r="Y174" s="28">
        <f t="shared" ca="1" si="43"/>
        <v>-231861.7316253004</v>
      </c>
      <c r="Z174" s="33"/>
      <c r="AA174" s="36"/>
      <c r="AB174" s="33"/>
      <c r="AC174" s="21"/>
      <c r="AJ174" s="17"/>
      <c r="AV174" s="21"/>
    </row>
    <row r="175" spans="1:48" x14ac:dyDescent="0.2">
      <c r="A175" s="13" t="s">
        <v>91</v>
      </c>
      <c r="B175" s="13" t="str">
        <f>VLOOKUP(A175,Notes!$A$12:$B$206,2,0)</f>
        <v>Labor with primary school education (grades 1-7)</v>
      </c>
      <c r="C175" s="24">
        <f>SUM('SAM and Preps'!FS175:GG175)</f>
        <v>0</v>
      </c>
      <c r="D175" s="24">
        <f>'SAM and Preps'!GH175</f>
        <v>0</v>
      </c>
      <c r="E175" s="24">
        <f>'SAM and Preps'!GM175</f>
        <v>0</v>
      </c>
      <c r="F175" s="24">
        <f>'SAM and Preps'!GO175</f>
        <v>558.8534566711279</v>
      </c>
      <c r="G175" s="24">
        <v>558.8534566711279</v>
      </c>
      <c r="H175" s="25">
        <f>SUM('SAM and Preps'!FN$175:FN$179)</f>
        <v>0</v>
      </c>
      <c r="I175" s="24">
        <f>IFERROR(VLOOKUP($A175,Employment!$A$5:$F$66,3,0),0)</f>
        <v>0</v>
      </c>
      <c r="J175" s="24">
        <f>IFERROR(VLOOKUP($A175,Employment!$A$5:$F$66,4,0),0)</f>
        <v>0</v>
      </c>
      <c r="K175" s="24">
        <f>IFERROR(VLOOKUP($A175,Employment!$A$5:$F$66,5,0),0)</f>
        <v>0</v>
      </c>
      <c r="L175" s="24">
        <f>IFERROR(VLOOKUP($A175,Employment!$A$5:$F$66,6,0),0)</f>
        <v>0</v>
      </c>
      <c r="M175" s="24">
        <f t="shared" si="44"/>
        <v>0</v>
      </c>
      <c r="N175" s="25">
        <v>102122.90273154878</v>
      </c>
      <c r="O175" s="26">
        <v>0</v>
      </c>
      <c r="P175" s="27">
        <v>0</v>
      </c>
      <c r="Q175" s="28">
        <f ca="1"/>
        <v>-21342.159359651992</v>
      </c>
      <c r="R175" s="28">
        <v>0</v>
      </c>
      <c r="S175" s="28"/>
      <c r="T175" s="35" t="e">
        <f ca="1"/>
        <v>#DIV/0!</v>
      </c>
      <c r="U175" s="30">
        <f ca="1"/>
        <v>-20.898504438083084</v>
      </c>
      <c r="V175" s="31">
        <v>0</v>
      </c>
      <c r="W175" s="32">
        <f ca="1"/>
        <v>-20.898504438083084</v>
      </c>
      <c r="X175" s="32"/>
      <c r="Y175" s="28">
        <f t="shared" ca="1" si="43"/>
        <v>-21342.159359651992</v>
      </c>
      <c r="Z175" s="33"/>
      <c r="AA175" s="36"/>
      <c r="AB175" s="33"/>
      <c r="AC175" s="21"/>
      <c r="AJ175" s="17"/>
      <c r="AV175" s="21"/>
    </row>
    <row r="176" spans="1:48" hidden="1" outlineLevel="1" x14ac:dyDescent="0.2">
      <c r="A176" s="13" t="s">
        <v>92</v>
      </c>
      <c r="B176" s="13" t="str">
        <f>VLOOKUP(A176,Notes!$A$12:$B$206,2,0)</f>
        <v>Labor with middle school education (grades 8-11)</v>
      </c>
      <c r="C176" s="24">
        <f>SUM('SAM and Preps'!FS176:GG176)</f>
        <v>0</v>
      </c>
      <c r="D176" s="24">
        <f>'SAM and Preps'!GH176</f>
        <v>0</v>
      </c>
      <c r="E176" s="24">
        <f>'SAM and Preps'!GM176</f>
        <v>0</v>
      </c>
      <c r="F176" s="24">
        <f>'SAM and Preps'!GO176</f>
        <v>1020.275501172206</v>
      </c>
      <c r="G176" s="24">
        <v>1020.275501172206</v>
      </c>
      <c r="H176" s="25">
        <f>SUM('SAM and Preps'!FO$175:FO$179)</f>
        <v>0</v>
      </c>
      <c r="I176" s="24">
        <f>IFERROR(VLOOKUP($A176,Employment!$A$5:$F$66,3,0),0)</f>
        <v>0</v>
      </c>
      <c r="J176" s="24">
        <f>IFERROR(VLOOKUP($A176,Employment!$A$5:$F$66,4,0),0)</f>
        <v>0</v>
      </c>
      <c r="K176" s="24">
        <f>IFERROR(VLOOKUP($A176,Employment!$A$5:$F$66,5,0),0)</f>
        <v>0</v>
      </c>
      <c r="L176" s="24">
        <f>IFERROR(VLOOKUP($A176,Employment!$A$5:$F$66,6,0),0)</f>
        <v>0</v>
      </c>
      <c r="M176" s="24">
        <f t="shared" si="44"/>
        <v>0</v>
      </c>
      <c r="N176" s="25">
        <v>186441.53404048242</v>
      </c>
      <c r="O176" s="26">
        <v>0</v>
      </c>
      <c r="P176" s="27">
        <v>0</v>
      </c>
      <c r="Q176" s="28">
        <f ca="1"/>
        <v>-38480.937305887193</v>
      </c>
      <c r="R176" s="28">
        <v>0</v>
      </c>
      <c r="S176" s="28"/>
      <c r="T176" s="35" t="e">
        <f ca="1"/>
        <v>#DIV/0!</v>
      </c>
      <c r="U176" s="30">
        <f ca="1"/>
        <v>-20.639680693429476</v>
      </c>
      <c r="V176" s="31">
        <v>0</v>
      </c>
      <c r="W176" s="32">
        <f ca="1"/>
        <v>-20.639680693429476</v>
      </c>
      <c r="X176" s="32"/>
      <c r="Y176" s="28">
        <f t="shared" ca="1" si="43"/>
        <v>-38480.937305887193</v>
      </c>
      <c r="Z176" s="33"/>
      <c r="AA176" s="36"/>
      <c r="AB176" s="33"/>
      <c r="AC176" s="21"/>
      <c r="AJ176" s="17"/>
      <c r="AV176" s="21"/>
    </row>
    <row r="177" spans="1:76" hidden="1" outlineLevel="1" x14ac:dyDescent="0.2">
      <c r="A177" s="13" t="s">
        <v>93</v>
      </c>
      <c r="B177" s="13" t="str">
        <f>VLOOKUP(A177,Notes!$A$12:$B$206,2,0)</f>
        <v>Labor completed sedondary school education (grade 12)</v>
      </c>
      <c r="C177" s="24">
        <f>SUM('SAM and Preps'!FS177:GG177)</f>
        <v>0</v>
      </c>
      <c r="D177" s="24">
        <f>'SAM and Preps'!GH177</f>
        <v>0</v>
      </c>
      <c r="E177" s="24">
        <f>'SAM and Preps'!GM177</f>
        <v>0</v>
      </c>
      <c r="F177" s="24">
        <f>'SAM and Preps'!GO177</f>
        <v>2632.342070812927</v>
      </c>
      <c r="G177" s="24">
        <v>2632.342070812927</v>
      </c>
      <c r="H177" s="25">
        <f>SUM('SAM and Preps'!FP$175:FP$179)</f>
        <v>0</v>
      </c>
      <c r="I177" s="24">
        <f>IFERROR(VLOOKUP($A177,Employment!$A$5:$F$66,3,0),0)</f>
        <v>0</v>
      </c>
      <c r="J177" s="24">
        <f>IFERROR(VLOOKUP($A177,Employment!$A$5:$F$66,4,0),0)</f>
        <v>0</v>
      </c>
      <c r="K177" s="24">
        <f>IFERROR(VLOOKUP($A177,Employment!$A$5:$F$66,5,0),0)</f>
        <v>0</v>
      </c>
      <c r="L177" s="24">
        <f>IFERROR(VLOOKUP($A177,Employment!$A$5:$F$66,6,0),0)</f>
        <v>0</v>
      </c>
      <c r="M177" s="24">
        <f t="shared" si="44"/>
        <v>0</v>
      </c>
      <c r="N177" s="25">
        <v>481024.87341683905</v>
      </c>
      <c r="O177" s="26">
        <v>0</v>
      </c>
      <c r="P177" s="27">
        <v>0</v>
      </c>
      <c r="Q177" s="28">
        <f ca="1"/>
        <v>-75206.039075192079</v>
      </c>
      <c r="R177" s="28">
        <v>0</v>
      </c>
      <c r="S177" s="28"/>
      <c r="T177" s="35" t="e">
        <f ca="1"/>
        <v>#DIV/0!</v>
      </c>
      <c r="U177" s="30">
        <f ca="1"/>
        <v>-15.634542667406141</v>
      </c>
      <c r="V177" s="31">
        <v>0</v>
      </c>
      <c r="W177" s="32">
        <f ca="1"/>
        <v>-15.634542667406141</v>
      </c>
      <c r="X177" s="32"/>
      <c r="Y177" s="28">
        <f t="shared" ca="1" si="43"/>
        <v>-75206.039075192079</v>
      </c>
      <c r="Z177" s="33"/>
      <c r="AA177" s="36"/>
      <c r="AB177" s="33"/>
      <c r="AC177" s="21"/>
      <c r="AJ177" s="17"/>
      <c r="AV177" s="21"/>
    </row>
    <row r="178" spans="1:76" hidden="1" outlineLevel="1" x14ac:dyDescent="0.2">
      <c r="A178" s="13" t="s">
        <v>94</v>
      </c>
      <c r="B178" s="13" t="str">
        <f>VLOOKUP(A178,Notes!$A$12:$B$206,2,0)</f>
        <v>Labor with tertiary education (certificates, diplomas or degrees)</v>
      </c>
      <c r="C178" s="24">
        <f>SUM('SAM and Preps'!FS178:GG178)</f>
        <v>0</v>
      </c>
      <c r="D178" s="24">
        <f>'SAM and Preps'!GH178</f>
        <v>0</v>
      </c>
      <c r="E178" s="24">
        <f>'SAM and Preps'!GM178</f>
        <v>0</v>
      </c>
      <c r="F178" s="24">
        <f>'SAM and Preps'!GO178</f>
        <v>6276.5289713437396</v>
      </c>
      <c r="G178" s="24">
        <v>6276.5289713437396</v>
      </c>
      <c r="H178" s="25">
        <f>SUM('SAM and Preps'!FQ$175:FQ$179)</f>
        <v>0</v>
      </c>
      <c r="I178" s="24">
        <f>IFERROR(VLOOKUP($A178,Employment!$A$5:$F$66,3,0),0)</f>
        <v>0</v>
      </c>
      <c r="J178" s="24">
        <f>IFERROR(VLOOKUP($A178,Employment!$A$5:$F$66,4,0),0)</f>
        <v>0</v>
      </c>
      <c r="K178" s="24">
        <f>IFERROR(VLOOKUP($A178,Employment!$A$5:$F$66,5,0),0)</f>
        <v>0</v>
      </c>
      <c r="L178" s="24">
        <f>IFERROR(VLOOKUP($A178,Employment!$A$5:$F$66,6,0),0)</f>
        <v>0</v>
      </c>
      <c r="M178" s="24">
        <f t="shared" si="44"/>
        <v>0</v>
      </c>
      <c r="N178" s="25">
        <v>1146950.6898111301</v>
      </c>
      <c r="O178" s="26">
        <v>0</v>
      </c>
      <c r="P178" s="27">
        <v>0</v>
      </c>
      <c r="Q178" s="28">
        <f ca="1"/>
        <v>-146413.34094082422</v>
      </c>
      <c r="R178" s="28">
        <v>0</v>
      </c>
      <c r="S178" s="28"/>
      <c r="T178" s="35" t="e">
        <f ca="1"/>
        <v>#DIV/0!</v>
      </c>
      <c r="U178" s="30">
        <f ca="1"/>
        <v>-12.765443383179297</v>
      </c>
      <c r="V178" s="31">
        <v>0</v>
      </c>
      <c r="W178" s="32">
        <f ca="1"/>
        <v>-12.765443383179297</v>
      </c>
      <c r="X178" s="32"/>
      <c r="Y178" s="28">
        <f t="shared" ca="1" si="43"/>
        <v>-146413.34094082422</v>
      </c>
      <c r="Z178" s="33"/>
      <c r="AA178" s="36"/>
      <c r="AB178" s="33"/>
      <c r="AC178" s="21"/>
      <c r="AJ178" s="17"/>
      <c r="AV178" s="21"/>
    </row>
    <row r="179" spans="1:76" collapsed="1" x14ac:dyDescent="0.2">
      <c r="A179" s="13" t="s">
        <v>95</v>
      </c>
      <c r="B179" s="13" t="str">
        <f>VLOOKUP(A179,Notes!$A$12:$B$206,2,0)</f>
        <v>Capital</v>
      </c>
      <c r="C179" s="24">
        <f>SUM('SAM and Preps'!FS179:GG179)</f>
        <v>0</v>
      </c>
      <c r="D179" s="24">
        <f>'SAM and Preps'!GH179</f>
        <v>0</v>
      </c>
      <c r="E179" s="24">
        <f>'SAM and Preps'!GM179</f>
        <v>0</v>
      </c>
      <c r="F179" s="24">
        <f>'SAM and Preps'!GO179</f>
        <v>87528</v>
      </c>
      <c r="G179" s="24">
        <v>87528</v>
      </c>
      <c r="H179" s="25">
        <f>SUM('SAM and Preps'!FR$175:FR$179)</f>
        <v>0</v>
      </c>
      <c r="I179" s="24">
        <f>IFERROR(VLOOKUP($A179,Employment!$A$5:$F$66,3,0),0)</f>
        <v>0</v>
      </c>
      <c r="J179" s="24">
        <f>IFERROR(VLOOKUP($A179,Employment!$A$5:$F$66,4,0),0)</f>
        <v>0</v>
      </c>
      <c r="K179" s="24">
        <f>IFERROR(VLOOKUP($A179,Employment!$A$5:$F$66,5,0),0)</f>
        <v>0</v>
      </c>
      <c r="L179" s="24">
        <f>IFERROR(VLOOKUP($A179,Employment!$A$5:$F$66,6,0),0)</f>
        <v>0</v>
      </c>
      <c r="M179" s="24">
        <f t="shared" si="44"/>
        <v>0</v>
      </c>
      <c r="N179" s="25">
        <v>1734917.9999999993</v>
      </c>
      <c r="O179" s="26">
        <v>0</v>
      </c>
      <c r="P179" s="27">
        <v>0</v>
      </c>
      <c r="Q179" s="28">
        <f ca="1"/>
        <v>-313452.54132533091</v>
      </c>
      <c r="R179" s="28">
        <v>0</v>
      </c>
      <c r="S179" s="28"/>
      <c r="T179" s="35" t="e">
        <f ca="1"/>
        <v>#DIV/0!</v>
      </c>
      <c r="U179" s="30">
        <f ca="1"/>
        <v>-18.067282795228998</v>
      </c>
      <c r="V179" s="31">
        <v>0</v>
      </c>
      <c r="W179" s="32">
        <f ca="1"/>
        <v>-18.067282795228998</v>
      </c>
      <c r="X179" s="32"/>
      <c r="Y179" s="28">
        <f t="shared" ca="1" si="43"/>
        <v>-313452.54132533091</v>
      </c>
      <c r="Z179" s="33"/>
      <c r="AA179" s="36"/>
      <c r="AB179" s="33"/>
      <c r="AC179" s="21"/>
      <c r="AJ179" s="17"/>
      <c r="AV179" s="21"/>
    </row>
    <row r="180" spans="1:76" x14ac:dyDescent="0.2">
      <c r="A180" s="13" t="s">
        <v>96</v>
      </c>
      <c r="B180" s="13" t="str">
        <f>VLOOKUP(A180,Notes!$A$12:$B$206,2,0)</f>
        <v>Enterprises</v>
      </c>
      <c r="C180" s="24">
        <f>SUM('SAM and Preps'!FS180:GG180)</f>
        <v>514814</v>
      </c>
      <c r="D180" s="24">
        <f>'SAM and Preps'!GH180</f>
        <v>383518</v>
      </c>
      <c r="E180" s="24">
        <f>'SAM and Preps'!GM180</f>
        <v>0</v>
      </c>
      <c r="F180" s="24">
        <f>'SAM and Preps'!GO180</f>
        <v>0</v>
      </c>
      <c r="G180" s="24">
        <v>721074</v>
      </c>
      <c r="H180" s="25">
        <f t="array" ref="H180">SUM('SAM and Preps'!FS$175:FS$179)</f>
        <v>0</v>
      </c>
      <c r="I180" s="24">
        <f>IFERROR(VLOOKUP($A180,Employment!$A$5:$F$66,3,0),0)</f>
        <v>0</v>
      </c>
      <c r="J180" s="24">
        <f>IFERROR(VLOOKUP($A180,Employment!$A$5:$F$66,4,0),0)</f>
        <v>0</v>
      </c>
      <c r="K180" s="24">
        <f>IFERROR(VLOOKUP($A180,Employment!$A$5:$F$66,5,0),0)</f>
        <v>0</v>
      </c>
      <c r="L180" s="24">
        <f>IFERROR(VLOOKUP($A180,Employment!$A$5:$F$66,6,0),0)</f>
        <v>0</v>
      </c>
      <c r="M180" s="24">
        <f t="shared" si="44"/>
        <v>0</v>
      </c>
      <c r="N180" s="25">
        <v>1837795.0000000002</v>
      </c>
      <c r="O180" s="26">
        <v>0</v>
      </c>
      <c r="P180" s="27">
        <v>0</v>
      </c>
      <c r="Q180" s="28">
        <f ca="1"/>
        <v>-187854.2527988996</v>
      </c>
      <c r="R180" s="28"/>
      <c r="S180" s="28"/>
      <c r="T180" s="35" t="e">
        <f ca="1"/>
        <v>#DIV/0!</v>
      </c>
      <c r="U180" s="30">
        <f t="array" ref="U180" ca="1">dm_endo/x*100</f>
        <v>-12.209275259110495</v>
      </c>
      <c r="V180" s="31">
        <v>0</v>
      </c>
      <c r="W180" s="32">
        <f ca="1"/>
        <v>-10.221719658552754</v>
      </c>
      <c r="X180" s="32"/>
      <c r="Y180" s="28">
        <f t="shared" ca="1" si="43"/>
        <v>-187854.2527988996</v>
      </c>
      <c r="Z180" s="33"/>
      <c r="AA180" s="36"/>
      <c r="AB180" s="33"/>
      <c r="AC180" s="21"/>
      <c r="AJ180" s="17"/>
      <c r="AV180" s="21"/>
    </row>
    <row r="181" spans="1:76" x14ac:dyDescent="0.2">
      <c r="A181" s="13"/>
      <c r="B181" s="13" t="s">
        <v>252</v>
      </c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38">
        <f>SUM(M8:M179)</f>
        <v>15147</v>
      </c>
      <c r="N181" s="13"/>
      <c r="O181" s="13"/>
      <c r="P181" s="37">
        <f ca="1">SUM(dm_exo)</f>
        <v>-1013071.8750036411</v>
      </c>
      <c r="Q181" s="13"/>
      <c r="R181" s="13"/>
      <c r="S181" s="13"/>
      <c r="T181" s="13"/>
      <c r="U181" s="13"/>
      <c r="V181" s="13"/>
      <c r="W181" s="13"/>
      <c r="X181" s="13"/>
      <c r="Y181" s="13"/>
      <c r="Z181" s="23"/>
      <c r="AA181" s="23"/>
      <c r="AB181" s="23"/>
      <c r="AC181" s="21"/>
      <c r="AD181" s="21"/>
      <c r="AE181" s="21"/>
      <c r="AF181" s="21"/>
      <c r="AG181" s="21"/>
      <c r="AH181" s="21"/>
      <c r="AI181" s="21"/>
      <c r="AJ181" s="17"/>
      <c r="AK181" s="38">
        <f>SUM(AK8:AK179)</f>
        <v>3553442.0000000009</v>
      </c>
      <c r="AL181" s="38">
        <f ca="1">SUM(AL8:AL179)</f>
        <v>-244567.76257137238</v>
      </c>
      <c r="AM181" s="38"/>
      <c r="AN181" s="38">
        <f ca="1">SUM(AN8:AN179)</f>
        <v>-594895.01800688612</v>
      </c>
      <c r="AO181" s="17"/>
      <c r="AP181" s="17"/>
      <c r="AQ181" s="17"/>
      <c r="AR181" s="17"/>
      <c r="AS181" s="17"/>
      <c r="AT181" s="38">
        <f ca="1">SUM(AT8:AT179)</f>
        <v>-1903.7461151047771</v>
      </c>
      <c r="AU181" s="17"/>
      <c r="AV181" s="21"/>
      <c r="AW181" s="21"/>
      <c r="AX181" s="21"/>
      <c r="AY181" s="21"/>
      <c r="AZ181" s="21"/>
      <c r="BA181" s="197"/>
      <c r="BB181" s="206">
        <f t="shared" ref="BB181:BG181" si="45">SUM(BB8:BB180)</f>
        <v>99.999999999999972</v>
      </c>
      <c r="BC181" s="206">
        <f ca="1">100*AN181/AK181</f>
        <v>-16.741374081999535</v>
      </c>
      <c r="BD181" s="206"/>
      <c r="BE181" s="206">
        <f t="shared" ca="1" si="45"/>
        <v>-16.741374081999549</v>
      </c>
      <c r="BF181" s="207"/>
      <c r="BG181" s="206">
        <f t="shared" si="45"/>
        <v>99.999999999999986</v>
      </c>
      <c r="BH181" s="208">
        <f ca="1">100*AT181/M181</f>
        <v>-12.568469763681104</v>
      </c>
      <c r="BI181" s="208"/>
      <c r="BJ181" s="206">
        <f ca="1">SUM(BJ8:BJ180)</f>
        <v>-12.568469763681112</v>
      </c>
      <c r="BK181" s="207"/>
      <c r="BL181" s="197"/>
      <c r="BM181" s="199"/>
      <c r="BN181" s="209">
        <f ca="1">SUM(BN8:BN180)</f>
        <v>-16.741374081999545</v>
      </c>
      <c r="BO181" s="199"/>
      <c r="BP181" s="209">
        <f ca="1">SUM(BP8:BP180)</f>
        <v>-12.568469763681108</v>
      </c>
      <c r="BQ181" s="90"/>
      <c r="BR181" s="90"/>
      <c r="BS181" s="90"/>
      <c r="BT181" s="90"/>
      <c r="BU181" s="90"/>
      <c r="BV181" s="90"/>
      <c r="BW181" s="90"/>
      <c r="BX181" s="90"/>
    </row>
    <row r="183" spans="1:76" x14ac:dyDescent="0.2">
      <c r="A183" s="8"/>
      <c r="B183" s="8" t="s">
        <v>576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</row>
    <row r="184" spans="1:76" x14ac:dyDescent="0.2">
      <c r="A184" s="11"/>
      <c r="B184" s="11" t="s">
        <v>574</v>
      </c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40">
        <f>SUM(N8:N69)</f>
        <v>7924002.9999999991</v>
      </c>
      <c r="P184" s="6"/>
      <c r="Q184" s="40">
        <f ca="1">SUM(Q8:Q69)</f>
        <v>-1465131.7582492889</v>
      </c>
      <c r="U184" s="41">
        <f t="shared" ref="U184:U193" ca="1" si="46">100*Q184/N184</f>
        <v>-18.489793078691275</v>
      </c>
      <c r="Z184" s="42"/>
      <c r="AA184" s="42"/>
      <c r="AB184" s="42"/>
    </row>
    <row r="185" spans="1:76" x14ac:dyDescent="0.2">
      <c r="A185" s="13"/>
      <c r="B185" s="13" t="s">
        <v>697</v>
      </c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40">
        <f>SUM('SAM and Preps'!FT70:GG173)</f>
        <v>2417271</v>
      </c>
      <c r="Q185" s="27">
        <f t="array" aca="1" ref="Q185:Q187" ca="1">TRANSPOSE(Q2Shock!N180:P180)</f>
        <v>-367638.83785399824</v>
      </c>
      <c r="U185" s="41">
        <f t="shared" ca="1" si="46"/>
        <v>-15.208838307909962</v>
      </c>
      <c r="Z185" s="42"/>
      <c r="AA185" s="42"/>
      <c r="AB185" s="42"/>
    </row>
    <row r="186" spans="1:76" x14ac:dyDescent="0.2">
      <c r="A186" s="13"/>
      <c r="B186" s="13" t="s">
        <v>564</v>
      </c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40">
        <f t="array" ref="N186">SUM('SAM and Preps'!GH70:GH173)</f>
        <v>828934</v>
      </c>
      <c r="Q186" s="27">
        <f ca="1"/>
        <v>0</v>
      </c>
      <c r="U186" s="41">
        <f t="shared" ca="1" si="46"/>
        <v>0</v>
      </c>
      <c r="Z186" s="42"/>
      <c r="AA186" s="42"/>
      <c r="AB186" s="42"/>
    </row>
    <row r="187" spans="1:76" x14ac:dyDescent="0.2">
      <c r="A187" s="13"/>
      <c r="B187" s="13" t="s">
        <v>565</v>
      </c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40">
        <f t="array" ref="N187">SUM('SAM and Preps'!GM70:GM173)</f>
        <v>828245</v>
      </c>
      <c r="Q187" s="27">
        <f ca="1"/>
        <v>-314677.5915948794</v>
      </c>
      <c r="U187" s="41">
        <f t="shared" ca="1" si="46"/>
        <v>-37.99329806939727</v>
      </c>
      <c r="Z187" s="42"/>
      <c r="AA187" s="42"/>
      <c r="AB187" s="42"/>
    </row>
    <row r="188" spans="1:76" x14ac:dyDescent="0.2">
      <c r="A188" s="13"/>
      <c r="B188" s="13" t="s">
        <v>566</v>
      </c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40">
        <f t="array" ref="N188">SUM('SAM and Preps'!GN70:GN173)</f>
        <v>29154.999999999909</v>
      </c>
      <c r="Q188" s="6">
        <v>0</v>
      </c>
      <c r="U188" s="41">
        <f t="shared" si="46"/>
        <v>0</v>
      </c>
      <c r="Z188" s="42"/>
      <c r="AA188" s="42"/>
      <c r="AB188" s="42"/>
    </row>
    <row r="189" spans="1:76" x14ac:dyDescent="0.2">
      <c r="A189" s="13"/>
      <c r="B189" s="13" t="s">
        <v>563</v>
      </c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40">
        <f t="array" ref="N189">SUM('SAM and Preps'!GO70:GO173)</f>
        <v>1221748.0000000007</v>
      </c>
      <c r="Q189" s="27">
        <f ca="1">Q2Shock!Q180</f>
        <v>-330755.44555476331</v>
      </c>
      <c r="U189" s="41">
        <f t="shared" ca="1" si="46"/>
        <v>-27.072313239290189</v>
      </c>
      <c r="Z189" s="42"/>
      <c r="AA189" s="42"/>
      <c r="AB189" s="42"/>
    </row>
    <row r="190" spans="1:76" x14ac:dyDescent="0.2">
      <c r="A190" s="13"/>
      <c r="B190" s="13" t="s">
        <v>594</v>
      </c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40">
        <f>SUM('SAM and Preps'!BM202:FL202)</f>
        <v>1273933.0000000007</v>
      </c>
      <c r="Q190" s="6" cm="1">
        <f t="array" aca="1" ref="Q190" ca="1">MMULT(imports/TRANSPOSE(x),dm_endo)</f>
        <v>-315873.46827399515</v>
      </c>
      <c r="U190" s="41">
        <f t="shared" ca="1" si="46"/>
        <v>-24.795139797304486</v>
      </c>
      <c r="Z190" s="42"/>
      <c r="AA190" s="42"/>
      <c r="AB190" s="42"/>
    </row>
    <row r="191" spans="1:76" x14ac:dyDescent="0.2">
      <c r="A191" s="13"/>
      <c r="B191" s="13" t="s">
        <v>567</v>
      </c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40">
        <f>SUM(N185:N189)-N190</f>
        <v>4051420</v>
      </c>
      <c r="Q191" s="40">
        <f ca="1">SUM(Q185:Q189)-Q190</f>
        <v>-697198.40672964579</v>
      </c>
      <c r="U191" s="41">
        <f t="shared" ca="1" si="46"/>
        <v>-17.208741792498575</v>
      </c>
      <c r="Z191" s="42"/>
      <c r="AA191" s="42"/>
      <c r="AB191" s="42"/>
    </row>
    <row r="192" spans="1:76" x14ac:dyDescent="0.2">
      <c r="A192" s="13"/>
      <c r="B192" s="13" t="s">
        <v>757</v>
      </c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40">
        <f>-'SAM and Preps'!GO200</f>
        <v>-186084</v>
      </c>
      <c r="O192" s="229">
        <f>N192/N191%</f>
        <v>-4.5930562617551383</v>
      </c>
      <c r="Q192" s="6">
        <f ca="1">Q189-Q190</f>
        <v>-14881.977280768158</v>
      </c>
      <c r="U192" s="228">
        <f ca="1">(N192+Q192)/(N191+Q191)%</f>
        <v>-5.9914341283822887</v>
      </c>
      <c r="Z192" s="42"/>
      <c r="AA192" s="42"/>
      <c r="AB192" s="42"/>
    </row>
    <row r="193" spans="1:28" x14ac:dyDescent="0.2">
      <c r="A193" s="11"/>
      <c r="B193" s="11" t="s">
        <v>699</v>
      </c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40">
        <f>N175</f>
        <v>102122.90273154878</v>
      </c>
      <c r="Q193" s="40">
        <f ca="1">Q175</f>
        <v>-21342.159359651992</v>
      </c>
      <c r="U193" s="41">
        <f t="shared" ca="1" si="46"/>
        <v>-20.898504438083084</v>
      </c>
      <c r="Z193" s="42"/>
      <c r="AA193" s="42"/>
      <c r="AB193" s="42"/>
    </row>
    <row r="194" spans="1:28" x14ac:dyDescent="0.2">
      <c r="A194" s="11"/>
      <c r="B194" s="11" t="s">
        <v>700</v>
      </c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40">
        <f t="shared" ref="N194:N196" si="47">N176</f>
        <v>186441.53404048242</v>
      </c>
      <c r="Q194" s="40">
        <f t="shared" ref="Q194:Q196" ca="1" si="48">Q176</f>
        <v>-38480.937305887193</v>
      </c>
      <c r="U194" s="41">
        <f t="shared" ref="U194:U196" ca="1" si="49">100*Q194/N194</f>
        <v>-20.639680693429476</v>
      </c>
      <c r="Z194" s="42"/>
      <c r="AA194" s="42"/>
      <c r="AB194" s="42"/>
    </row>
    <row r="195" spans="1:28" x14ac:dyDescent="0.2">
      <c r="A195" s="11"/>
      <c r="B195" s="11" t="s">
        <v>701</v>
      </c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40">
        <f t="shared" si="47"/>
        <v>481024.87341683905</v>
      </c>
      <c r="Q195" s="40">
        <f t="shared" ca="1" si="48"/>
        <v>-75206.039075192079</v>
      </c>
      <c r="U195" s="41">
        <f t="shared" ca="1" si="49"/>
        <v>-15.634542667406141</v>
      </c>
      <c r="Z195" s="42"/>
      <c r="AA195" s="42"/>
      <c r="AB195" s="42"/>
    </row>
    <row r="196" spans="1:28" x14ac:dyDescent="0.2">
      <c r="A196" s="11"/>
      <c r="B196" s="11" t="s">
        <v>702</v>
      </c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40">
        <f t="shared" si="47"/>
        <v>1146950.6898111301</v>
      </c>
      <c r="Q196" s="40">
        <f t="shared" ca="1" si="48"/>
        <v>-146413.34094082422</v>
      </c>
      <c r="U196" s="41">
        <f t="shared" ca="1" si="49"/>
        <v>-12.765443383179297</v>
      </c>
      <c r="Z196" s="42"/>
      <c r="AA196" s="42"/>
      <c r="AB196" s="42"/>
    </row>
    <row r="197" spans="1:28" x14ac:dyDescent="0.2">
      <c r="A197" s="11"/>
      <c r="B197" s="11" t="s">
        <v>698</v>
      </c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40">
        <f>SUM('SAM and Preps'!C175:BL178)</f>
        <v>1906052</v>
      </c>
      <c r="Q197" s="40">
        <f ca="1">SUM(Q175:Q178)</f>
        <v>-281442.4766815555</v>
      </c>
      <c r="U197" s="41">
        <f ca="1">100*Q197/N197</f>
        <v>-14.765729197396269</v>
      </c>
      <c r="Z197" s="42"/>
      <c r="AA197" s="42"/>
      <c r="AB197" s="42"/>
    </row>
    <row r="198" spans="1:28" x14ac:dyDescent="0.2">
      <c r="A198" s="11"/>
      <c r="B198" s="11" t="s">
        <v>623</v>
      </c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40">
        <f>SUM('SAM and Preps'!C179:BL179)</f>
        <v>1647389.9999999993</v>
      </c>
      <c r="Q198" s="40">
        <f ca="1">Q179</f>
        <v>-313452.54132533091</v>
      </c>
      <c r="U198" s="41">
        <f ca="1">100*Q198/N198</f>
        <v>-19.027221321322276</v>
      </c>
      <c r="Z198" s="42"/>
      <c r="AA198" s="42"/>
      <c r="AB198" s="42"/>
    </row>
    <row r="199" spans="1:28" x14ac:dyDescent="0.2">
      <c r="A199" s="11"/>
      <c r="B199" s="11" t="s">
        <v>568</v>
      </c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40">
        <f>SUM(N197:N198)</f>
        <v>3553441.9999999991</v>
      </c>
      <c r="Q199" s="40">
        <f ca="1">SUM(Q197:Q198)</f>
        <v>-594895.01800688636</v>
      </c>
      <c r="U199" s="41">
        <f ca="1">100*Q199/N199</f>
        <v>-16.741374081999552</v>
      </c>
      <c r="Z199" s="42"/>
      <c r="AA199" s="42"/>
      <c r="AB199" s="42"/>
    </row>
    <row r="200" spans="1:28" x14ac:dyDescent="0.2">
      <c r="A200" s="11"/>
      <c r="B200" s="11" t="s">
        <v>297</v>
      </c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40">
        <f>'SAM and Preps'!GP196</f>
        <v>72271.000000000029</v>
      </c>
      <c r="Q200" s="40">
        <f t="array" aca="1" ref="Q200" ca="1">MMULT(tax_a/TRANSPOSE(x),dm_endo)</f>
        <v>-11988.375487458479</v>
      </c>
      <c r="U200" s="41">
        <f t="shared" ref="U200:U203" ca="1" si="50">100*Q200/N200</f>
        <v>-16.588085798533957</v>
      </c>
      <c r="Z200" s="42"/>
      <c r="AA200" s="42"/>
      <c r="AB200" s="42"/>
    </row>
    <row r="201" spans="1:28" x14ac:dyDescent="0.2">
      <c r="A201" s="11"/>
      <c r="B201" s="11" t="s">
        <v>624</v>
      </c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40">
        <f>SUM(N199:N200)</f>
        <v>3625712.9999999991</v>
      </c>
      <c r="Q201" s="40">
        <f ca="1">SUM(Q199:Q200)</f>
        <v>-606883.39349434478</v>
      </c>
      <c r="U201" s="41">
        <f t="shared" ca="1" si="50"/>
        <v>-16.738318600902634</v>
      </c>
      <c r="Z201" s="42"/>
      <c r="AA201" s="42"/>
      <c r="AB201" s="42"/>
    </row>
    <row r="202" spans="1:28" x14ac:dyDescent="0.2">
      <c r="A202" s="11"/>
      <c r="B202" s="11" t="s">
        <v>298</v>
      </c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40">
        <f>'SAM and Preps'!GP198</f>
        <v>44308.000000000007</v>
      </c>
      <c r="Q202" s="40">
        <f t="array" aca="1" ref="Q202" ca="1">MMULT(tax_m/TRANSPOSE(x),dm_endo)</f>
        <v>-12239.976693646351</v>
      </c>
      <c r="U202" s="41">
        <f t="shared" ca="1" si="50"/>
        <v>-27.624755560274327</v>
      </c>
      <c r="Z202" s="42"/>
      <c r="AA202" s="42"/>
      <c r="AB202" s="42"/>
    </row>
    <row r="203" spans="1:28" x14ac:dyDescent="0.2">
      <c r="A203" s="11"/>
      <c r="B203" s="11" t="s">
        <v>299</v>
      </c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40">
        <f>'SAM and Preps'!GP199</f>
        <v>381399</v>
      </c>
      <c r="Q203" s="40" cm="1">
        <f t="array" aca="1" ref="Q203" ca="1">MMULT(tax_s/TRANSPOSE(x),dm_endo)</f>
        <v>-78075.036541655005</v>
      </c>
      <c r="U203" s="41">
        <f t="shared" ca="1" si="50"/>
        <v>-20.47069775790052</v>
      </c>
      <c r="Z203" s="42"/>
      <c r="AA203" s="42"/>
      <c r="AB203" s="42"/>
    </row>
    <row r="204" spans="1:28" x14ac:dyDescent="0.2">
      <c r="A204" s="11"/>
      <c r="B204" s="11" t="s">
        <v>567</v>
      </c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40">
        <f>SUM(N201:N203)</f>
        <v>4051419.9999999991</v>
      </c>
      <c r="Q204" s="40">
        <f ca="1">SUM(Q201:Q203)</f>
        <v>-697198.40672964614</v>
      </c>
      <c r="U204" s="41">
        <f t="shared" ref="U204" ca="1" si="51">100*Q204/N204</f>
        <v>-17.208741792498589</v>
      </c>
      <c r="Z204" s="42"/>
      <c r="AA204" s="42"/>
      <c r="AB204" s="42"/>
    </row>
    <row r="205" spans="1:28" x14ac:dyDescent="0.2">
      <c r="A205" s="13"/>
      <c r="B205" s="13" t="s">
        <v>569</v>
      </c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46">
        <f>N204-N191</f>
        <v>0</v>
      </c>
      <c r="Q205" s="46">
        <f ca="1">Q204-Q191</f>
        <v>0</v>
      </c>
      <c r="U205" s="41"/>
      <c r="Z205" s="42"/>
      <c r="AA205" s="42"/>
      <c r="AB205" s="42"/>
    </row>
    <row r="206" spans="1:28" x14ac:dyDescent="0.2">
      <c r="A206" s="11"/>
      <c r="B206" s="11" t="s">
        <v>625</v>
      </c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40">
        <f>'SAM and Preps'!GP197</f>
        <v>607551.99999999988</v>
      </c>
      <c r="Q206" s="40" cm="1">
        <f t="array" aca="1" ref="Q206" ca="1">MMULT(tax_d/TRANSPOSE(x),dm_endo)+SUM(TRANSPOSE(hh_tax/hh_outlays)*hh_post_impacts)</f>
        <v>-74109.492318354751</v>
      </c>
      <c r="U206" s="41">
        <f ca="1">100*Q206/N206</f>
        <v>-12.198049272877839</v>
      </c>
      <c r="Z206" s="42"/>
      <c r="AA206" s="42"/>
      <c r="AB206" s="42"/>
    </row>
    <row r="207" spans="1:28" x14ac:dyDescent="0.2">
      <c r="A207" s="11"/>
      <c r="B207" s="11" t="s">
        <v>300</v>
      </c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40">
        <f>N200+N202+N204+N206</f>
        <v>4775550.9999999991</v>
      </c>
      <c r="Q207" s="40">
        <f ca="1">SUM(Q200:Q203)</f>
        <v>-709186.78221710457</v>
      </c>
      <c r="U207" s="41">
        <f ca="1">100*Q207/N207</f>
        <v>-14.850365585397469</v>
      </c>
      <c r="Z207" s="42"/>
      <c r="AA207" s="42"/>
      <c r="AB207" s="42"/>
    </row>
    <row r="208" spans="1:28" x14ac:dyDescent="0.2">
      <c r="A208" s="13" t="s">
        <v>97</v>
      </c>
      <c r="B208" s="13" t="str">
        <f>VLOOKUP(A208,Notes!$A$12:$B$206,2,0)</f>
        <v>Households - Decile 1</v>
      </c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>
        <f>'SAM and Preps'!GP181</f>
        <v>65989.543662945609</v>
      </c>
      <c r="O208" s="39"/>
      <c r="P208" s="40"/>
      <c r="Q208" s="40">
        <f t="array" aca="1" ref="Q208:Q221" ca="1">MMULT(hh_inc/TRANSPOSE(x),dm_endo)</f>
        <v>-4024.7090184537788</v>
      </c>
      <c r="R208" s="40">
        <v>0</v>
      </c>
      <c r="S208" s="40"/>
      <c r="T208" s="43"/>
      <c r="U208" s="41">
        <f t="shared" ref="U208:U221" ca="1" si="52">100*Q208/N208</f>
        <v>-6.0990102295763107</v>
      </c>
      <c r="V208" s="44"/>
      <c r="W208" s="45"/>
      <c r="X208" s="45"/>
      <c r="Y208" s="40"/>
      <c r="Z208" s="42"/>
      <c r="AA208" s="42"/>
      <c r="AB208" s="42"/>
    </row>
    <row r="209" spans="1:142" hidden="1" outlineLevel="1" x14ac:dyDescent="0.2">
      <c r="A209" s="13" t="s">
        <v>98</v>
      </c>
      <c r="B209" s="13" t="str">
        <f>VLOOKUP(A209,Notes!$A$12:$B$206,2,0)</f>
        <v>Households - Decile 2</v>
      </c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>
        <f>'SAM and Preps'!GP182</f>
        <v>90984.902699491911</v>
      </c>
      <c r="O209" s="39"/>
      <c r="P209" s="40"/>
      <c r="Q209" s="40">
        <f ca="1"/>
        <v>-6371.2538837516795</v>
      </c>
      <c r="R209" s="40">
        <v>0</v>
      </c>
      <c r="S209" s="40"/>
      <c r="T209" s="43"/>
      <c r="U209" s="41">
        <f t="shared" ca="1" si="52"/>
        <v>-7.0025396463794412</v>
      </c>
      <c r="V209" s="44"/>
      <c r="W209" s="45"/>
      <c r="X209" s="45"/>
      <c r="Y209" s="40"/>
      <c r="Z209" s="42"/>
      <c r="AA209" s="42"/>
      <c r="AB209" s="42"/>
    </row>
    <row r="210" spans="1:142" hidden="1" outlineLevel="1" x14ac:dyDescent="0.2">
      <c r="A210" s="13" t="s">
        <v>99</v>
      </c>
      <c r="B210" s="13" t="str">
        <f>VLOOKUP(A210,Notes!$A$12:$B$206,2,0)</f>
        <v>Households - Decile 3</v>
      </c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>
        <f>'SAM and Preps'!GP183</f>
        <v>106450.11198261232</v>
      </c>
      <c r="O210" s="39"/>
      <c r="P210" s="40"/>
      <c r="Q210" s="40">
        <f ca="1"/>
        <v>-8109.9911977881548</v>
      </c>
      <c r="R210" s="40">
        <v>0</v>
      </c>
      <c r="S210" s="40"/>
      <c r="T210" s="43"/>
      <c r="U210" s="41">
        <f t="shared" ca="1" si="52"/>
        <v>-7.618583998401852</v>
      </c>
      <c r="V210" s="44"/>
      <c r="W210" s="45"/>
      <c r="X210" s="45"/>
      <c r="Y210" s="40"/>
      <c r="Z210" s="42"/>
      <c r="AA210" s="42"/>
      <c r="AB210" s="42"/>
    </row>
    <row r="211" spans="1:142" hidden="1" outlineLevel="1" x14ac:dyDescent="0.2">
      <c r="A211" s="13" t="s">
        <v>100</v>
      </c>
      <c r="B211" s="13" t="str">
        <f>VLOOKUP(A211,Notes!$A$12:$B$206,2,0)</f>
        <v>Households - Decile 4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>
        <f>'SAM and Preps'!GP184</f>
        <v>123492.06290570777</v>
      </c>
      <c r="O211" s="39"/>
      <c r="P211" s="40"/>
      <c r="Q211" s="40">
        <f ca="1"/>
        <v>-10904.41903422175</v>
      </c>
      <c r="R211" s="40">
        <v>0</v>
      </c>
      <c r="S211" s="40"/>
      <c r="T211" s="43"/>
      <c r="U211" s="41">
        <f t="shared" ca="1" si="52"/>
        <v>-8.8300565863474212</v>
      </c>
      <c r="V211" s="44"/>
      <c r="W211" s="45"/>
      <c r="X211" s="45"/>
      <c r="Y211" s="40"/>
      <c r="Z211" s="42"/>
      <c r="AA211" s="42"/>
      <c r="AB211" s="42"/>
    </row>
    <row r="212" spans="1:142" hidden="1" outlineLevel="1" x14ac:dyDescent="0.2">
      <c r="A212" s="13" t="s">
        <v>101</v>
      </c>
      <c r="B212" s="13" t="str">
        <f>VLOOKUP(A212,Notes!$A$12:$B$206,2,0)</f>
        <v>Households - Decile 5</v>
      </c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>
        <f>'SAM and Preps'!GP185</f>
        <v>139019.68510979667</v>
      </c>
      <c r="O212" s="39"/>
      <c r="P212" s="40"/>
      <c r="Q212" s="40">
        <f ca="1"/>
        <v>-14213.551370556395</v>
      </c>
      <c r="R212" s="40">
        <v>0</v>
      </c>
      <c r="S212" s="40"/>
      <c r="T212" s="43"/>
      <c r="U212" s="41">
        <f t="shared" ca="1" si="52"/>
        <v>-10.224128589653072</v>
      </c>
      <c r="V212" s="44"/>
      <c r="W212" s="45"/>
      <c r="X212" s="45"/>
      <c r="Y212" s="40"/>
      <c r="Z212" s="42"/>
      <c r="AA212" s="42"/>
      <c r="AB212" s="42"/>
    </row>
    <row r="213" spans="1:142" hidden="1" outlineLevel="1" x14ac:dyDescent="0.2">
      <c r="A213" s="13" t="s">
        <v>102</v>
      </c>
      <c r="B213" s="13" t="str">
        <f>VLOOKUP(A213,Notes!$A$12:$B$206,2,0)</f>
        <v>Households - Decile 6</v>
      </c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>
        <f>'SAM and Preps'!GP186</f>
        <v>183900.30086333427</v>
      </c>
      <c r="O213" s="39"/>
      <c r="P213" s="40"/>
      <c r="Q213" s="40">
        <f ca="1"/>
        <v>-21947.468822534385</v>
      </c>
      <c r="R213" s="40">
        <v>0</v>
      </c>
      <c r="S213" s="40"/>
      <c r="T213" s="43"/>
      <c r="U213" s="41">
        <f t="shared" ca="1" si="52"/>
        <v>-11.934438779871641</v>
      </c>
      <c r="V213" s="44"/>
      <c r="W213" s="45"/>
      <c r="X213" s="45"/>
      <c r="Y213" s="40"/>
      <c r="Z213" s="42"/>
      <c r="AA213" s="42"/>
      <c r="AB213" s="42"/>
    </row>
    <row r="214" spans="1:142" hidden="1" outlineLevel="1" x14ac:dyDescent="0.2">
      <c r="A214" s="13" t="s">
        <v>103</v>
      </c>
      <c r="B214" s="13" t="str">
        <f>VLOOKUP(A214,Notes!$A$12:$B$206,2,0)</f>
        <v>Households - Decile 7</v>
      </c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>
        <f>'SAM and Preps'!GP187</f>
        <v>222467.41769264181</v>
      </c>
      <c r="O214" s="39"/>
      <c r="P214" s="40"/>
      <c r="Q214" s="40">
        <f ca="1"/>
        <v>-29548.485183390199</v>
      </c>
      <c r="R214" s="40">
        <v>0</v>
      </c>
      <c r="S214" s="40"/>
      <c r="T214" s="43"/>
      <c r="U214" s="41">
        <f t="shared" ca="1" si="52"/>
        <v>-13.282163064532</v>
      </c>
      <c r="V214" s="44"/>
      <c r="W214" s="45"/>
      <c r="X214" s="45"/>
      <c r="Y214" s="40"/>
      <c r="Z214" s="42"/>
      <c r="AA214" s="42"/>
      <c r="AB214" s="42"/>
    </row>
    <row r="215" spans="1:142" hidden="1" outlineLevel="1" x14ac:dyDescent="0.2">
      <c r="A215" s="13" t="s">
        <v>104</v>
      </c>
      <c r="B215" s="13" t="str">
        <f>VLOOKUP(A215,Notes!$A$12:$B$206,2,0)</f>
        <v>Households - Decile 8</v>
      </c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>
        <f>'SAM and Preps'!GP188</f>
        <v>340905.81117327488</v>
      </c>
      <c r="O215" s="39"/>
      <c r="P215" s="40"/>
      <c r="Q215" s="40">
        <f ca="1"/>
        <v>-47034.115892619884</v>
      </c>
      <c r="R215" s="40">
        <v>0</v>
      </c>
      <c r="S215" s="40"/>
      <c r="T215" s="43"/>
      <c r="U215" s="41">
        <f t="shared" ca="1" si="52"/>
        <v>-13.796806728153273</v>
      </c>
      <c r="V215" s="44"/>
      <c r="W215" s="45"/>
      <c r="X215" s="45"/>
      <c r="Y215" s="40"/>
      <c r="Z215" s="42"/>
      <c r="AA215" s="42"/>
      <c r="AB215" s="42"/>
    </row>
    <row r="216" spans="1:142" hidden="1" outlineLevel="1" x14ac:dyDescent="0.2">
      <c r="A216" s="13" t="s">
        <v>105</v>
      </c>
      <c r="B216" s="13" t="str">
        <f>VLOOKUP(A216,Notes!$A$12:$B$206,2,0)</f>
        <v>Households - Decile 9</v>
      </c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>
        <f>'SAM and Preps'!GP189</f>
        <v>639532.41294474725</v>
      </c>
      <c r="O216" s="39"/>
      <c r="P216" s="40"/>
      <c r="Q216" s="40">
        <f ca="1"/>
        <v>-87358.070642971245</v>
      </c>
      <c r="R216" s="40">
        <v>0</v>
      </c>
      <c r="S216" s="40"/>
      <c r="T216" s="43"/>
      <c r="U216" s="41">
        <f t="shared" ca="1" si="52"/>
        <v>-13.659678364186147</v>
      </c>
      <c r="V216" s="44"/>
      <c r="W216" s="45"/>
      <c r="X216" s="45"/>
      <c r="Y216" s="40"/>
      <c r="Z216" s="42"/>
      <c r="AA216" s="42"/>
      <c r="AB216" s="42"/>
    </row>
    <row r="217" spans="1:142" hidden="1" outlineLevel="1" x14ac:dyDescent="0.2">
      <c r="A217" s="13" t="s">
        <v>106</v>
      </c>
      <c r="B217" s="13" t="str">
        <f>VLOOKUP(A217,Notes!$A$12:$B$206,2,0)</f>
        <v>Households - Percentile 90-92</v>
      </c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>
        <f>'SAM and Preps'!GP190</f>
        <v>177769.09754421673</v>
      </c>
      <c r="O217" s="39"/>
      <c r="P217" s="40"/>
      <c r="Q217" s="40">
        <f ca="1"/>
        <v>-24402.030659241591</v>
      </c>
      <c r="R217" s="40">
        <v>0</v>
      </c>
      <c r="S217" s="40"/>
      <c r="T217" s="43"/>
      <c r="U217" s="41">
        <f t="shared" ca="1" si="52"/>
        <v>-13.726812475476535</v>
      </c>
      <c r="V217" s="44"/>
      <c r="W217" s="45"/>
      <c r="X217" s="45"/>
      <c r="Y217" s="40"/>
      <c r="Z217" s="42"/>
      <c r="AA217" s="42"/>
      <c r="AB217" s="42"/>
    </row>
    <row r="218" spans="1:142" hidden="1" outlineLevel="1" x14ac:dyDescent="0.2">
      <c r="A218" s="13" t="s">
        <v>107</v>
      </c>
      <c r="B218" s="13" t="str">
        <f>VLOOKUP(A218,Notes!$A$12:$B$206,2,0)</f>
        <v>Households - Percentile 92-94</v>
      </c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>
        <f>'SAM and Preps'!GP191</f>
        <v>205886.07030306937</v>
      </c>
      <c r="O218" s="39"/>
      <c r="P218" s="40"/>
      <c r="Q218" s="40">
        <f ca="1"/>
        <v>-27413.043221809505</v>
      </c>
      <c r="R218" s="40">
        <v>0</v>
      </c>
      <c r="S218" s="40"/>
      <c r="T218" s="43"/>
      <c r="U218" s="41">
        <f t="shared" ca="1" si="52"/>
        <v>-13.31466630134658</v>
      </c>
      <c r="V218" s="44"/>
      <c r="W218" s="45"/>
      <c r="X218" s="45"/>
      <c r="Y218" s="40"/>
      <c r="Z218" s="42"/>
      <c r="AA218" s="42"/>
      <c r="AB218" s="42"/>
    </row>
    <row r="219" spans="1:142" hidden="1" outlineLevel="1" x14ac:dyDescent="0.2">
      <c r="A219" s="13" t="s">
        <v>108</v>
      </c>
      <c r="B219" s="13" t="str">
        <f>VLOOKUP(A219,Notes!$A$12:$B$206,2,0)</f>
        <v>Households - Percentile 94-96</v>
      </c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>
        <f>'SAM and Preps'!GP192</f>
        <v>258606.67678101637</v>
      </c>
      <c r="O219" s="39"/>
      <c r="P219" s="40"/>
      <c r="Q219" s="40">
        <f ca="1"/>
        <v>-35339.077151982521</v>
      </c>
      <c r="R219" s="40">
        <v>0</v>
      </c>
      <c r="S219" s="40"/>
      <c r="T219" s="43"/>
      <c r="U219" s="41">
        <f t="shared" ca="1" si="52"/>
        <v>-13.665183587625249</v>
      </c>
      <c r="V219" s="44"/>
      <c r="W219" s="45"/>
      <c r="X219" s="45"/>
      <c r="Y219" s="40"/>
      <c r="Z219" s="42"/>
      <c r="AA219" s="42"/>
      <c r="AB219" s="42"/>
    </row>
    <row r="220" spans="1:142" hidden="1" outlineLevel="1" x14ac:dyDescent="0.2">
      <c r="A220" s="13" t="s">
        <v>109</v>
      </c>
      <c r="B220" s="13" t="str">
        <f>VLOOKUP(A220,Notes!$A$12:$B$206,2,0)</f>
        <v>Households - Percentile 96-98</v>
      </c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>
        <f>'SAM and Preps'!GP193</f>
        <v>326808.24485675589</v>
      </c>
      <c r="O220" s="39"/>
      <c r="P220" s="40"/>
      <c r="Q220" s="40">
        <f ca="1"/>
        <v>-42340.076041899665</v>
      </c>
      <c r="R220" s="40">
        <v>0</v>
      </c>
      <c r="S220" s="40"/>
      <c r="T220" s="43"/>
      <c r="U220" s="41">
        <f t="shared" ca="1" si="52"/>
        <v>-12.955632762710087</v>
      </c>
      <c r="V220" s="44"/>
      <c r="W220" s="45"/>
      <c r="X220" s="45"/>
      <c r="Y220" s="40"/>
      <c r="Z220" s="42"/>
      <c r="AA220" s="42"/>
      <c r="AB220" s="42"/>
    </row>
    <row r="221" spans="1:142" collapsed="1" x14ac:dyDescent="0.2">
      <c r="A221" s="13" t="s">
        <v>110</v>
      </c>
      <c r="B221" s="13" t="str">
        <f>VLOOKUP(A221,Notes!$A$12:$B$206,2,0)</f>
        <v>Households - Percentile 98-100</v>
      </c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>
        <f>'SAM and Preps'!GP194</f>
        <v>553080.66148038954</v>
      </c>
      <c r="O221" s="39"/>
      <c r="P221" s="40"/>
      <c r="Q221" s="40">
        <f ca="1"/>
        <v>-72113.95306816636</v>
      </c>
      <c r="R221" s="40">
        <v>0</v>
      </c>
      <c r="S221" s="40"/>
      <c r="T221" s="43"/>
      <c r="U221" s="41">
        <f t="shared" ca="1" si="52"/>
        <v>-13.03859601150117</v>
      </c>
      <c r="V221" s="44"/>
      <c r="W221" s="45"/>
      <c r="X221" s="45"/>
      <c r="Y221" s="40"/>
      <c r="Z221" s="42"/>
      <c r="AA221" s="42"/>
      <c r="AB221" s="42"/>
    </row>
    <row r="222" spans="1:142" x14ac:dyDescent="0.2">
      <c r="A222" s="13"/>
      <c r="B222" s="13" t="s">
        <v>295</v>
      </c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>
        <f>SUM(N208:N214)</f>
        <v>932304.02491653047</v>
      </c>
      <c r="O222" s="6"/>
      <c r="P222" s="6"/>
      <c r="Q222" s="40">
        <f ca="1">SUM(Q208:Q214)</f>
        <v>-95119.878510696348</v>
      </c>
      <c r="R222" s="6"/>
      <c r="S222" s="6"/>
      <c r="T222" s="6"/>
      <c r="U222" s="41">
        <f t="shared" ref="U222:U230" ca="1" si="53">100*Q222/N222</f>
        <v>-10.202667366925985</v>
      </c>
      <c r="V222" s="6"/>
      <c r="W222" s="6"/>
      <c r="X222" s="6"/>
      <c r="Y222" s="6"/>
      <c r="Z222" s="42"/>
      <c r="AA222" s="42"/>
      <c r="AB222" s="42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P222" s="6"/>
      <c r="AQ222" s="6"/>
      <c r="AR222" s="6"/>
      <c r="AS222" s="6"/>
      <c r="AT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</row>
    <row r="223" spans="1:142" x14ac:dyDescent="0.2">
      <c r="A223" s="13"/>
      <c r="B223" s="13" t="s">
        <v>296</v>
      </c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40">
        <f>SUM(N215:N221)</f>
        <v>2502588.9750834703</v>
      </c>
      <c r="Q223" s="40">
        <f ca="1">SUM(Q215:Q221)</f>
        <v>-336000.36667869077</v>
      </c>
      <c r="U223" s="41">
        <f t="shared" ca="1" si="53"/>
        <v>-13.426110720698111</v>
      </c>
      <c r="Z223" s="42"/>
      <c r="AA223" s="42"/>
      <c r="AB223" s="42"/>
    </row>
    <row r="224" spans="1:142" x14ac:dyDescent="0.2">
      <c r="A224" s="13"/>
      <c r="B224" s="13" t="s">
        <v>551</v>
      </c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40">
        <f>SUM(N222:N223)</f>
        <v>3434893.0000000009</v>
      </c>
      <c r="Q224" s="40">
        <f ca="1">SUM(Q222:Q223)</f>
        <v>-431120.24518938712</v>
      </c>
      <c r="U224" s="41">
        <f t="shared" ca="1" si="53"/>
        <v>-12.551198689140739</v>
      </c>
      <c r="Z224" s="42"/>
      <c r="AA224" s="42"/>
      <c r="AB224" s="42"/>
    </row>
    <row r="225" spans="1:28" x14ac:dyDescent="0.2">
      <c r="A225" s="11" t="s">
        <v>261</v>
      </c>
      <c r="B225" s="11" t="s">
        <v>91</v>
      </c>
      <c r="C225" s="39"/>
      <c r="D225" s="39"/>
      <c r="E225" s="39"/>
      <c r="F225" s="39"/>
      <c r="G225" s="39"/>
      <c r="H225" s="39"/>
      <c r="I225" s="40"/>
      <c r="J225" s="40"/>
      <c r="K225" s="40"/>
      <c r="L225" s="40"/>
      <c r="M225" s="39"/>
      <c r="N225" s="40">
        <f>SUM(I$8:I$69)</f>
        <v>2179.216118601737</v>
      </c>
      <c r="Q225" s="40">
        <f t="array" aca="1" ref="Q225:Q228" ca="1">MMULT(TRANSPOSE(EMP_all*EMP_ELAS_all/x_act),dm_endo_act)</f>
        <v>-233.50157701845458</v>
      </c>
      <c r="U225" s="41">
        <f t="shared" ca="1" si="53"/>
        <v>-10.714934375957055</v>
      </c>
      <c r="Z225" s="42"/>
      <c r="AA225" s="42"/>
      <c r="AB225" s="42"/>
    </row>
    <row r="226" spans="1:28" hidden="1" outlineLevel="1" x14ac:dyDescent="0.2">
      <c r="A226" s="11" t="s">
        <v>261</v>
      </c>
      <c r="B226" s="11" t="s">
        <v>92</v>
      </c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40">
        <f>SUM(J$8:J$69)</f>
        <v>2816.6439376564531</v>
      </c>
      <c r="Q226" s="40">
        <f ca="1"/>
        <v>-319.94967352832674</v>
      </c>
      <c r="U226" s="41">
        <f t="shared" ca="1" si="53"/>
        <v>-11.359251670075706</v>
      </c>
      <c r="Z226" s="42"/>
      <c r="AA226" s="42"/>
      <c r="AB226" s="42"/>
    </row>
    <row r="227" spans="1:28" hidden="1" outlineLevel="1" x14ac:dyDescent="0.2">
      <c r="A227" s="11" t="s">
        <v>261</v>
      </c>
      <c r="B227" s="11" t="s">
        <v>93</v>
      </c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40">
        <f>SUM(K$8:K$69)</f>
        <v>4553.0454768995132</v>
      </c>
      <c r="Q227" s="40">
        <f ca="1"/>
        <v>-657.44099177110388</v>
      </c>
      <c r="U227" s="41">
        <f t="shared" ca="1" si="53"/>
        <v>-14.439587636598819</v>
      </c>
      <c r="Z227" s="42"/>
      <c r="AA227" s="42"/>
      <c r="AB227" s="42"/>
    </row>
    <row r="228" spans="1:28" hidden="1" outlineLevel="1" x14ac:dyDescent="0.2">
      <c r="A228" s="11" t="s">
        <v>261</v>
      </c>
      <c r="B228" s="11" t="s">
        <v>94</v>
      </c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40">
        <f>SUM(L$8:L$69)</f>
        <v>5598.0944668422981</v>
      </c>
      <c r="Q228" s="40">
        <f ca="1"/>
        <v>-692.85387278689279</v>
      </c>
      <c r="U228" s="41">
        <f t="shared" ca="1" si="53"/>
        <v>-12.376602018609896</v>
      </c>
      <c r="Z228" s="42"/>
      <c r="AA228" s="42"/>
      <c r="AB228" s="42"/>
    </row>
    <row r="229" spans="1:28" collapsed="1" x14ac:dyDescent="0.2">
      <c r="A229" s="11" t="s">
        <v>261</v>
      </c>
      <c r="B229" s="11" t="s">
        <v>301</v>
      </c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40">
        <f>SUM(N225:N228)</f>
        <v>15147.000000000002</v>
      </c>
      <c r="Q229" s="40">
        <f ca="1">SUM(Q225:Q228)</f>
        <v>-1903.7461151047778</v>
      </c>
      <c r="U229" s="41">
        <f t="shared" ca="1" si="53"/>
        <v>-12.56846976368111</v>
      </c>
      <c r="Z229" s="42"/>
      <c r="AA229" s="42"/>
      <c r="AB229" s="42"/>
    </row>
    <row r="230" spans="1:28" x14ac:dyDescent="0.2">
      <c r="A230" s="13" t="s">
        <v>620</v>
      </c>
      <c r="B230" s="13" t="s">
        <v>597</v>
      </c>
      <c r="N230" s="6">
        <f>SUMIF(Notes!$C$12:$C$73,$A230,N$8:N$69)</f>
        <v>218790.30262229464</v>
      </c>
      <c r="Q230" s="6">
        <f ca="1">SUMIF(Notes!$C$12:$C$73,$A230,Q$8:Q$69)</f>
        <v>-27470.145248980669</v>
      </c>
      <c r="U230" s="41">
        <f t="shared" ca="1" si="53"/>
        <v>-12.555467458904404</v>
      </c>
      <c r="X230" s="6"/>
      <c r="Y230" s="6"/>
      <c r="Z230" s="42"/>
    </row>
    <row r="231" spans="1:28" x14ac:dyDescent="0.2">
      <c r="A231" s="13" t="s">
        <v>611</v>
      </c>
      <c r="B231" s="13" t="s">
        <v>598</v>
      </c>
      <c r="N231" s="6">
        <f>SUMIF(Notes!$C$12:$C$73,$A231,N$8:N$69)</f>
        <v>533556.96420921688</v>
      </c>
      <c r="Q231" s="6">
        <f ca="1">SUMIF(Notes!$C$12:$C$73,$A231,Q$8:Q$69)</f>
        <v>-110418.78229849826</v>
      </c>
      <c r="U231" s="41">
        <f t="shared" ref="U231:U240" ca="1" si="54">100*Q231/N231</f>
        <v>-20.694844169478625</v>
      </c>
      <c r="X231" s="6"/>
      <c r="Y231" s="6"/>
      <c r="Z231" s="42"/>
    </row>
    <row r="232" spans="1:28" x14ac:dyDescent="0.2">
      <c r="A232" s="13" t="s">
        <v>612</v>
      </c>
      <c r="B232" s="13" t="s">
        <v>599</v>
      </c>
      <c r="N232" s="6">
        <f>SUMIF(Notes!$C$12:$C$73,$A232,N$8:N$69)</f>
        <v>1925579.6472207431</v>
      </c>
      <c r="Q232" s="6">
        <f ca="1">SUMIF(Notes!$C$12:$C$73,$A232,Q$8:Q$69)</f>
        <v>-459955.42498030252</v>
      </c>
      <c r="U232" s="41">
        <f t="shared" ca="1" si="54"/>
        <v>-23.886595687909995</v>
      </c>
      <c r="X232" s="6"/>
      <c r="Y232" s="6"/>
      <c r="Z232" s="42"/>
    </row>
    <row r="233" spans="1:28" x14ac:dyDescent="0.2">
      <c r="A233" s="13" t="s">
        <v>613</v>
      </c>
      <c r="B233" s="13" t="s">
        <v>600</v>
      </c>
      <c r="N233" s="6">
        <f>SUMIF(Notes!$C$12:$C$73,$A233,N$8:N$69)</f>
        <v>240822.91066950708</v>
      </c>
      <c r="Q233" s="6">
        <f ca="1">SUMIF(Notes!$C$12:$C$73,$A233,Q$8:Q$69)</f>
        <v>-27568.427748173992</v>
      </c>
      <c r="U233" s="41">
        <f t="shared" ca="1" si="54"/>
        <v>-11.447593450113008</v>
      </c>
      <c r="X233" s="6"/>
      <c r="Y233" s="6"/>
      <c r="Z233" s="42"/>
    </row>
    <row r="234" spans="1:28" x14ac:dyDescent="0.2">
      <c r="A234" s="13" t="s">
        <v>606</v>
      </c>
      <c r="B234" s="13" t="s">
        <v>177</v>
      </c>
      <c r="N234" s="6">
        <f>SUMIF(Notes!$C$12:$C$73,$A234,N$8:N$69)</f>
        <v>409535.17147224495</v>
      </c>
      <c r="Q234" s="6">
        <f ca="1">SUMIF(Notes!$C$12:$C$73,$A234,Q$8:Q$69)</f>
        <v>-138885.7459078145</v>
      </c>
      <c r="U234" s="41">
        <f t="shared" ca="1" si="54"/>
        <v>-33.913020317286005</v>
      </c>
      <c r="X234" s="6"/>
      <c r="Y234" s="6"/>
      <c r="Z234" s="42"/>
    </row>
    <row r="235" spans="1:28" x14ac:dyDescent="0.2">
      <c r="A235" s="13" t="s">
        <v>618</v>
      </c>
      <c r="B235" s="13" t="s">
        <v>601</v>
      </c>
      <c r="N235" s="6">
        <f>SUMIF(Notes!$C$12:$C$73,$A235,N$8:N$69)</f>
        <v>828937.9627193074</v>
      </c>
      <c r="Q235" s="6">
        <f ca="1">SUMIF(Notes!$C$12:$C$73,$A235,Q$8:Q$69)</f>
        <v>-202644.37181537016</v>
      </c>
      <c r="U235" s="41">
        <f t="shared" ca="1" si="54"/>
        <v>-24.446265092094599</v>
      </c>
      <c r="X235" s="6"/>
      <c r="Y235" s="6"/>
      <c r="Z235" s="42"/>
    </row>
    <row r="236" spans="1:28" x14ac:dyDescent="0.2">
      <c r="A236" s="13" t="s">
        <v>617</v>
      </c>
      <c r="B236" s="13" t="s">
        <v>602</v>
      </c>
      <c r="N236" s="6">
        <f>SUMIF(Notes!$C$12:$C$73,$A236,N$8:N$69)</f>
        <v>701205.92899021134</v>
      </c>
      <c r="Q236" s="6">
        <f ca="1">SUMIF(Notes!$C$12:$C$73,$A236,Q$8:Q$69)</f>
        <v>-140795.59967806534</v>
      </c>
      <c r="U236" s="41">
        <f t="shared" ca="1" si="54"/>
        <v>-20.079065771851283</v>
      </c>
      <c r="X236" s="6"/>
      <c r="Y236" s="6"/>
      <c r="Z236" s="42"/>
    </row>
    <row r="237" spans="1:28" x14ac:dyDescent="0.2">
      <c r="A237" s="13" t="s">
        <v>614</v>
      </c>
      <c r="B237" s="13" t="s">
        <v>603</v>
      </c>
      <c r="N237" s="6">
        <f>SUMIF(Notes!$C$12:$C$73,$A237,N$8:N$69)</f>
        <v>1373419.4434809454</v>
      </c>
      <c r="Q237" s="6">
        <f ca="1">SUMIF(Notes!$C$12:$C$73,$A237,Q$8:Q$69)</f>
        <v>-208394.94002982505</v>
      </c>
      <c r="U237" s="41">
        <f t="shared" ca="1" si="54"/>
        <v>-15.173437438867618</v>
      </c>
      <c r="X237" s="6"/>
      <c r="Y237" s="6"/>
      <c r="Z237" s="42"/>
    </row>
    <row r="238" spans="1:28" x14ac:dyDescent="0.2">
      <c r="A238" s="13" t="s">
        <v>615</v>
      </c>
      <c r="B238" s="13" t="s">
        <v>604</v>
      </c>
      <c r="N238" s="6">
        <f>SUMIF(Notes!$C$12:$C$73,$A238,N$8:N$69)</f>
        <v>1180394.1528175939</v>
      </c>
      <c r="Q238" s="6">
        <f ca="1">SUMIF(Notes!$C$12:$C$73,$A238,Q$8:Q$69)</f>
        <v>-14108.535729157484</v>
      </c>
      <c r="U238" s="41">
        <f t="shared" ca="1" si="54"/>
        <v>-1.1952393779213912</v>
      </c>
      <c r="X238" s="6"/>
      <c r="Y238" s="6"/>
      <c r="Z238" s="42"/>
    </row>
    <row r="239" spans="1:28" x14ac:dyDescent="0.2">
      <c r="A239" s="13" t="s">
        <v>616</v>
      </c>
      <c r="B239" s="13" t="s">
        <v>605</v>
      </c>
      <c r="N239" s="6">
        <f>SUMIF(Notes!$C$12:$C$73,$A239,N$8:N$69)</f>
        <v>511760.51579793496</v>
      </c>
      <c r="Q239" s="6">
        <f ca="1">SUMIF(Notes!$C$12:$C$73,$A239,Q$8:Q$69)</f>
        <v>-134889.78481310082</v>
      </c>
      <c r="U239" s="41">
        <f t="shared" ca="1" si="54"/>
        <v>-26.357989850541948</v>
      </c>
      <c r="X239" s="6"/>
      <c r="Y239" s="6"/>
      <c r="Z239" s="42"/>
    </row>
    <row r="240" spans="1:28" x14ac:dyDescent="0.2">
      <c r="A240" s="13"/>
      <c r="B240" s="16" t="s">
        <v>252</v>
      </c>
      <c r="N240" s="6">
        <f>SUM(N230:N239)</f>
        <v>7924002.9999999981</v>
      </c>
      <c r="Q240" s="6">
        <f ca="1">SUM(Q230:Q239)</f>
        <v>-1465131.7582492889</v>
      </c>
      <c r="U240" s="41">
        <f t="shared" ca="1" si="54"/>
        <v>-18.489793078691278</v>
      </c>
      <c r="X240" s="6"/>
      <c r="Y240" s="6"/>
      <c r="Z240" s="42"/>
    </row>
  </sheetData>
  <conditionalFormatting sqref="R8:R181 W174:X181 P205:P224 R205:R224 W205:X224 W185:X203 P185:P203 R185:R203">
    <cfRule type="cellIs" dxfId="343" priority="6" operator="notEqual">
      <formula>0</formula>
    </cfRule>
  </conditionalFormatting>
  <conditionalFormatting sqref="O8:O181 O205:O224 O185:O203">
    <cfRule type="cellIs" dxfId="342" priority="5" operator="equal">
      <formula>1</formula>
    </cfRule>
  </conditionalFormatting>
  <conditionalFormatting sqref="P8:P180">
    <cfRule type="cellIs" dxfId="341" priority="4" operator="notEqual">
      <formula>0</formula>
    </cfRule>
  </conditionalFormatting>
  <conditionalFormatting sqref="Y181">
    <cfRule type="cellIs" dxfId="340" priority="1" operator="notEqual">
      <formula>0</formula>
    </cfRule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130</vt:i4>
      </vt:variant>
    </vt:vector>
  </HeadingPairs>
  <TitlesOfParts>
    <vt:vector size="148" baseType="lpstr">
      <vt:lpstr>Notes</vt:lpstr>
      <vt:lpstr>Summary Results</vt:lpstr>
      <vt:lpstr>AveQ1-4Impacts</vt:lpstr>
      <vt:lpstr>Q1BaseShocks</vt:lpstr>
      <vt:lpstr>Q1Shock</vt:lpstr>
      <vt:lpstr>Q1Impacts</vt:lpstr>
      <vt:lpstr>Q2BaseShocks</vt:lpstr>
      <vt:lpstr>Q2Shock</vt:lpstr>
      <vt:lpstr>Q2Impacts</vt:lpstr>
      <vt:lpstr>Q3BaseShocks</vt:lpstr>
      <vt:lpstr>Q3Shock</vt:lpstr>
      <vt:lpstr>Q3Impacts</vt:lpstr>
      <vt:lpstr>Q4BaseShocks</vt:lpstr>
      <vt:lpstr>Q4Shock</vt:lpstr>
      <vt:lpstr>Q4Impacts</vt:lpstr>
      <vt:lpstr>Employment</vt:lpstr>
      <vt:lpstr>Empl Elast</vt:lpstr>
      <vt:lpstr>SAM and Preps</vt:lpstr>
      <vt:lpstr>Adj_Q1</vt:lpstr>
      <vt:lpstr>Adj_Q2</vt:lpstr>
      <vt:lpstr>Adj_Q3</vt:lpstr>
      <vt:lpstr>Adj_Q4</vt:lpstr>
      <vt:lpstr>Q2BaseShocks!Base_Shock_col_headings</vt:lpstr>
      <vt:lpstr>Q3BaseShocks!Base_Shock_col_headings</vt:lpstr>
      <vt:lpstr>Q4BaseShocks!Base_Shock_col_headings</vt:lpstr>
      <vt:lpstr>Q2BaseShocks!Base_Shock_LR</vt:lpstr>
      <vt:lpstr>Q3BaseShocks!Base_Shock_LR</vt:lpstr>
      <vt:lpstr>Q4BaseShocks!Base_Shock_LR</vt:lpstr>
      <vt:lpstr>Base_Shock_LR</vt:lpstr>
      <vt:lpstr>Q1BaseShocks!BaseShockQ1_CH</vt:lpstr>
      <vt:lpstr>Q1BaseShocks!BaseShockQ1_LR</vt:lpstr>
      <vt:lpstr>Q2BaseShocks!BaseShockQ2_CH</vt:lpstr>
      <vt:lpstr>Q2BaseShocks!BaseShockQ2_LR</vt:lpstr>
      <vt:lpstr>Q3BaseShocks!BaseShockQ3_CH</vt:lpstr>
      <vt:lpstr>Q3BaseShocks!BaseShockQ3_LR</vt:lpstr>
      <vt:lpstr>Q4BaseShocks!BaseShockQ4_CH</vt:lpstr>
      <vt:lpstr>Q4BaseShocks!BaseShockQ4_LR</vt:lpstr>
      <vt:lpstr>'AveQ1-4Impacts'!comm_shock</vt:lpstr>
      <vt:lpstr>Q2Impacts!comm_shock</vt:lpstr>
      <vt:lpstr>Q3Impacts!comm_shock</vt:lpstr>
      <vt:lpstr>Q4Impacts!comm_shock</vt:lpstr>
      <vt:lpstr>comm_shock</vt:lpstr>
      <vt:lpstr>'AveQ1-4Impacts'!Constraint_Selector_Mod_Ave</vt:lpstr>
      <vt:lpstr>Q1Impacts!Constraint_Selector_Mod_Q1</vt:lpstr>
      <vt:lpstr>Q2Impacts!Constraint_Selector_Mod_Q2</vt:lpstr>
      <vt:lpstr>Q3Impacts!Constraint_Selector_Mod_Q3</vt:lpstr>
      <vt:lpstr>Q4Impacts!Constraint_Selector_Mod_Q4</vt:lpstr>
      <vt:lpstr>Constraint_Selector_Prep</vt:lpstr>
      <vt:lpstr>'AveQ1-4Impacts'!df</vt:lpstr>
      <vt:lpstr>Q2Impacts!df</vt:lpstr>
      <vt:lpstr>Q3Impacts!df</vt:lpstr>
      <vt:lpstr>Q4Impacts!df</vt:lpstr>
      <vt:lpstr>df</vt:lpstr>
      <vt:lpstr>'AveQ1-4Impacts'!dm_endo</vt:lpstr>
      <vt:lpstr>Q2Impacts!dm_endo</vt:lpstr>
      <vt:lpstr>Q3Impacts!dm_endo</vt:lpstr>
      <vt:lpstr>Q4Impacts!dm_endo</vt:lpstr>
      <vt:lpstr>dm_endo</vt:lpstr>
      <vt:lpstr>'AveQ1-4Impacts'!dm_endo_act</vt:lpstr>
      <vt:lpstr>Q2Impacts!dm_endo_act</vt:lpstr>
      <vt:lpstr>Q3Impacts!dm_endo_act</vt:lpstr>
      <vt:lpstr>Q4Impacts!dm_endo_act</vt:lpstr>
      <vt:lpstr>dm_endo_act</vt:lpstr>
      <vt:lpstr>'AveQ1-4Impacts'!dm_exo</vt:lpstr>
      <vt:lpstr>Q2Impacts!dm_exo</vt:lpstr>
      <vt:lpstr>Q3Impacts!dm_exo</vt:lpstr>
      <vt:lpstr>Q4Impacts!dm_exo</vt:lpstr>
      <vt:lpstr>dm_exo</vt:lpstr>
      <vt:lpstr>'AveQ1-4Impacts'!dx</vt:lpstr>
      <vt:lpstr>Q2Impacts!dx</vt:lpstr>
      <vt:lpstr>Q3Impacts!dx</vt:lpstr>
      <vt:lpstr>Q4Impacts!dx</vt:lpstr>
      <vt:lpstr>dx</vt:lpstr>
      <vt:lpstr>'AveQ1-4Impacts'!EMP_all</vt:lpstr>
      <vt:lpstr>Q2Impacts!EMP_all</vt:lpstr>
      <vt:lpstr>Q3Impacts!EMP_all</vt:lpstr>
      <vt:lpstr>Q4Impacts!EMP_all</vt:lpstr>
      <vt:lpstr>EMP_all</vt:lpstr>
      <vt:lpstr>EMP_ELAS_all</vt:lpstr>
      <vt:lpstr>f</vt:lpstr>
      <vt:lpstr>'AveQ1-4Impacts'!first_rnd</vt:lpstr>
      <vt:lpstr>Q1Impacts!first_rnd</vt:lpstr>
      <vt:lpstr>Q2Impacts!first_rnd</vt:lpstr>
      <vt:lpstr>Q3Impacts!first_rnd</vt:lpstr>
      <vt:lpstr>Q4Impacts!first_rnd</vt:lpstr>
      <vt:lpstr>'AveQ1-4Impacts'!gdp_act</vt:lpstr>
      <vt:lpstr>Q2Impacts!gdp_act</vt:lpstr>
      <vt:lpstr>Q3Impacts!gdp_act</vt:lpstr>
      <vt:lpstr>Q4Impacts!gdp_act</vt:lpstr>
      <vt:lpstr>gdp_act</vt:lpstr>
      <vt:lpstr>hh_inc</vt:lpstr>
      <vt:lpstr>hh_outlays</vt:lpstr>
      <vt:lpstr>'AveQ1-4Impacts'!hh_post_impacts</vt:lpstr>
      <vt:lpstr>Q2Impacts!hh_post_impacts</vt:lpstr>
      <vt:lpstr>Q3Impacts!hh_post_impacts</vt:lpstr>
      <vt:lpstr>Q4Impacts!hh_post_impacts</vt:lpstr>
      <vt:lpstr>hh_post_impacts</vt:lpstr>
      <vt:lpstr>hh_tax</vt:lpstr>
      <vt:lpstr>imports</vt:lpstr>
      <vt:lpstr>m_endo</vt:lpstr>
      <vt:lpstr>m_exo</vt:lpstr>
      <vt:lpstr>Q1Shock!shock</vt:lpstr>
      <vt:lpstr>Q2Shock!shock</vt:lpstr>
      <vt:lpstr>Q3Shock!shock</vt:lpstr>
      <vt:lpstr>Q4Shock!shock</vt:lpstr>
      <vt:lpstr>Q2BaseShocks!Sim_1</vt:lpstr>
      <vt:lpstr>Q3BaseShocks!Sim_1</vt:lpstr>
      <vt:lpstr>Q4BaseShocks!Sim_1</vt:lpstr>
      <vt:lpstr>Sim_1</vt:lpstr>
      <vt:lpstr>Q2BaseShocks!Sim_2</vt:lpstr>
      <vt:lpstr>Q3BaseShocks!Sim_2</vt:lpstr>
      <vt:lpstr>Q4BaseShocks!Sim_2</vt:lpstr>
      <vt:lpstr>Sim_2</vt:lpstr>
      <vt:lpstr>Q2BaseShocks!Sim_3</vt:lpstr>
      <vt:lpstr>Q3BaseShocks!Sim_3</vt:lpstr>
      <vt:lpstr>Q4BaseShocks!Sim_3</vt:lpstr>
      <vt:lpstr>Sim_3</vt:lpstr>
      <vt:lpstr>Q2BaseShocks!Sim_4</vt:lpstr>
      <vt:lpstr>Q3BaseShocks!Sim_4</vt:lpstr>
      <vt:lpstr>Q4BaseShocks!Sim_4</vt:lpstr>
      <vt:lpstr>Sim_4</vt:lpstr>
      <vt:lpstr>Q1BaseShocks!Sim_5</vt:lpstr>
      <vt:lpstr>Q2BaseShocks!Sim_5</vt:lpstr>
      <vt:lpstr>Q3BaseShocks!Sim_5</vt:lpstr>
      <vt:lpstr>Q4BaseShocks!Sim_5</vt:lpstr>
      <vt:lpstr>Q1BaseShocks!Sim_6</vt:lpstr>
      <vt:lpstr>Q2BaseShocks!Sim_6</vt:lpstr>
      <vt:lpstr>Q3BaseShocks!Sim_6</vt:lpstr>
      <vt:lpstr>Sim_6</vt:lpstr>
      <vt:lpstr>Q1BaseShocks!Sim_7</vt:lpstr>
      <vt:lpstr>Q2BaseShocks!Sim_7</vt:lpstr>
      <vt:lpstr>Q3BaseShocks!Sim_7</vt:lpstr>
      <vt:lpstr>Q4BaseShocks!Sim_7</vt:lpstr>
      <vt:lpstr>tax_a</vt:lpstr>
      <vt:lpstr>tax_d</vt:lpstr>
      <vt:lpstr>tax_m</vt:lpstr>
      <vt:lpstr>tax_s</vt:lpstr>
      <vt:lpstr>Q1Shock!Warning1</vt:lpstr>
      <vt:lpstr>Q2Shock!Warning1</vt:lpstr>
      <vt:lpstr>Q3Shock!Warning1</vt:lpstr>
      <vt:lpstr>Q4Shock!Warning1</vt:lpstr>
      <vt:lpstr>x</vt:lpstr>
      <vt:lpstr>'AveQ1-4Impacts'!x_act</vt:lpstr>
      <vt:lpstr>Q2Impacts!x_act</vt:lpstr>
      <vt:lpstr>Q3Impacts!x_act</vt:lpstr>
      <vt:lpstr>Q4Impacts!x_act</vt:lpstr>
      <vt:lpstr>x_act</vt:lpstr>
      <vt:lpstr>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Dirk van Seventer;Rob Davies</dc:creator>
  <cp:lastModifiedBy>Rob Davies</cp:lastModifiedBy>
  <dcterms:created xsi:type="dcterms:W3CDTF">2020-03-26T03:35:58Z</dcterms:created>
  <dcterms:modified xsi:type="dcterms:W3CDTF">2020-06-04T21:43:00Z</dcterms:modified>
</cp:coreProperties>
</file>